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xVal>
          <yVal>
            <numRef>
              <f>gráficos!$B$7:$B$2295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  <c r="AA2" t="n">
        <v>144.0498093661426</v>
      </c>
      <c r="AB2" t="n">
        <v>197.0953042037425</v>
      </c>
      <c r="AC2" t="n">
        <v>178.28480499559</v>
      </c>
      <c r="AD2" t="n">
        <v>144049.8093661426</v>
      </c>
      <c r="AE2" t="n">
        <v>197095.3042037425</v>
      </c>
      <c r="AF2" t="n">
        <v>4.218987475870106e-06</v>
      </c>
      <c r="AG2" t="n">
        <v>0.5954166666666666</v>
      </c>
      <c r="AH2" t="n">
        <v>178284.8049955899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  <c r="AA3" t="n">
        <v>125.1974121271956</v>
      </c>
      <c r="AB3" t="n">
        <v>171.300622592361</v>
      </c>
      <c r="AC3" t="n">
        <v>154.9519315941275</v>
      </c>
      <c r="AD3" t="n">
        <v>125197.4121271956</v>
      </c>
      <c r="AE3" t="n">
        <v>171300.622592361</v>
      </c>
      <c r="AF3" t="n">
        <v>4.620744147310209e-06</v>
      </c>
      <c r="AG3" t="n">
        <v>0.5433333333333333</v>
      </c>
      <c r="AH3" t="n">
        <v>154951.9315941275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  <c r="AA4" t="n">
        <v>114.8660881622913</v>
      </c>
      <c r="AB4" t="n">
        <v>157.1648493577405</v>
      </c>
      <c r="AC4" t="n">
        <v>142.1652567173323</v>
      </c>
      <c r="AD4" t="n">
        <v>114866.0881622913</v>
      </c>
      <c r="AE4" t="n">
        <v>157164.8493577405</v>
      </c>
      <c r="AF4" t="n">
        <v>4.887376537716902e-06</v>
      </c>
      <c r="AG4" t="n">
        <v>0.51375</v>
      </c>
      <c r="AH4" t="n">
        <v>142165.2567173323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  <c r="AA5" t="n">
        <v>106.8143500426853</v>
      </c>
      <c r="AB5" t="n">
        <v>146.1481060448853</v>
      </c>
      <c r="AC5" t="n">
        <v>132.1999359241562</v>
      </c>
      <c r="AD5" t="n">
        <v>106814.3500426853</v>
      </c>
      <c r="AE5" t="n">
        <v>146148.1060448853</v>
      </c>
      <c r="AF5" t="n">
        <v>5.116762360024289e-06</v>
      </c>
      <c r="AG5" t="n">
        <v>0.4908333333333333</v>
      </c>
      <c r="AH5" t="n">
        <v>132199.9359241562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  <c r="AA6" t="n">
        <v>102.2754277098572</v>
      </c>
      <c r="AB6" t="n">
        <v>139.9377522659921</v>
      </c>
      <c r="AC6" t="n">
        <v>126.5822895936323</v>
      </c>
      <c r="AD6" t="n">
        <v>102275.4277098572</v>
      </c>
      <c r="AE6" t="n">
        <v>139937.7522659921</v>
      </c>
      <c r="AF6" t="n">
        <v>5.268701839277289e-06</v>
      </c>
      <c r="AG6" t="n">
        <v>0.4766666666666666</v>
      </c>
      <c r="AH6" t="n">
        <v>126582.2895936323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  <c r="AA7" t="n">
        <v>98.85711999616566</v>
      </c>
      <c r="AB7" t="n">
        <v>135.2606728470286</v>
      </c>
      <c r="AC7" t="n">
        <v>122.351584070091</v>
      </c>
      <c r="AD7" t="n">
        <v>98857.11999616567</v>
      </c>
      <c r="AE7" t="n">
        <v>135260.6728470286</v>
      </c>
      <c r="AF7" t="n">
        <v>5.384298793346013e-06</v>
      </c>
      <c r="AG7" t="n">
        <v>0.46625</v>
      </c>
      <c r="AH7" t="n">
        <v>122351.584070091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  <c r="AA8" t="n">
        <v>95.96273786645565</v>
      </c>
      <c r="AB8" t="n">
        <v>131.3004515260338</v>
      </c>
      <c r="AC8" t="n">
        <v>118.7693207137651</v>
      </c>
      <c r="AD8" t="n">
        <v>95962.73786645566</v>
      </c>
      <c r="AE8" t="n">
        <v>131300.4515260338</v>
      </c>
      <c r="AF8" t="n">
        <v>5.495013915673567e-06</v>
      </c>
      <c r="AG8" t="n">
        <v>0.4570833333333333</v>
      </c>
      <c r="AH8" t="n">
        <v>118769.3207137651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  <c r="AA9" t="n">
        <v>93.26318921581812</v>
      </c>
      <c r="AB9" t="n">
        <v>127.6068099665522</v>
      </c>
      <c r="AC9" t="n">
        <v>115.4281951206608</v>
      </c>
      <c r="AD9" t="n">
        <v>93263.18921581811</v>
      </c>
      <c r="AE9" t="n">
        <v>127606.8099665522</v>
      </c>
      <c r="AF9" t="n">
        <v>5.59331351530135e-06</v>
      </c>
      <c r="AG9" t="n">
        <v>0.4491666666666667</v>
      </c>
      <c r="AH9" t="n">
        <v>115428.1951206608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  <c r="AA10" t="n">
        <v>91.85160092088938</v>
      </c>
      <c r="AB10" t="n">
        <v>125.6754125865512</v>
      </c>
      <c r="AC10" t="n">
        <v>113.6811275958733</v>
      </c>
      <c r="AD10" t="n">
        <v>91851.60092088938</v>
      </c>
      <c r="AE10" t="n">
        <v>125675.4125865512</v>
      </c>
      <c r="AF10" t="n">
        <v>5.651473609501726e-06</v>
      </c>
      <c r="AG10" t="n">
        <v>0.4441666666666667</v>
      </c>
      <c r="AH10" t="n">
        <v>113681.1275958733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  <c r="AA11" t="n">
        <v>90.39091584317626</v>
      </c>
      <c r="AB11" t="n">
        <v>123.6768388223475</v>
      </c>
      <c r="AC11" t="n">
        <v>111.8732949067087</v>
      </c>
      <c r="AD11" t="n">
        <v>90390.91584317626</v>
      </c>
      <c r="AE11" t="n">
        <v>123676.8388223475</v>
      </c>
      <c r="AF11" t="n">
        <v>5.711984215281183e-06</v>
      </c>
      <c r="AG11" t="n">
        <v>0.4395833333333334</v>
      </c>
      <c r="AH11" t="n">
        <v>111873.2949067087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88.37464148270517</v>
      </c>
      <c r="AB12" t="n">
        <v>120.9180832906055</v>
      </c>
      <c r="AC12" t="n">
        <v>109.3778311309775</v>
      </c>
      <c r="AD12" t="n">
        <v>88374.64148270518</v>
      </c>
      <c r="AE12" t="n">
        <v>120918.0832906055</v>
      </c>
      <c r="AF12" t="n">
        <v>5.787441663922499e-06</v>
      </c>
      <c r="AG12" t="n">
        <v>0.43375</v>
      </c>
      <c r="AH12" t="n">
        <v>109377.8311309775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  <c r="AA13" t="n">
        <v>88.01790004015052</v>
      </c>
      <c r="AB13" t="n">
        <v>120.4299739105808</v>
      </c>
      <c r="AC13" t="n">
        <v>108.9363062251164</v>
      </c>
      <c r="AD13" t="n">
        <v>88017.90004015052</v>
      </c>
      <c r="AE13" t="n">
        <v>120429.9739105808</v>
      </c>
      <c r="AF13" t="n">
        <v>5.80913869388326e-06</v>
      </c>
      <c r="AG13" t="n">
        <v>0.4325000000000001</v>
      </c>
      <c r="AH13" t="n">
        <v>108936.3062251164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87.16651779826728</v>
      </c>
      <c r="AB14" t="n">
        <v>119.2650751669031</v>
      </c>
      <c r="AC14" t="n">
        <v>107.8825837825892</v>
      </c>
      <c r="AD14" t="n">
        <v>87166.51779826728</v>
      </c>
      <c r="AE14" t="n">
        <v>119265.0751669031</v>
      </c>
      <c r="AF14" t="n">
        <v>5.843853941820478e-06</v>
      </c>
      <c r="AG14" t="n">
        <v>0.4295833333333334</v>
      </c>
      <c r="AH14" t="n">
        <v>107882.5837825892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86.01717717601936</v>
      </c>
      <c r="AB15" t="n">
        <v>117.6924966222146</v>
      </c>
      <c r="AC15" t="n">
        <v>106.4600899270775</v>
      </c>
      <c r="AD15" t="n">
        <v>86017.17717601937</v>
      </c>
      <c r="AE15" t="n">
        <v>117692.4966222146</v>
      </c>
      <c r="AF15" t="n">
        <v>5.884716681579913e-06</v>
      </c>
      <c r="AG15" t="n">
        <v>0.4266666666666667</v>
      </c>
      <c r="AH15" t="n">
        <v>106460.0899270775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  <c r="AA16" t="n">
        <v>85.48737425962629</v>
      </c>
      <c r="AB16" t="n">
        <v>116.9675968987509</v>
      </c>
      <c r="AC16" t="n">
        <v>105.8043736158178</v>
      </c>
      <c r="AD16" t="n">
        <v>85487.37425962629</v>
      </c>
      <c r="AE16" t="n">
        <v>116967.5968987509</v>
      </c>
      <c r="AF16" t="n">
        <v>5.913465246277923e-06</v>
      </c>
      <c r="AG16" t="n">
        <v>0.4245833333333333</v>
      </c>
      <c r="AH16" t="n">
        <v>105804.3736158178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  <c r="AA17" t="n">
        <v>84.79410115356137</v>
      </c>
      <c r="AB17" t="n">
        <v>116.0190300499825</v>
      </c>
      <c r="AC17" t="n">
        <v>104.9463366557736</v>
      </c>
      <c r="AD17" t="n">
        <v>84794.10115356137</v>
      </c>
      <c r="AE17" t="n">
        <v>116019.0300499825</v>
      </c>
      <c r="AF17" t="n">
        <v>5.943238392946301e-06</v>
      </c>
      <c r="AG17" t="n">
        <v>0.4225</v>
      </c>
      <c r="AH17" t="n">
        <v>104946.3366557736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  <c r="AA18" t="n">
        <v>83.75450059759038</v>
      </c>
      <c r="AB18" t="n">
        <v>114.5966027053641</v>
      </c>
      <c r="AC18" t="n">
        <v>103.6596637805358</v>
      </c>
      <c r="AD18" t="n">
        <v>83754.50059759038</v>
      </c>
      <c r="AE18" t="n">
        <v>114596.6027053641</v>
      </c>
      <c r="AF18" t="n">
        <v>5.987536495782856e-06</v>
      </c>
      <c r="AG18" t="n">
        <v>0.4195833333333334</v>
      </c>
      <c r="AH18" t="n">
        <v>103659.6637805358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  <c r="AA19" t="n">
        <v>82.99521286001807</v>
      </c>
      <c r="AB19" t="n">
        <v>113.5577117254073</v>
      </c>
      <c r="AC19" t="n">
        <v>102.7199230976131</v>
      </c>
      <c r="AD19" t="n">
        <v>82995.21286001807</v>
      </c>
      <c r="AE19" t="n">
        <v>113557.7117254073</v>
      </c>
      <c r="AF19" t="n">
        <v>6.018756111115285e-06</v>
      </c>
      <c r="AG19" t="n">
        <v>0.4170833333333333</v>
      </c>
      <c r="AH19" t="n">
        <v>102719.9230976131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  <c r="AA20" t="n">
        <v>82.97341538117902</v>
      </c>
      <c r="AB20" t="n">
        <v>113.5278874532229</v>
      </c>
      <c r="AC20" t="n">
        <v>102.6929452121073</v>
      </c>
      <c r="AD20" t="n">
        <v>82973.41538117902</v>
      </c>
      <c r="AE20" t="n">
        <v>113527.8874532229</v>
      </c>
      <c r="AF20" t="n">
        <v>6.018756111115285e-06</v>
      </c>
      <c r="AG20" t="n">
        <v>0.4170833333333333</v>
      </c>
      <c r="AH20" t="n">
        <v>102692.9452121073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  <c r="AA21" t="n">
        <v>82.08940271980937</v>
      </c>
      <c r="AB21" t="n">
        <v>112.3183423300514</v>
      </c>
      <c r="AC21" t="n">
        <v>101.5988373778837</v>
      </c>
      <c r="AD21" t="n">
        <v>82089.40271980937</v>
      </c>
      <c r="AE21" t="n">
        <v>112318.3423300514</v>
      </c>
      <c r="AF21" t="n">
        <v>6.057388878350975e-06</v>
      </c>
      <c r="AG21" t="n">
        <v>0.4145833333333333</v>
      </c>
      <c r="AH21" t="n">
        <v>101598.8373778837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82.07913123397459</v>
      </c>
      <c r="AB22" t="n">
        <v>112.3042884299863</v>
      </c>
      <c r="AC22" t="n">
        <v>101.586124762316</v>
      </c>
      <c r="AD22" t="n">
        <v>82079.13123397459</v>
      </c>
      <c r="AE22" t="n">
        <v>112304.2884299863</v>
      </c>
      <c r="AF22" t="n">
        <v>6.053832976218517e-06</v>
      </c>
      <c r="AG22" t="n">
        <v>0.415</v>
      </c>
      <c r="AH22" t="n">
        <v>101586.124762316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  <c r="AA23" t="n">
        <v>81.38867303554902</v>
      </c>
      <c r="AB23" t="n">
        <v>111.359573062035</v>
      </c>
      <c r="AC23" t="n">
        <v>100.7315717031653</v>
      </c>
      <c r="AD23" t="n">
        <v>81388.67303554901</v>
      </c>
      <c r="AE23" t="n">
        <v>111359.573062035</v>
      </c>
      <c r="AF23" t="n">
        <v>6.089030380377086e-06</v>
      </c>
      <c r="AG23" t="n">
        <v>0.4125</v>
      </c>
      <c r="AH23" t="n">
        <v>100731.5717031653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81.1526935278778</v>
      </c>
      <c r="AB24" t="n">
        <v>111.0366954889582</v>
      </c>
      <c r="AC24" t="n">
        <v>100.4395091125014</v>
      </c>
      <c r="AD24" t="n">
        <v>81152.6935278778</v>
      </c>
      <c r="AE24" t="n">
        <v>111036.6954889582</v>
      </c>
      <c r="AF24" t="n">
        <v>6.09379167306292e-06</v>
      </c>
      <c r="AG24" t="n">
        <v>0.4120833333333334</v>
      </c>
      <c r="AH24" t="n">
        <v>100439.5091125014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80.17849774332952</v>
      </c>
      <c r="AB25" t="n">
        <v>109.7037578380552</v>
      </c>
      <c r="AC25" t="n">
        <v>99.23378516021037</v>
      </c>
      <c r="AD25" t="n">
        <v>80178.49774332951</v>
      </c>
      <c r="AE25" t="n">
        <v>109703.7578380552</v>
      </c>
      <c r="AF25" t="n">
        <v>6.133268213685971e-06</v>
      </c>
      <c r="AG25" t="n">
        <v>0.4095833333333334</v>
      </c>
      <c r="AH25" t="n">
        <v>99233.78516021038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  <c r="AA26" t="n">
        <v>80.32386831935199</v>
      </c>
      <c r="AB26" t="n">
        <v>109.9026602734662</v>
      </c>
      <c r="AC26" t="n">
        <v>99.41370462634718</v>
      </c>
      <c r="AD26" t="n">
        <v>80323.86831935198</v>
      </c>
      <c r="AE26" t="n">
        <v>109902.6602734662</v>
      </c>
      <c r="AF26" t="n">
        <v>6.130134198247196e-06</v>
      </c>
      <c r="AG26" t="n">
        <v>0.4095833333333334</v>
      </c>
      <c r="AH26" t="n">
        <v>99413.70462634719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80.04665887092747</v>
      </c>
      <c r="AB27" t="n">
        <v>109.5233700765143</v>
      </c>
      <c r="AC27" t="n">
        <v>99.07061335345504</v>
      </c>
      <c r="AD27" t="n">
        <v>80046.65887092748</v>
      </c>
      <c r="AE27" t="n">
        <v>109523.3700765143</v>
      </c>
      <c r="AF27" t="n">
        <v>6.132243631715603e-06</v>
      </c>
      <c r="AG27" t="n">
        <v>0.4095833333333334</v>
      </c>
      <c r="AH27" t="n">
        <v>99070.61335345505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79.22945719723809</v>
      </c>
      <c r="AB28" t="n">
        <v>108.4052386941796</v>
      </c>
      <c r="AC28" t="n">
        <v>98.05919486094284</v>
      </c>
      <c r="AD28" t="n">
        <v>79229.45719723809</v>
      </c>
      <c r="AE28" t="n">
        <v>108405.2386941796</v>
      </c>
      <c r="AF28" t="n">
        <v>6.16900804359356e-06</v>
      </c>
      <c r="AG28" t="n">
        <v>0.4070833333333333</v>
      </c>
      <c r="AH28" t="n">
        <v>98059.19486094284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79.3715564168958</v>
      </c>
      <c r="AB29" t="n">
        <v>108.5996651154903</v>
      </c>
      <c r="AC29" t="n">
        <v>98.23506549748291</v>
      </c>
      <c r="AD29" t="n">
        <v>79371.55641689579</v>
      </c>
      <c r="AE29" t="n">
        <v>108599.6651154903</v>
      </c>
      <c r="AF29" t="n">
        <v>6.164608368073739e-06</v>
      </c>
      <c r="AG29" t="n">
        <v>0.4075</v>
      </c>
      <c r="AH29" t="n">
        <v>98235.06549748291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79.18304563287104</v>
      </c>
      <c r="AB30" t="n">
        <v>108.341736344279</v>
      </c>
      <c r="AC30" t="n">
        <v>98.00175308619053</v>
      </c>
      <c r="AD30" t="n">
        <v>79183.04563287104</v>
      </c>
      <c r="AE30" t="n">
        <v>108341.736344279</v>
      </c>
      <c r="AF30" t="n">
        <v>6.170213434146937e-06</v>
      </c>
      <c r="AG30" t="n">
        <v>0.4070833333333333</v>
      </c>
      <c r="AH30" t="n">
        <v>98001.75308619054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78.45773515660791</v>
      </c>
      <c r="AB31" t="n">
        <v>107.3493345522164</v>
      </c>
      <c r="AC31" t="n">
        <v>97.10406472831747</v>
      </c>
      <c r="AD31" t="n">
        <v>78457.73515660792</v>
      </c>
      <c r="AE31" t="n">
        <v>107349.3345522164</v>
      </c>
      <c r="AF31" t="n">
        <v>6.203060326726422e-06</v>
      </c>
      <c r="AG31" t="n">
        <v>0.405</v>
      </c>
      <c r="AH31" t="n">
        <v>97104.06472831746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78.77353631272645</v>
      </c>
      <c r="AB32" t="n">
        <v>107.7814276261813</v>
      </c>
      <c r="AC32" t="n">
        <v>97.49491944574969</v>
      </c>
      <c r="AD32" t="n">
        <v>78773.53631272644</v>
      </c>
      <c r="AE32" t="n">
        <v>107781.4276261812</v>
      </c>
      <c r="AF32" t="n">
        <v>6.196852565376538e-06</v>
      </c>
      <c r="AG32" t="n">
        <v>0.4054166666666667</v>
      </c>
      <c r="AH32" t="n">
        <v>97494.91944574969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  <c r="AA33" t="n">
        <v>78.55366805697503</v>
      </c>
      <c r="AB33" t="n">
        <v>107.4805941787594</v>
      </c>
      <c r="AC33" t="n">
        <v>97.22279712032731</v>
      </c>
      <c r="AD33" t="n">
        <v>78553.66805697503</v>
      </c>
      <c r="AE33" t="n">
        <v>107480.5941787594</v>
      </c>
      <c r="AF33" t="n">
        <v>6.200770084675008e-06</v>
      </c>
      <c r="AG33" t="n">
        <v>0.405</v>
      </c>
      <c r="AH33" t="n">
        <v>97222.79712032732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78.57373065211335</v>
      </c>
      <c r="AB34" t="n">
        <v>107.5080447065269</v>
      </c>
      <c r="AC34" t="n">
        <v>97.24762780825174</v>
      </c>
      <c r="AD34" t="n">
        <v>78573.73065211336</v>
      </c>
      <c r="AE34" t="n">
        <v>107508.0447065269</v>
      </c>
      <c r="AF34" t="n">
        <v>6.195406096712488e-06</v>
      </c>
      <c r="AG34" t="n">
        <v>0.4054166666666667</v>
      </c>
      <c r="AH34" t="n">
        <v>97247.62780825174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77.48623152145055</v>
      </c>
      <c r="AB35" t="n">
        <v>106.0200804188792</v>
      </c>
      <c r="AC35" t="n">
        <v>95.90167274384565</v>
      </c>
      <c r="AD35" t="n">
        <v>77486.23152145055</v>
      </c>
      <c r="AE35" t="n">
        <v>106020.0804188792</v>
      </c>
      <c r="AF35" t="n">
        <v>6.239282312855361e-06</v>
      </c>
      <c r="AG35" t="n">
        <v>0.4025</v>
      </c>
      <c r="AH35" t="n">
        <v>95901.67274384566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77.29917430311389</v>
      </c>
      <c r="AB36" t="n">
        <v>105.7641404803691</v>
      </c>
      <c r="AC36" t="n">
        <v>95.67015935385291</v>
      </c>
      <c r="AD36" t="n">
        <v>77299.17430311389</v>
      </c>
      <c r="AE36" t="n">
        <v>105764.1404803691</v>
      </c>
      <c r="AF36" t="n">
        <v>6.247358429562977e-06</v>
      </c>
      <c r="AG36" t="n">
        <v>0.4020833333333333</v>
      </c>
      <c r="AH36" t="n">
        <v>95670.15935385291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77.30423569528796</v>
      </c>
      <c r="AB37" t="n">
        <v>105.7710657004345</v>
      </c>
      <c r="AC37" t="n">
        <v>95.67642364063491</v>
      </c>
      <c r="AD37" t="n">
        <v>77304.23569528796</v>
      </c>
      <c r="AE37" t="n">
        <v>105771.0657004345</v>
      </c>
      <c r="AF37" t="n">
        <v>6.242838214987819e-06</v>
      </c>
      <c r="AG37" t="n">
        <v>0.4020833333333333</v>
      </c>
      <c r="AH37" t="n">
        <v>95676.42364063491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77.20522624588946</v>
      </c>
      <c r="AB38" t="n">
        <v>105.6355966037789</v>
      </c>
      <c r="AC38" t="n">
        <v>95.553883524432</v>
      </c>
      <c r="AD38" t="n">
        <v>77205.22624588947</v>
      </c>
      <c r="AE38" t="n">
        <v>105635.5966037789</v>
      </c>
      <c r="AF38" t="n">
        <v>6.240849320574749e-06</v>
      </c>
      <c r="AG38" t="n">
        <v>0.4025</v>
      </c>
      <c r="AH38" t="n">
        <v>95553.88352443199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77.16763771229776</v>
      </c>
      <c r="AB39" t="n">
        <v>105.5841663138297</v>
      </c>
      <c r="AC39" t="n">
        <v>95.50736166917265</v>
      </c>
      <c r="AD39" t="n">
        <v>77167.63771229776</v>
      </c>
      <c r="AE39" t="n">
        <v>105584.1663138297</v>
      </c>
      <c r="AF39" t="n">
        <v>6.242838214987819e-06</v>
      </c>
      <c r="AG39" t="n">
        <v>0.4020833333333333</v>
      </c>
      <c r="AH39" t="n">
        <v>95507.36166917265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77.03838932586692</v>
      </c>
      <c r="AB40" t="n">
        <v>105.4073229694787</v>
      </c>
      <c r="AC40" t="n">
        <v>95.3473960054053</v>
      </c>
      <c r="AD40" t="n">
        <v>77038.38932586691</v>
      </c>
      <c r="AE40" t="n">
        <v>105407.3229694787</v>
      </c>
      <c r="AF40" t="n">
        <v>6.239824738604379e-06</v>
      </c>
      <c r="AG40" t="n">
        <v>0.4025</v>
      </c>
      <c r="AH40" t="n">
        <v>95347.3960054053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76.1379800083933</v>
      </c>
      <c r="AB41" t="n">
        <v>104.1753432180564</v>
      </c>
      <c r="AC41" t="n">
        <v>94.23299467236387</v>
      </c>
      <c r="AD41" t="n">
        <v>76137.98000839329</v>
      </c>
      <c r="AE41" t="n">
        <v>104175.3432180564</v>
      </c>
      <c r="AF41" t="n">
        <v>6.283520146164247e-06</v>
      </c>
      <c r="AG41" t="n">
        <v>0.3995833333333333</v>
      </c>
      <c r="AH41" t="n">
        <v>94232.99467236387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76.35928861586723</v>
      </c>
      <c r="AB42" t="n">
        <v>104.4781474182488</v>
      </c>
      <c r="AC42" t="n">
        <v>94.50689966467833</v>
      </c>
      <c r="AD42" t="n">
        <v>76359.28861586723</v>
      </c>
      <c r="AE42" t="n">
        <v>104478.1474182488</v>
      </c>
      <c r="AF42" t="n">
        <v>6.278638314423075e-06</v>
      </c>
      <c r="AG42" t="n">
        <v>0.4</v>
      </c>
      <c r="AH42" t="n">
        <v>94506.89966467833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  <c r="AA43" t="n">
        <v>76.29868497222458</v>
      </c>
      <c r="AB43" t="n">
        <v>104.3952268393729</v>
      </c>
      <c r="AC43" t="n">
        <v>94.43189290947056</v>
      </c>
      <c r="AD43" t="n">
        <v>76298.68497222458</v>
      </c>
      <c r="AE43" t="n">
        <v>104395.2268393729</v>
      </c>
      <c r="AF43" t="n">
        <v>6.283158528998235e-06</v>
      </c>
      <c r="AG43" t="n">
        <v>0.3995833333333333</v>
      </c>
      <c r="AH43" t="n">
        <v>94431.89290947057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76.39666771475268</v>
      </c>
      <c r="AB44" t="n">
        <v>104.5292911503933</v>
      </c>
      <c r="AC44" t="n">
        <v>94.55316231080769</v>
      </c>
      <c r="AD44" t="n">
        <v>76396.66771475268</v>
      </c>
      <c r="AE44" t="n">
        <v>104529.2911503933</v>
      </c>
      <c r="AF44" t="n">
        <v>6.277191845759025e-06</v>
      </c>
      <c r="AG44" t="n">
        <v>0.4</v>
      </c>
      <c r="AH44" t="n">
        <v>94553.16231080769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76.2679357737271</v>
      </c>
      <c r="AB45" t="n">
        <v>104.3531544294298</v>
      </c>
      <c r="AC45" t="n">
        <v>94.39383583128341</v>
      </c>
      <c r="AD45" t="n">
        <v>76267.93577372711</v>
      </c>
      <c r="AE45" t="n">
        <v>104353.1544294298</v>
      </c>
      <c r="AF45" t="n">
        <v>6.276106994260986e-06</v>
      </c>
      <c r="AG45" t="n">
        <v>0.4</v>
      </c>
      <c r="AH45" t="n">
        <v>94393.83583128342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76.12067587497887</v>
      </c>
      <c r="AB46" t="n">
        <v>104.1516669393143</v>
      </c>
      <c r="AC46" t="n">
        <v>94.21157802443506</v>
      </c>
      <c r="AD46" t="n">
        <v>76120.67587497887</v>
      </c>
      <c r="AE46" t="n">
        <v>104151.6669393143</v>
      </c>
      <c r="AF46" t="n">
        <v>6.276649420010006e-06</v>
      </c>
      <c r="AG46" t="n">
        <v>0.4</v>
      </c>
      <c r="AH46" t="n">
        <v>94211.57802443506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76.0801954403416</v>
      </c>
      <c r="AB47" t="n">
        <v>104.0962798227729</v>
      </c>
      <c r="AC47" t="n">
        <v>94.16147697656001</v>
      </c>
      <c r="AD47" t="n">
        <v>76080.1954403416</v>
      </c>
      <c r="AE47" t="n">
        <v>104096.2798227729</v>
      </c>
      <c r="AF47" t="n">
        <v>6.275142681818286e-06</v>
      </c>
      <c r="AG47" t="n">
        <v>0.4</v>
      </c>
      <c r="AH47" t="n">
        <v>94161.47697656001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75.75242443004251</v>
      </c>
      <c r="AB48" t="n">
        <v>103.6478090662455</v>
      </c>
      <c r="AC48" t="n">
        <v>93.75580763960278</v>
      </c>
      <c r="AD48" t="n">
        <v>75752.42443004251</v>
      </c>
      <c r="AE48" t="n">
        <v>103647.8090662455</v>
      </c>
      <c r="AF48" t="n">
        <v>6.279180740172094e-06</v>
      </c>
      <c r="AG48" t="n">
        <v>0.4</v>
      </c>
      <c r="AH48" t="n">
        <v>93755.80763960278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74.86934738250766</v>
      </c>
      <c r="AB49" t="n">
        <v>102.4395440911991</v>
      </c>
      <c r="AC49" t="n">
        <v>92.66285777796391</v>
      </c>
      <c r="AD49" t="n">
        <v>74869.34738250765</v>
      </c>
      <c r="AE49" t="n">
        <v>102439.5440911991</v>
      </c>
      <c r="AF49" t="n">
        <v>6.323056956314968e-06</v>
      </c>
      <c r="AG49" t="n">
        <v>0.3970833333333333</v>
      </c>
      <c r="AH49" t="n">
        <v>92662.8577779639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75.03390963254485</v>
      </c>
      <c r="AB50" t="n">
        <v>102.664705421674</v>
      </c>
      <c r="AC50" t="n">
        <v>92.86653002707425</v>
      </c>
      <c r="AD50" t="n">
        <v>75033.90963254485</v>
      </c>
      <c r="AE50" t="n">
        <v>102664.705421674</v>
      </c>
      <c r="AF50" t="n">
        <v>6.316065691105389e-06</v>
      </c>
      <c r="AG50" t="n">
        <v>0.3975</v>
      </c>
      <c r="AH50" t="n">
        <v>92866.53002707424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75.03140192517249</v>
      </c>
      <c r="AB51" t="n">
        <v>102.6612742658148</v>
      </c>
      <c r="AC51" t="n">
        <v>92.86342633591465</v>
      </c>
      <c r="AD51" t="n">
        <v>75031.40192517248</v>
      </c>
      <c r="AE51" t="n">
        <v>102661.2742658148</v>
      </c>
      <c r="AF51" t="n">
        <v>6.319561323710179e-06</v>
      </c>
      <c r="AG51" t="n">
        <v>0.3975</v>
      </c>
      <c r="AH51" t="n">
        <v>92863.42633591466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  <c r="AA52" t="n">
        <v>75.02905676590804</v>
      </c>
      <c r="AB52" t="n">
        <v>102.6580655154481</v>
      </c>
      <c r="AC52" t="n">
        <v>92.86052382417941</v>
      </c>
      <c r="AD52" t="n">
        <v>75029.05676590804</v>
      </c>
      <c r="AE52" t="n">
        <v>102658.0655154481</v>
      </c>
      <c r="AF52" t="n">
        <v>6.318838089378153e-06</v>
      </c>
      <c r="AG52" t="n">
        <v>0.3975</v>
      </c>
      <c r="AH52" t="n">
        <v>92860.52382417941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74.82266334230042</v>
      </c>
      <c r="AB53" t="n">
        <v>102.3756689278331</v>
      </c>
      <c r="AC53" t="n">
        <v>92.60507877054016</v>
      </c>
      <c r="AD53" t="n">
        <v>74822.66334230041</v>
      </c>
      <c r="AE53" t="n">
        <v>102375.6689278331</v>
      </c>
      <c r="AF53" t="n">
        <v>6.323056956314968e-06</v>
      </c>
      <c r="AG53" t="n">
        <v>0.3970833333333333</v>
      </c>
      <c r="AH53" t="n">
        <v>92605.07877054016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74.77308991147422</v>
      </c>
      <c r="AB54" t="n">
        <v>102.3078403727513</v>
      </c>
      <c r="AC54" t="n">
        <v>92.5437236775574</v>
      </c>
      <c r="AD54" t="n">
        <v>74773.08991147422</v>
      </c>
      <c r="AE54" t="n">
        <v>102307.8403727513</v>
      </c>
      <c r="AF54" t="n">
        <v>6.319922940876192e-06</v>
      </c>
      <c r="AG54" t="n">
        <v>0.3975</v>
      </c>
      <c r="AH54" t="n">
        <v>92543.7236775574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74.80943096970111</v>
      </c>
      <c r="AB55" t="n">
        <v>102.3575638118716</v>
      </c>
      <c r="AC55" t="n">
        <v>92.5887015814354</v>
      </c>
      <c r="AD55" t="n">
        <v>74809.4309697011</v>
      </c>
      <c r="AE55" t="n">
        <v>102357.5638118716</v>
      </c>
      <c r="AF55" t="n">
        <v>6.315704073939377e-06</v>
      </c>
      <c r="AG55" t="n">
        <v>0.3975</v>
      </c>
      <c r="AH55" t="n">
        <v>92588.70158143539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74.54727359541636</v>
      </c>
      <c r="AB56" t="n">
        <v>101.9988685268083</v>
      </c>
      <c r="AC56" t="n">
        <v>92.2642396709464</v>
      </c>
      <c r="AD56" t="n">
        <v>74547.27359541635</v>
      </c>
      <c r="AE56" t="n">
        <v>101998.8685268083</v>
      </c>
      <c r="AF56" t="n">
        <v>6.320164018986866e-06</v>
      </c>
      <c r="AG56" t="n">
        <v>0.3975</v>
      </c>
      <c r="AH56" t="n">
        <v>92264.23967094639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74.4940141016898</v>
      </c>
      <c r="AB57" t="n">
        <v>101.9259965378487</v>
      </c>
      <c r="AC57" t="n">
        <v>92.19832248233655</v>
      </c>
      <c r="AD57" t="n">
        <v>74494.0141016898</v>
      </c>
      <c r="AE57" t="n">
        <v>101925.9965378487</v>
      </c>
      <c r="AF57" t="n">
        <v>6.31793404646312e-06</v>
      </c>
      <c r="AG57" t="n">
        <v>0.3975</v>
      </c>
      <c r="AH57" t="n">
        <v>92198.32248233655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74.39381539259313</v>
      </c>
      <c r="AB58" t="n">
        <v>101.7889002436076</v>
      </c>
      <c r="AC58" t="n">
        <v>92.07431046600195</v>
      </c>
      <c r="AD58" t="n">
        <v>74393.81539259313</v>
      </c>
      <c r="AE58" t="n">
        <v>101788.9002436076</v>
      </c>
      <c r="AF58" t="n">
        <v>6.31901889796116e-06</v>
      </c>
      <c r="AG58" t="n">
        <v>0.3975</v>
      </c>
      <c r="AH58" t="n">
        <v>92074.31046600195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  <c r="AA59" t="n">
        <v>74.13779662751546</v>
      </c>
      <c r="AB59" t="n">
        <v>101.4386040744777</v>
      </c>
      <c r="AC59" t="n">
        <v>91.75744607160998</v>
      </c>
      <c r="AD59" t="n">
        <v>74137.79662751546</v>
      </c>
      <c r="AE59" t="n">
        <v>101438.6040744777</v>
      </c>
      <c r="AF59" t="n">
        <v>6.317753237880115e-06</v>
      </c>
      <c r="AG59" t="n">
        <v>0.3975</v>
      </c>
      <c r="AH59" t="n">
        <v>91757.44607160997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73.45848600300464</v>
      </c>
      <c r="AB60" t="n">
        <v>100.5091413089529</v>
      </c>
      <c r="AC60" t="n">
        <v>90.91668992791732</v>
      </c>
      <c r="AD60" t="n">
        <v>73458.48600300464</v>
      </c>
      <c r="AE60" t="n">
        <v>100509.1413089529</v>
      </c>
      <c r="AF60" t="n">
        <v>6.35512034503476e-06</v>
      </c>
      <c r="AG60" t="n">
        <v>0.395</v>
      </c>
      <c r="AH60" t="n">
        <v>90916.68992791732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  <c r="AA61" t="n">
        <v>73.71154068456593</v>
      </c>
      <c r="AB61" t="n">
        <v>100.8553818882495</v>
      </c>
      <c r="AC61" t="n">
        <v>91.2298857922777</v>
      </c>
      <c r="AD61" t="n">
        <v>73711.54068456593</v>
      </c>
      <c r="AE61" t="n">
        <v>100855.3818882495</v>
      </c>
      <c r="AF61" t="n">
        <v>6.349756357072239e-06</v>
      </c>
      <c r="AG61" t="n">
        <v>0.3954166666666667</v>
      </c>
      <c r="AH61" t="n">
        <v>91229.8857922777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73.5700701525829</v>
      </c>
      <c r="AB62" t="n">
        <v>100.6618156651511</v>
      </c>
      <c r="AC62" t="n">
        <v>91.0547932578398</v>
      </c>
      <c r="AD62" t="n">
        <v>73570.07015258291</v>
      </c>
      <c r="AE62" t="n">
        <v>100661.8156651511</v>
      </c>
      <c r="AF62" t="n">
        <v>6.355301153617767e-06</v>
      </c>
      <c r="AG62" t="n">
        <v>0.395</v>
      </c>
      <c r="AH62" t="n">
        <v>91054.7932578398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73.71529386217678</v>
      </c>
      <c r="AB63" t="n">
        <v>100.8605171514352</v>
      </c>
      <c r="AC63" t="n">
        <v>91.23453095315234</v>
      </c>
      <c r="AD63" t="n">
        <v>73715.29386217678</v>
      </c>
      <c r="AE63" t="n">
        <v>100860.5171514352</v>
      </c>
      <c r="AF63" t="n">
        <v>6.354758727868748e-06</v>
      </c>
      <c r="AG63" t="n">
        <v>0.395</v>
      </c>
      <c r="AH63" t="n">
        <v>91234.53095315234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73.55376912490863</v>
      </c>
      <c r="AB64" t="n">
        <v>100.6395118799365</v>
      </c>
      <c r="AC64" t="n">
        <v>91.03461811458256</v>
      </c>
      <c r="AD64" t="n">
        <v>73553.76912490862</v>
      </c>
      <c r="AE64" t="n">
        <v>100639.5118799365</v>
      </c>
      <c r="AF64" t="n">
        <v>6.356807891809485e-06</v>
      </c>
      <c r="AG64" t="n">
        <v>0.395</v>
      </c>
      <c r="AH64" t="n">
        <v>91034.61811458255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  <c r="AA65" t="n">
        <v>73.63891772577415</v>
      </c>
      <c r="AB65" t="n">
        <v>100.7560159521318</v>
      </c>
      <c r="AC65" t="n">
        <v>91.14000320164207</v>
      </c>
      <c r="AD65" t="n">
        <v>73638.91772577415</v>
      </c>
      <c r="AE65" t="n">
        <v>100756.0159521318</v>
      </c>
      <c r="AF65" t="n">
        <v>6.35216713817899e-06</v>
      </c>
      <c r="AG65" t="n">
        <v>0.3954166666666667</v>
      </c>
      <c r="AH65" t="n">
        <v>91140.00320164207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  <c r="AA66" t="n">
        <v>73.58603672033509</v>
      </c>
      <c r="AB66" t="n">
        <v>100.6836618275448</v>
      </c>
      <c r="AC66" t="n">
        <v>91.07455445315595</v>
      </c>
      <c r="AD66" t="n">
        <v>73586.03672033509</v>
      </c>
      <c r="AE66" t="n">
        <v>100683.6618275448</v>
      </c>
      <c r="AF66" t="n">
        <v>6.351805521012976e-06</v>
      </c>
      <c r="AG66" t="n">
        <v>0.3954166666666667</v>
      </c>
      <c r="AH66" t="n">
        <v>91074.55445315596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73.35205659586107</v>
      </c>
      <c r="AB67" t="n">
        <v>100.363519898765</v>
      </c>
      <c r="AC67" t="n">
        <v>90.78496642073684</v>
      </c>
      <c r="AD67" t="n">
        <v>73352.05659586107</v>
      </c>
      <c r="AE67" t="n">
        <v>100363.519898765</v>
      </c>
      <c r="AF67" t="n">
        <v>6.354939536451754e-06</v>
      </c>
      <c r="AG67" t="n">
        <v>0.395</v>
      </c>
      <c r="AH67" t="n">
        <v>90784.96642073683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  <c r="AA68" t="n">
        <v>73.13577602955054</v>
      </c>
      <c r="AB68" t="n">
        <v>100.067595286314</v>
      </c>
      <c r="AC68" t="n">
        <v>90.51728443796519</v>
      </c>
      <c r="AD68" t="n">
        <v>73135.77602955054</v>
      </c>
      <c r="AE68" t="n">
        <v>100067.595286314</v>
      </c>
      <c r="AF68" t="n">
        <v>6.360182985358938e-06</v>
      </c>
      <c r="AG68" t="n">
        <v>0.395</v>
      </c>
      <c r="AH68" t="n">
        <v>90517.28443796519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  <c r="AA69" t="n">
        <v>72.87194245186829</v>
      </c>
      <c r="AB69" t="n">
        <v>99.70660654581333</v>
      </c>
      <c r="AC69" t="n">
        <v>90.19074795620693</v>
      </c>
      <c r="AD69" t="n">
        <v>72871.94245186829</v>
      </c>
      <c r="AE69" t="n">
        <v>99706.60654581332</v>
      </c>
      <c r="AF69" t="n">
        <v>6.362774575048695e-06</v>
      </c>
      <c r="AG69" t="n">
        <v>0.3945833333333333</v>
      </c>
      <c r="AH69" t="n">
        <v>90190.74795620693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  <c r="AA70" t="n">
        <v>72.71936726316038</v>
      </c>
      <c r="AB70" t="n">
        <v>99.497846441481</v>
      </c>
      <c r="AC70" t="n">
        <v>90.00191162323539</v>
      </c>
      <c r="AD70" t="n">
        <v>72719.36726316038</v>
      </c>
      <c r="AE70" t="n">
        <v>99497.846441481</v>
      </c>
      <c r="AF70" t="n">
        <v>6.360544602524951e-06</v>
      </c>
      <c r="AG70" t="n">
        <v>0.395</v>
      </c>
      <c r="AH70" t="n">
        <v>90001.91162323538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  <c r="AA71" t="n">
        <v>72.55797114492987</v>
      </c>
      <c r="AB71" t="n">
        <v>99.27701715222388</v>
      </c>
      <c r="AC71" t="n">
        <v>89.80215797140904</v>
      </c>
      <c r="AD71" t="n">
        <v>72557.97114492986</v>
      </c>
      <c r="AE71" t="n">
        <v>99277.01715222388</v>
      </c>
      <c r="AF71" t="n">
        <v>6.356807891809485e-06</v>
      </c>
      <c r="AG71" t="n">
        <v>0.395</v>
      </c>
      <c r="AH71" t="n">
        <v>89802.15797140905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72.33173883259531</v>
      </c>
      <c r="AB72" t="n">
        <v>98.96747612182271</v>
      </c>
      <c r="AC72" t="n">
        <v>89.52215910250568</v>
      </c>
      <c r="AD72" t="n">
        <v>72331.73883259531</v>
      </c>
      <c r="AE72" t="n">
        <v>98967.47612182271</v>
      </c>
      <c r="AF72" t="n">
        <v>6.358676247167218e-06</v>
      </c>
      <c r="AG72" t="n">
        <v>0.395</v>
      </c>
      <c r="AH72" t="n">
        <v>89522.15910250568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72.33234183507416</v>
      </c>
      <c r="AB73" t="n">
        <v>98.96830117641683</v>
      </c>
      <c r="AC73" t="n">
        <v>89.52290541504733</v>
      </c>
      <c r="AD73" t="n">
        <v>72332.34183507416</v>
      </c>
      <c r="AE73" t="n">
        <v>98968.30117641683</v>
      </c>
      <c r="AF73" t="n">
        <v>6.3581338214182e-06</v>
      </c>
      <c r="AG73" t="n">
        <v>0.395</v>
      </c>
      <c r="AH73" t="n">
        <v>89522.90541504734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72.26306619580393</v>
      </c>
      <c r="AB74" t="n">
        <v>98.87351519054187</v>
      </c>
      <c r="AC74" t="n">
        <v>89.43716567063126</v>
      </c>
      <c r="AD74" t="n">
        <v>72263.06619580393</v>
      </c>
      <c r="AE74" t="n">
        <v>98873.51519054186</v>
      </c>
      <c r="AF74" t="n">
        <v>6.354939536451754e-06</v>
      </c>
      <c r="AG74" t="n">
        <v>0.395</v>
      </c>
      <c r="AH74" t="n">
        <v>89437.16567063126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72.01487996936071</v>
      </c>
      <c r="AB75" t="n">
        <v>98.53393584631884</v>
      </c>
      <c r="AC75" t="n">
        <v>89.12999530241819</v>
      </c>
      <c r="AD75" t="n">
        <v>72014.8799693607</v>
      </c>
      <c r="AE75" t="n">
        <v>98533.93584631884</v>
      </c>
      <c r="AF75" t="n">
        <v>6.356446274643473e-06</v>
      </c>
      <c r="AG75" t="n">
        <v>0.395</v>
      </c>
      <c r="AH75" t="n">
        <v>89129.99530241819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71.73991309033902</v>
      </c>
      <c r="AB76" t="n">
        <v>98.15771403175901</v>
      </c>
      <c r="AC76" t="n">
        <v>88.78967956980919</v>
      </c>
      <c r="AD76" t="n">
        <v>71739.91309033902</v>
      </c>
      <c r="AE76" t="n">
        <v>98157.71403175901</v>
      </c>
      <c r="AF76" t="n">
        <v>6.359037864333231e-06</v>
      </c>
      <c r="AG76" t="n">
        <v>0.395</v>
      </c>
      <c r="AH76" t="n">
        <v>88789.67956980919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  <c r="AA77" t="n">
        <v>70.904974579897</v>
      </c>
      <c r="AB77" t="n">
        <v>97.0153143268854</v>
      </c>
      <c r="AC77" t="n">
        <v>87.7563088894003</v>
      </c>
      <c r="AD77" t="n">
        <v>70904.974579897</v>
      </c>
      <c r="AE77" t="n">
        <v>97015.3143268854</v>
      </c>
      <c r="AF77" t="n">
        <v>6.400322490786348e-06</v>
      </c>
      <c r="AG77" t="n">
        <v>0.3925</v>
      </c>
      <c r="AH77" t="n">
        <v>87756.3088894003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70.98285375636881</v>
      </c>
      <c r="AB78" t="n">
        <v>97.12187205192086</v>
      </c>
      <c r="AC78" t="n">
        <v>87.85269689471312</v>
      </c>
      <c r="AD78" t="n">
        <v>70982.85375636882</v>
      </c>
      <c r="AE78" t="n">
        <v>97121.87205192086</v>
      </c>
      <c r="AF78" t="n">
        <v>6.399719795509659e-06</v>
      </c>
      <c r="AG78" t="n">
        <v>0.3925</v>
      </c>
      <c r="AH78" t="n">
        <v>87852.69689471312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71.16298585488128</v>
      </c>
      <c r="AB79" t="n">
        <v>97.36833673597283</v>
      </c>
      <c r="AC79" t="n">
        <v>88.0756393352346</v>
      </c>
      <c r="AD79" t="n">
        <v>71162.98585488129</v>
      </c>
      <c r="AE79" t="n">
        <v>97368.33673597283</v>
      </c>
      <c r="AF79" t="n">
        <v>6.39767063156892e-06</v>
      </c>
      <c r="AG79" t="n">
        <v>0.3925</v>
      </c>
      <c r="AH79" t="n">
        <v>88075.63933523459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71.18999147830257</v>
      </c>
      <c r="AB80" t="n">
        <v>97.40528702134182</v>
      </c>
      <c r="AC80" t="n">
        <v>88.10906313722803</v>
      </c>
      <c r="AD80" t="n">
        <v>71189.99147830257</v>
      </c>
      <c r="AE80" t="n">
        <v>97405.28702134182</v>
      </c>
      <c r="AF80" t="n">
        <v>6.398032248734933e-06</v>
      </c>
      <c r="AG80" t="n">
        <v>0.3925</v>
      </c>
      <c r="AH80" t="n">
        <v>88109.06313722803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71.27041468680542</v>
      </c>
      <c r="AB81" t="n">
        <v>97.51532560323695</v>
      </c>
      <c r="AC81" t="n">
        <v>88.20859979130724</v>
      </c>
      <c r="AD81" t="n">
        <v>71270.41468680542</v>
      </c>
      <c r="AE81" t="n">
        <v>97515.32560323694</v>
      </c>
      <c r="AF81" t="n">
        <v>6.39670631912622e-06</v>
      </c>
      <c r="AG81" t="n">
        <v>0.3925</v>
      </c>
      <c r="AH81" t="n">
        <v>88208.59979130724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71.25635594690867</v>
      </c>
      <c r="AB82" t="n">
        <v>97.49608981508237</v>
      </c>
      <c r="AC82" t="n">
        <v>88.19119983977654</v>
      </c>
      <c r="AD82" t="n">
        <v>71256.35594690868</v>
      </c>
      <c r="AE82" t="n">
        <v>97496.08981508238</v>
      </c>
      <c r="AF82" t="n">
        <v>6.399538986926652e-06</v>
      </c>
      <c r="AG82" t="n">
        <v>0.3925</v>
      </c>
      <c r="AH82" t="n">
        <v>88191.19983977654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71.17689800101921</v>
      </c>
      <c r="AB83" t="n">
        <v>97.38737194807931</v>
      </c>
      <c r="AC83" t="n">
        <v>88.09285785341373</v>
      </c>
      <c r="AD83" t="n">
        <v>71176.89800101922</v>
      </c>
      <c r="AE83" t="n">
        <v>97387.37194807931</v>
      </c>
      <c r="AF83" t="n">
        <v>6.402371654727086e-06</v>
      </c>
      <c r="AG83" t="n">
        <v>0.3920833333333333</v>
      </c>
      <c r="AH83" t="n">
        <v>88092.85785341373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71.18169736591872</v>
      </c>
      <c r="AB84" t="n">
        <v>97.39393865086784</v>
      </c>
      <c r="AC84" t="n">
        <v>88.09879783930455</v>
      </c>
      <c r="AD84" t="n">
        <v>71181.69736591872</v>
      </c>
      <c r="AE84" t="n">
        <v>97393.93865086784</v>
      </c>
      <c r="AF84" t="n">
        <v>6.400322490786348e-06</v>
      </c>
      <c r="AG84" t="n">
        <v>0.3925</v>
      </c>
      <c r="AH84" t="n">
        <v>88098.79783930455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71.25041484075426</v>
      </c>
      <c r="AB85" t="n">
        <v>97.48796093153879</v>
      </c>
      <c r="AC85" t="n">
        <v>88.18384676546941</v>
      </c>
      <c r="AD85" t="n">
        <v>71250.41484075427</v>
      </c>
      <c r="AE85" t="n">
        <v>97487.96093153879</v>
      </c>
      <c r="AF85" t="n">
        <v>6.396163893377202e-06</v>
      </c>
      <c r="AG85" t="n">
        <v>0.3925</v>
      </c>
      <c r="AH85" t="n">
        <v>88183.84676546941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71.17323909520302</v>
      </c>
      <c r="AB86" t="n">
        <v>97.38236567172206</v>
      </c>
      <c r="AC86" t="n">
        <v>88.08832936904567</v>
      </c>
      <c r="AD86" t="n">
        <v>71173.23909520301</v>
      </c>
      <c r="AE86" t="n">
        <v>97382.36567172206</v>
      </c>
      <c r="AF86" t="n">
        <v>6.39767063156892e-06</v>
      </c>
      <c r="AG86" t="n">
        <v>0.3925</v>
      </c>
      <c r="AH86" t="n">
        <v>88088.32936904566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71.1308502684455</v>
      </c>
      <c r="AB87" t="n">
        <v>97.32436740888937</v>
      </c>
      <c r="AC87" t="n">
        <v>88.03586637901665</v>
      </c>
      <c r="AD87" t="n">
        <v>71130.8502684455</v>
      </c>
      <c r="AE87" t="n">
        <v>97324.36740888937</v>
      </c>
      <c r="AF87" t="n">
        <v>6.397309014402908e-06</v>
      </c>
      <c r="AG87" t="n">
        <v>0.3925</v>
      </c>
      <c r="AH87" t="n">
        <v>88035.86637901665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71.04132789658699</v>
      </c>
      <c r="AB88" t="n">
        <v>97.20187895026434</v>
      </c>
      <c r="AC88" t="n">
        <v>87.9250680469691</v>
      </c>
      <c r="AD88" t="n">
        <v>71041.327896587</v>
      </c>
      <c r="AE88" t="n">
        <v>97201.87895026435</v>
      </c>
      <c r="AF88" t="n">
        <v>6.398032248734933e-06</v>
      </c>
      <c r="AG88" t="n">
        <v>0.3925</v>
      </c>
      <c r="AH88" t="n">
        <v>87925.0680469691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70.96332414741293</v>
      </c>
      <c r="AB89" t="n">
        <v>97.09515077936189</v>
      </c>
      <c r="AC89" t="n">
        <v>87.8285258629036</v>
      </c>
      <c r="AD89" t="n">
        <v>70963.32414741293</v>
      </c>
      <c r="AE89" t="n">
        <v>97095.15077936188</v>
      </c>
      <c r="AF89" t="n">
        <v>6.398634944011621e-06</v>
      </c>
      <c r="AG89" t="n">
        <v>0.3925</v>
      </c>
      <c r="AH89" t="n">
        <v>87828.52586290361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70.70187126144563</v>
      </c>
      <c r="AB90" t="n">
        <v>96.73741940629435</v>
      </c>
      <c r="AC90" t="n">
        <v>87.5049358700024</v>
      </c>
      <c r="AD90" t="n">
        <v>70701.87126144563</v>
      </c>
      <c r="AE90" t="n">
        <v>96737.41940629436</v>
      </c>
      <c r="AF90" t="n">
        <v>6.402733271893098e-06</v>
      </c>
      <c r="AG90" t="n">
        <v>0.3920833333333333</v>
      </c>
      <c r="AH90" t="n">
        <v>87504.9358700024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70.61428278714587</v>
      </c>
      <c r="AB91" t="n">
        <v>96.61757699162672</v>
      </c>
      <c r="AC91" t="n">
        <v>87.39653104719072</v>
      </c>
      <c r="AD91" t="n">
        <v>70614.28278714587</v>
      </c>
      <c r="AE91" t="n">
        <v>96617.57699162672</v>
      </c>
      <c r="AF91" t="n">
        <v>6.400684107952359e-06</v>
      </c>
      <c r="AG91" t="n">
        <v>0.3925</v>
      </c>
      <c r="AH91" t="n">
        <v>87396.53104719071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70.42242354700829</v>
      </c>
      <c r="AB92" t="n">
        <v>96.35506671503832</v>
      </c>
      <c r="AC92" t="n">
        <v>87.15907438296435</v>
      </c>
      <c r="AD92" t="n">
        <v>70422.42354700829</v>
      </c>
      <c r="AE92" t="n">
        <v>96355.06671503832</v>
      </c>
      <c r="AF92" t="n">
        <v>6.402010037561073e-06</v>
      </c>
      <c r="AG92" t="n">
        <v>0.3920833333333333</v>
      </c>
      <c r="AH92" t="n">
        <v>87159.07438296435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70.20679863780099</v>
      </c>
      <c r="AB93" t="n">
        <v>96.06003920156141</v>
      </c>
      <c r="AC93" t="n">
        <v>86.89220388129985</v>
      </c>
      <c r="AD93" t="n">
        <v>70206.79863780098</v>
      </c>
      <c r="AE93" t="n">
        <v>96060.03920156141</v>
      </c>
      <c r="AF93" t="n">
        <v>6.404059201501812e-06</v>
      </c>
      <c r="AG93" t="n">
        <v>0.3920833333333333</v>
      </c>
      <c r="AH93" t="n">
        <v>86892.20388129985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70.05130531048434</v>
      </c>
      <c r="AB94" t="n">
        <v>95.84728637124543</v>
      </c>
      <c r="AC94" t="n">
        <v>86.69975588250867</v>
      </c>
      <c r="AD94" t="n">
        <v>70051.30531048434</v>
      </c>
      <c r="AE94" t="n">
        <v>95847.28637124543</v>
      </c>
      <c r="AF94" t="n">
        <v>6.402733271893098e-06</v>
      </c>
      <c r="AG94" t="n">
        <v>0.3920833333333333</v>
      </c>
      <c r="AH94" t="n">
        <v>86699.75588250867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  <c r="AA95" t="n">
        <v>69.84038671419994</v>
      </c>
      <c r="AB95" t="n">
        <v>95.55869824273749</v>
      </c>
      <c r="AC95" t="n">
        <v>86.43871019994948</v>
      </c>
      <c r="AD95" t="n">
        <v>69840.38671419994</v>
      </c>
      <c r="AE95" t="n">
        <v>95558.69824273749</v>
      </c>
      <c r="AF95" t="n">
        <v>6.406349443553225e-06</v>
      </c>
      <c r="AG95" t="n">
        <v>0.3920833333333333</v>
      </c>
      <c r="AH95" t="n">
        <v>86438.71019994948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69.68961664336285</v>
      </c>
      <c r="AB96" t="n">
        <v>95.35240798031222</v>
      </c>
      <c r="AC96" t="n">
        <v>86.25210799063981</v>
      </c>
      <c r="AD96" t="n">
        <v>69689.61664336285</v>
      </c>
      <c r="AE96" t="n">
        <v>95352.40798031221</v>
      </c>
      <c r="AF96" t="n">
        <v>6.405565939693531e-06</v>
      </c>
      <c r="AG96" t="n">
        <v>0.3920833333333333</v>
      </c>
      <c r="AH96" t="n">
        <v>86252.10799063981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  <c r="AA97" t="n">
        <v>69.47323745294868</v>
      </c>
      <c r="AB97" t="n">
        <v>95.05634842601154</v>
      </c>
      <c r="AC97" t="n">
        <v>85.9843039446793</v>
      </c>
      <c r="AD97" t="n">
        <v>69473.23745294868</v>
      </c>
      <c r="AE97" t="n">
        <v>95056.34842601154</v>
      </c>
      <c r="AF97" t="n">
        <v>6.406711060719238e-06</v>
      </c>
      <c r="AG97" t="n">
        <v>0.3920833333333333</v>
      </c>
      <c r="AH97" t="n">
        <v>85984.3039446793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69.38422244681854</v>
      </c>
      <c r="AB98" t="n">
        <v>94.93455416755943</v>
      </c>
      <c r="AC98" t="n">
        <v>85.8741335593145</v>
      </c>
      <c r="AD98" t="n">
        <v>69384.22244681854</v>
      </c>
      <c r="AE98" t="n">
        <v>94934.55416755943</v>
      </c>
      <c r="AF98" t="n">
        <v>6.405385131110525e-06</v>
      </c>
      <c r="AG98" t="n">
        <v>0.3920833333333333</v>
      </c>
      <c r="AH98" t="n">
        <v>85874.1335593145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69.22050522478214</v>
      </c>
      <c r="AB99" t="n">
        <v>94.71054904167525</v>
      </c>
      <c r="AC99" t="n">
        <v>85.67150716825147</v>
      </c>
      <c r="AD99" t="n">
        <v>69220.50522478214</v>
      </c>
      <c r="AE99" t="n">
        <v>94710.54904167524</v>
      </c>
      <c r="AF99" t="n">
        <v>6.403335967169785e-06</v>
      </c>
      <c r="AG99" t="n">
        <v>0.3920833333333333</v>
      </c>
      <c r="AH99" t="n">
        <v>85671.50716825147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68.96440100496197</v>
      </c>
      <c r="AB100" t="n">
        <v>94.36013594959672</v>
      </c>
      <c r="AC100" t="n">
        <v>85.35453700987294</v>
      </c>
      <c r="AD100" t="n">
        <v>68964.40100496197</v>
      </c>
      <c r="AE100" t="n">
        <v>94360.13594959672</v>
      </c>
      <c r="AF100" t="n">
        <v>6.403335967169785e-06</v>
      </c>
      <c r="AG100" t="n">
        <v>0.3920833333333333</v>
      </c>
      <c r="AH100" t="n">
        <v>85354.53700987295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68.87610535633507</v>
      </c>
      <c r="AB101" t="n">
        <v>94.23932594781633</v>
      </c>
      <c r="AC101" t="n">
        <v>85.24525694510453</v>
      </c>
      <c r="AD101" t="n">
        <v>68876.10535633507</v>
      </c>
      <c r="AE101" t="n">
        <v>94239.32594781632</v>
      </c>
      <c r="AF101" t="n">
        <v>6.404481088195494e-06</v>
      </c>
      <c r="AG101" t="n">
        <v>0.3920833333333333</v>
      </c>
      <c r="AH101" t="n">
        <v>85245.25694510453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68.80531397273933</v>
      </c>
      <c r="AB102" t="n">
        <v>94.14246605368527</v>
      </c>
      <c r="AC102" t="n">
        <v>85.1576412233256</v>
      </c>
      <c r="AD102" t="n">
        <v>68805.31397273933</v>
      </c>
      <c r="AE102" t="n">
        <v>94142.46605368528</v>
      </c>
      <c r="AF102" t="n">
        <v>6.403878392918806e-06</v>
      </c>
      <c r="AG102" t="n">
        <v>0.3920833333333333</v>
      </c>
      <c r="AH102" t="n">
        <v>85157.6412233256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68.76403288411382</v>
      </c>
      <c r="AB103" t="n">
        <v>94.08598344703475</v>
      </c>
      <c r="AC103" t="n">
        <v>85.10654923737995</v>
      </c>
      <c r="AD103" t="n">
        <v>68764.03288411381</v>
      </c>
      <c r="AE103" t="n">
        <v>94085.98344703476</v>
      </c>
      <c r="AF103" t="n">
        <v>6.402371654727086e-06</v>
      </c>
      <c r="AG103" t="n">
        <v>0.3920833333333333</v>
      </c>
      <c r="AH103" t="n">
        <v>85106.54923737995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68.69441127451576</v>
      </c>
      <c r="AB104" t="n">
        <v>93.99072408929412</v>
      </c>
      <c r="AC104" t="n">
        <v>85.0203812990447</v>
      </c>
      <c r="AD104" t="n">
        <v>68694.41127451576</v>
      </c>
      <c r="AE104" t="n">
        <v>93990.72408929412</v>
      </c>
      <c r="AF104" t="n">
        <v>6.40164842039506e-06</v>
      </c>
      <c r="AG104" t="n">
        <v>0.3920833333333333</v>
      </c>
      <c r="AH104" t="n">
        <v>85020.3812990447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68.58625127918567</v>
      </c>
      <c r="AB105" t="n">
        <v>93.84273481200135</v>
      </c>
      <c r="AC105" t="n">
        <v>84.88651591067246</v>
      </c>
      <c r="AD105" t="n">
        <v>68586.25127918567</v>
      </c>
      <c r="AE105" t="n">
        <v>93842.73481200135</v>
      </c>
      <c r="AF105" t="n">
        <v>6.402733271893098e-06</v>
      </c>
      <c r="AG105" t="n">
        <v>0.3920833333333333</v>
      </c>
      <c r="AH105" t="n">
        <v>84886.51591067246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68.47600411912499</v>
      </c>
      <c r="AB106" t="n">
        <v>93.69188978384494</v>
      </c>
      <c r="AC106" t="n">
        <v>84.75006732029092</v>
      </c>
      <c r="AD106" t="n">
        <v>68476.00411912499</v>
      </c>
      <c r="AE106" t="n">
        <v>93691.88978384495</v>
      </c>
      <c r="AF106" t="n">
        <v>6.403516775752793e-06</v>
      </c>
      <c r="AG106" t="n">
        <v>0.3920833333333333</v>
      </c>
      <c r="AH106" t="n">
        <v>84750.06732029092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68.35886733098046</v>
      </c>
      <c r="AB107" t="n">
        <v>93.53161806259534</v>
      </c>
      <c r="AC107" t="n">
        <v>84.60509170717455</v>
      </c>
      <c r="AD107" t="n">
        <v>68358.86733098046</v>
      </c>
      <c r="AE107" t="n">
        <v>93531.61806259534</v>
      </c>
      <c r="AF107" t="n">
        <v>6.404481088195494e-06</v>
      </c>
      <c r="AG107" t="n">
        <v>0.3920833333333333</v>
      </c>
      <c r="AH107" t="n">
        <v>84605.09170717455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68.37356532372256</v>
      </c>
      <c r="AB108" t="n">
        <v>93.55172850469472</v>
      </c>
      <c r="AC108" t="n">
        <v>84.62328283690515</v>
      </c>
      <c r="AD108" t="n">
        <v>68373.56532372256</v>
      </c>
      <c r="AE108" t="n">
        <v>93551.72850469472</v>
      </c>
      <c r="AF108" t="n">
        <v>6.403516775752793e-06</v>
      </c>
      <c r="AG108" t="n">
        <v>0.3920833333333333</v>
      </c>
      <c r="AH108" t="n">
        <v>84623.28283690514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5.261</v>
      </c>
      <c r="E2" t="n">
        <v>19.01</v>
      </c>
      <c r="F2" t="n">
        <v>9.23</v>
      </c>
      <c r="G2" t="n">
        <v>4.54</v>
      </c>
      <c r="H2" t="n">
        <v>0.06</v>
      </c>
      <c r="I2" t="n">
        <v>122</v>
      </c>
      <c r="J2" t="n">
        <v>296.65</v>
      </c>
      <c r="K2" t="n">
        <v>61.82</v>
      </c>
      <c r="L2" t="n">
        <v>1</v>
      </c>
      <c r="M2" t="n">
        <v>120</v>
      </c>
      <c r="N2" t="n">
        <v>83.83</v>
      </c>
      <c r="O2" t="n">
        <v>36821.52</v>
      </c>
      <c r="P2" t="n">
        <v>168.4</v>
      </c>
      <c r="Q2" t="n">
        <v>204.29</v>
      </c>
      <c r="R2" t="n">
        <v>100.7</v>
      </c>
      <c r="S2" t="n">
        <v>17.37</v>
      </c>
      <c r="T2" t="n">
        <v>38984.12</v>
      </c>
      <c r="U2" t="n">
        <v>0.17</v>
      </c>
      <c r="V2" t="n">
        <v>0.55</v>
      </c>
      <c r="W2" t="n">
        <v>1.35</v>
      </c>
      <c r="X2" t="n">
        <v>2.54</v>
      </c>
      <c r="Y2" t="n">
        <v>1</v>
      </c>
      <c r="Z2" t="n">
        <v>10</v>
      </c>
      <c r="AA2" t="n">
        <v>261.6052514487967</v>
      </c>
      <c r="AB2" t="n">
        <v>357.9398462414009</v>
      </c>
      <c r="AC2" t="n">
        <v>323.7785696878502</v>
      </c>
      <c r="AD2" t="n">
        <v>261605.2514487966</v>
      </c>
      <c r="AE2" t="n">
        <v>357939.8462414009</v>
      </c>
      <c r="AF2" t="n">
        <v>2.692380949088783e-06</v>
      </c>
      <c r="AG2" t="n">
        <v>0.7920833333333334</v>
      </c>
      <c r="AH2" t="n">
        <v>323778.5696878502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6.0567</v>
      </c>
      <c r="E3" t="n">
        <v>16.51</v>
      </c>
      <c r="F3" t="n">
        <v>8.51</v>
      </c>
      <c r="G3" t="n">
        <v>5.68</v>
      </c>
      <c r="H3" t="n">
        <v>0.07000000000000001</v>
      </c>
      <c r="I3" t="n">
        <v>90</v>
      </c>
      <c r="J3" t="n">
        <v>297.17</v>
      </c>
      <c r="K3" t="n">
        <v>61.82</v>
      </c>
      <c r="L3" t="n">
        <v>1.25</v>
      </c>
      <c r="M3" t="n">
        <v>88</v>
      </c>
      <c r="N3" t="n">
        <v>84.09999999999999</v>
      </c>
      <c r="O3" t="n">
        <v>36885.7</v>
      </c>
      <c r="P3" t="n">
        <v>155.19</v>
      </c>
      <c r="Q3" t="n">
        <v>204.25</v>
      </c>
      <c r="R3" t="n">
        <v>78.45999999999999</v>
      </c>
      <c r="S3" t="n">
        <v>17.37</v>
      </c>
      <c r="T3" t="n">
        <v>28023.6</v>
      </c>
      <c r="U3" t="n">
        <v>0.22</v>
      </c>
      <c r="V3" t="n">
        <v>0.6</v>
      </c>
      <c r="W3" t="n">
        <v>1.28</v>
      </c>
      <c r="X3" t="n">
        <v>1.82</v>
      </c>
      <c r="Y3" t="n">
        <v>1</v>
      </c>
      <c r="Z3" t="n">
        <v>10</v>
      </c>
      <c r="AA3" t="n">
        <v>210.1890405155549</v>
      </c>
      <c r="AB3" t="n">
        <v>287.5899181192693</v>
      </c>
      <c r="AC3" t="n">
        <v>260.142739969036</v>
      </c>
      <c r="AD3" t="n">
        <v>210189.0405155549</v>
      </c>
      <c r="AE3" t="n">
        <v>287589.9181192692</v>
      </c>
      <c r="AF3" t="n">
        <v>3.099590133880637e-06</v>
      </c>
      <c r="AG3" t="n">
        <v>0.6879166666666667</v>
      </c>
      <c r="AH3" t="n">
        <v>260142.739969036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6.6108</v>
      </c>
      <c r="E4" t="n">
        <v>15.13</v>
      </c>
      <c r="F4" t="n">
        <v>8.130000000000001</v>
      </c>
      <c r="G4" t="n">
        <v>6.77</v>
      </c>
      <c r="H4" t="n">
        <v>0.09</v>
      </c>
      <c r="I4" t="n">
        <v>72</v>
      </c>
      <c r="J4" t="n">
        <v>297.7</v>
      </c>
      <c r="K4" t="n">
        <v>61.82</v>
      </c>
      <c r="L4" t="n">
        <v>1.5</v>
      </c>
      <c r="M4" t="n">
        <v>70</v>
      </c>
      <c r="N4" t="n">
        <v>84.37</v>
      </c>
      <c r="O4" t="n">
        <v>36949.99</v>
      </c>
      <c r="P4" t="n">
        <v>148.14</v>
      </c>
      <c r="Q4" t="n">
        <v>204.27</v>
      </c>
      <c r="R4" t="n">
        <v>66.51000000000001</v>
      </c>
      <c r="S4" t="n">
        <v>17.37</v>
      </c>
      <c r="T4" t="n">
        <v>22137.02</v>
      </c>
      <c r="U4" t="n">
        <v>0.26</v>
      </c>
      <c r="V4" t="n">
        <v>0.63</v>
      </c>
      <c r="W4" t="n">
        <v>1.25</v>
      </c>
      <c r="X4" t="n">
        <v>1.43</v>
      </c>
      <c r="Y4" t="n">
        <v>1</v>
      </c>
      <c r="Z4" t="n">
        <v>10</v>
      </c>
      <c r="AA4" t="n">
        <v>184.2878535881675</v>
      </c>
      <c r="AB4" t="n">
        <v>252.1507714855147</v>
      </c>
      <c r="AC4" t="n">
        <v>228.085855750841</v>
      </c>
      <c r="AD4" t="n">
        <v>184287.8535881675</v>
      </c>
      <c r="AE4" t="n">
        <v>252150.7714855147</v>
      </c>
      <c r="AF4" t="n">
        <v>3.383157570468756e-06</v>
      </c>
      <c r="AG4" t="n">
        <v>0.6304166666666667</v>
      </c>
      <c r="AH4" t="n">
        <v>228085.855750841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7.0304</v>
      </c>
      <c r="E5" t="n">
        <v>14.22</v>
      </c>
      <c r="F5" t="n">
        <v>7.89</v>
      </c>
      <c r="G5" t="n">
        <v>7.89</v>
      </c>
      <c r="H5" t="n">
        <v>0.1</v>
      </c>
      <c r="I5" t="n">
        <v>60</v>
      </c>
      <c r="J5" t="n">
        <v>298.22</v>
      </c>
      <c r="K5" t="n">
        <v>61.82</v>
      </c>
      <c r="L5" t="n">
        <v>1.75</v>
      </c>
      <c r="M5" t="n">
        <v>58</v>
      </c>
      <c r="N5" t="n">
        <v>84.65000000000001</v>
      </c>
      <c r="O5" t="n">
        <v>37014.39</v>
      </c>
      <c r="P5" t="n">
        <v>143.75</v>
      </c>
      <c r="Q5" t="n">
        <v>204.19</v>
      </c>
      <c r="R5" t="n">
        <v>59.66</v>
      </c>
      <c r="S5" t="n">
        <v>17.37</v>
      </c>
      <c r="T5" t="n">
        <v>18770.33</v>
      </c>
      <c r="U5" t="n">
        <v>0.29</v>
      </c>
      <c r="V5" t="n">
        <v>0.65</v>
      </c>
      <c r="W5" t="n">
        <v>1.22</v>
      </c>
      <c r="X5" t="n">
        <v>1.2</v>
      </c>
      <c r="Y5" t="n">
        <v>1</v>
      </c>
      <c r="Z5" t="n">
        <v>10</v>
      </c>
      <c r="AA5" t="n">
        <v>168.4246147448431</v>
      </c>
      <c r="AB5" t="n">
        <v>230.4459882633834</v>
      </c>
      <c r="AC5" t="n">
        <v>208.4525465765684</v>
      </c>
      <c r="AD5" t="n">
        <v>168424.6147448431</v>
      </c>
      <c r="AE5" t="n">
        <v>230445.9882633834</v>
      </c>
      <c r="AF5" t="n">
        <v>3.597892990776236e-06</v>
      </c>
      <c r="AG5" t="n">
        <v>0.5925</v>
      </c>
      <c r="AH5" t="n">
        <v>208452.5465765684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7.343</v>
      </c>
      <c r="E6" t="n">
        <v>13.62</v>
      </c>
      <c r="F6" t="n">
        <v>7.73</v>
      </c>
      <c r="G6" t="n">
        <v>8.92</v>
      </c>
      <c r="H6" t="n">
        <v>0.12</v>
      </c>
      <c r="I6" t="n">
        <v>52</v>
      </c>
      <c r="J6" t="n">
        <v>298.74</v>
      </c>
      <c r="K6" t="n">
        <v>61.82</v>
      </c>
      <c r="L6" t="n">
        <v>2</v>
      </c>
      <c r="M6" t="n">
        <v>50</v>
      </c>
      <c r="N6" t="n">
        <v>84.92</v>
      </c>
      <c r="O6" t="n">
        <v>37078.91</v>
      </c>
      <c r="P6" t="n">
        <v>140.78</v>
      </c>
      <c r="Q6" t="n">
        <v>204.21</v>
      </c>
      <c r="R6" t="n">
        <v>54.13</v>
      </c>
      <c r="S6" t="n">
        <v>17.37</v>
      </c>
      <c r="T6" t="n">
        <v>16045.88</v>
      </c>
      <c r="U6" t="n">
        <v>0.32</v>
      </c>
      <c r="V6" t="n">
        <v>0.66</v>
      </c>
      <c r="W6" t="n">
        <v>1.22</v>
      </c>
      <c r="X6" t="n">
        <v>1.04</v>
      </c>
      <c r="Y6" t="n">
        <v>1</v>
      </c>
      <c r="Z6" t="n">
        <v>10</v>
      </c>
      <c r="AA6" t="n">
        <v>158.1265343026604</v>
      </c>
      <c r="AB6" t="n">
        <v>216.3557002831512</v>
      </c>
      <c r="AC6" t="n">
        <v>195.7070159053218</v>
      </c>
      <c r="AD6" t="n">
        <v>158126.5343026604</v>
      </c>
      <c r="AE6" t="n">
        <v>216355.7002831512</v>
      </c>
      <c r="AF6" t="n">
        <v>3.757869855380903e-06</v>
      </c>
      <c r="AG6" t="n">
        <v>0.5675</v>
      </c>
      <c r="AH6" t="n">
        <v>195707.0159053218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7.6415</v>
      </c>
      <c r="E7" t="n">
        <v>13.09</v>
      </c>
      <c r="F7" t="n">
        <v>7.59</v>
      </c>
      <c r="G7" t="n">
        <v>10.12</v>
      </c>
      <c r="H7" t="n">
        <v>0.13</v>
      </c>
      <c r="I7" t="n">
        <v>45</v>
      </c>
      <c r="J7" t="n">
        <v>299.26</v>
      </c>
      <c r="K7" t="n">
        <v>61.82</v>
      </c>
      <c r="L7" t="n">
        <v>2.25</v>
      </c>
      <c r="M7" t="n">
        <v>43</v>
      </c>
      <c r="N7" t="n">
        <v>85.19</v>
      </c>
      <c r="O7" t="n">
        <v>37143.54</v>
      </c>
      <c r="P7" t="n">
        <v>138.11</v>
      </c>
      <c r="Q7" t="n">
        <v>204.2</v>
      </c>
      <c r="R7" t="n">
        <v>49.86</v>
      </c>
      <c r="S7" t="n">
        <v>17.37</v>
      </c>
      <c r="T7" t="n">
        <v>13948.11</v>
      </c>
      <c r="U7" t="n">
        <v>0.35</v>
      </c>
      <c r="V7" t="n">
        <v>0.67</v>
      </c>
      <c r="W7" t="n">
        <v>1.21</v>
      </c>
      <c r="X7" t="n">
        <v>0.9</v>
      </c>
      <c r="Y7" t="n">
        <v>1</v>
      </c>
      <c r="Z7" t="n">
        <v>10</v>
      </c>
      <c r="AA7" t="n">
        <v>149.27125454529</v>
      </c>
      <c r="AB7" t="n">
        <v>204.2395158517521</v>
      </c>
      <c r="AC7" t="n">
        <v>184.7471831108798</v>
      </c>
      <c r="AD7" t="n">
        <v>149271.25454529</v>
      </c>
      <c r="AE7" t="n">
        <v>204239.5158517521</v>
      </c>
      <c r="AF7" t="n">
        <v>3.910630872925667e-06</v>
      </c>
      <c r="AG7" t="n">
        <v>0.5454166666666667</v>
      </c>
      <c r="AH7" t="n">
        <v>184747.1831108798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7.8778</v>
      </c>
      <c r="E8" t="n">
        <v>12.69</v>
      </c>
      <c r="F8" t="n">
        <v>7.47</v>
      </c>
      <c r="G8" t="n">
        <v>11.21</v>
      </c>
      <c r="H8" t="n">
        <v>0.15</v>
      </c>
      <c r="I8" t="n">
        <v>40</v>
      </c>
      <c r="J8" t="n">
        <v>299.79</v>
      </c>
      <c r="K8" t="n">
        <v>61.82</v>
      </c>
      <c r="L8" t="n">
        <v>2.5</v>
      </c>
      <c r="M8" t="n">
        <v>38</v>
      </c>
      <c r="N8" t="n">
        <v>85.47</v>
      </c>
      <c r="O8" t="n">
        <v>37208.42</v>
      </c>
      <c r="P8" t="n">
        <v>135.94</v>
      </c>
      <c r="Q8" t="n">
        <v>204.19</v>
      </c>
      <c r="R8" t="n">
        <v>46.52</v>
      </c>
      <c r="S8" t="n">
        <v>17.37</v>
      </c>
      <c r="T8" t="n">
        <v>12301.13</v>
      </c>
      <c r="U8" t="n">
        <v>0.37</v>
      </c>
      <c r="V8" t="n">
        <v>0.68</v>
      </c>
      <c r="W8" t="n">
        <v>1.19</v>
      </c>
      <c r="X8" t="n">
        <v>0.78</v>
      </c>
      <c r="Y8" t="n">
        <v>1</v>
      </c>
      <c r="Z8" t="n">
        <v>10</v>
      </c>
      <c r="AA8" t="n">
        <v>142.6423770088852</v>
      </c>
      <c r="AB8" t="n">
        <v>195.1695931610105</v>
      </c>
      <c r="AC8" t="n">
        <v>176.5428811120232</v>
      </c>
      <c r="AD8" t="n">
        <v>142642.3770088852</v>
      </c>
      <c r="AE8" t="n">
        <v>195169.5931610105</v>
      </c>
      <c r="AF8" t="n">
        <v>4.031560281454403e-06</v>
      </c>
      <c r="AG8" t="n">
        <v>0.5287499999999999</v>
      </c>
      <c r="AH8" t="n">
        <v>176542.8811120232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8.012499999999999</v>
      </c>
      <c r="E9" t="n">
        <v>12.48</v>
      </c>
      <c r="F9" t="n">
        <v>7.43</v>
      </c>
      <c r="G9" t="n">
        <v>12.05</v>
      </c>
      <c r="H9" t="n">
        <v>0.16</v>
      </c>
      <c r="I9" t="n">
        <v>37</v>
      </c>
      <c r="J9" t="n">
        <v>300.32</v>
      </c>
      <c r="K9" t="n">
        <v>61.82</v>
      </c>
      <c r="L9" t="n">
        <v>2.75</v>
      </c>
      <c r="M9" t="n">
        <v>35</v>
      </c>
      <c r="N9" t="n">
        <v>85.73999999999999</v>
      </c>
      <c r="O9" t="n">
        <v>37273.29</v>
      </c>
      <c r="P9" t="n">
        <v>135.08</v>
      </c>
      <c r="Q9" t="n">
        <v>204.23</v>
      </c>
      <c r="R9" t="n">
        <v>44.71</v>
      </c>
      <c r="S9" t="n">
        <v>17.37</v>
      </c>
      <c r="T9" t="n">
        <v>11409.98</v>
      </c>
      <c r="U9" t="n">
        <v>0.39</v>
      </c>
      <c r="V9" t="n">
        <v>0.6899999999999999</v>
      </c>
      <c r="W9" t="n">
        <v>1.2</v>
      </c>
      <c r="X9" t="n">
        <v>0.74</v>
      </c>
      <c r="Y9" t="n">
        <v>1</v>
      </c>
      <c r="Z9" t="n">
        <v>10</v>
      </c>
      <c r="AA9" t="n">
        <v>139.4563502601061</v>
      </c>
      <c r="AB9" t="n">
        <v>190.8103308057529</v>
      </c>
      <c r="AC9" t="n">
        <v>172.5996606376869</v>
      </c>
      <c r="AD9" t="n">
        <v>139456.3502601061</v>
      </c>
      <c r="AE9" t="n">
        <v>190810.3308057529</v>
      </c>
      <c r="AF9" t="n">
        <v>4.100494650175607e-06</v>
      </c>
      <c r="AG9" t="n">
        <v>0.52</v>
      </c>
      <c r="AH9" t="n">
        <v>172599.6606376869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8.2239</v>
      </c>
      <c r="E10" t="n">
        <v>12.16</v>
      </c>
      <c r="F10" t="n">
        <v>7.33</v>
      </c>
      <c r="G10" t="n">
        <v>13.33</v>
      </c>
      <c r="H10" t="n">
        <v>0.18</v>
      </c>
      <c r="I10" t="n">
        <v>33</v>
      </c>
      <c r="J10" t="n">
        <v>300.84</v>
      </c>
      <c r="K10" t="n">
        <v>61.82</v>
      </c>
      <c r="L10" t="n">
        <v>3</v>
      </c>
      <c r="M10" t="n">
        <v>31</v>
      </c>
      <c r="N10" t="n">
        <v>86.02</v>
      </c>
      <c r="O10" t="n">
        <v>37338.27</v>
      </c>
      <c r="P10" t="n">
        <v>133.23</v>
      </c>
      <c r="Q10" t="n">
        <v>204.15</v>
      </c>
      <c r="R10" t="n">
        <v>41.46</v>
      </c>
      <c r="S10" t="n">
        <v>17.37</v>
      </c>
      <c r="T10" t="n">
        <v>9808.98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134.1312506632805</v>
      </c>
      <c r="AB10" t="n">
        <v>183.5242946105658</v>
      </c>
      <c r="AC10" t="n">
        <v>166.0089935109502</v>
      </c>
      <c r="AD10" t="n">
        <v>134131.2506632805</v>
      </c>
      <c r="AE10" t="n">
        <v>183524.2946105658</v>
      </c>
      <c r="AF10" t="n">
        <v>4.208681179853877e-06</v>
      </c>
      <c r="AG10" t="n">
        <v>0.5066666666666667</v>
      </c>
      <c r="AH10" t="n">
        <v>166008.9935109502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8.323700000000001</v>
      </c>
      <c r="E11" t="n">
        <v>12.01</v>
      </c>
      <c r="F11" t="n">
        <v>7.29</v>
      </c>
      <c r="G11" t="n">
        <v>14.12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132.53</v>
      </c>
      <c r="Q11" t="n">
        <v>204.19</v>
      </c>
      <c r="R11" t="n">
        <v>40.58</v>
      </c>
      <c r="S11" t="n">
        <v>17.37</v>
      </c>
      <c r="T11" t="n">
        <v>9377.26</v>
      </c>
      <c r="U11" t="n">
        <v>0.43</v>
      </c>
      <c r="V11" t="n">
        <v>0.7</v>
      </c>
      <c r="W11" t="n">
        <v>1.19</v>
      </c>
      <c r="X11" t="n">
        <v>0.6</v>
      </c>
      <c r="Y11" t="n">
        <v>1</v>
      </c>
      <c r="Z11" t="n">
        <v>10</v>
      </c>
      <c r="AA11" t="n">
        <v>131.8615130401917</v>
      </c>
      <c r="AB11" t="n">
        <v>180.4187394609005</v>
      </c>
      <c r="AC11" t="n">
        <v>163.1998281860939</v>
      </c>
      <c r="AD11" t="n">
        <v>131861.5130401917</v>
      </c>
      <c r="AE11" t="n">
        <v>180418.7394609005</v>
      </c>
      <c r="AF11" t="n">
        <v>4.259755047696313e-06</v>
      </c>
      <c r="AG11" t="n">
        <v>0.5004166666666666</v>
      </c>
      <c r="AH11" t="n">
        <v>163199.8281860939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8.490600000000001</v>
      </c>
      <c r="E12" t="n">
        <v>11.78</v>
      </c>
      <c r="F12" t="n">
        <v>7.22</v>
      </c>
      <c r="G12" t="n">
        <v>15.48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26</v>
      </c>
      <c r="N12" t="n">
        <v>86.58</v>
      </c>
      <c r="O12" t="n">
        <v>37468.6</v>
      </c>
      <c r="P12" t="n">
        <v>131.2</v>
      </c>
      <c r="Q12" t="n">
        <v>204.14</v>
      </c>
      <c r="R12" t="n">
        <v>38.71</v>
      </c>
      <c r="S12" t="n">
        <v>17.37</v>
      </c>
      <c r="T12" t="n">
        <v>8458.610000000001</v>
      </c>
      <c r="U12" t="n">
        <v>0.45</v>
      </c>
      <c r="V12" t="n">
        <v>0.71</v>
      </c>
      <c r="W12" t="n">
        <v>1.17</v>
      </c>
      <c r="X12" t="n">
        <v>0.53</v>
      </c>
      <c r="Y12" t="n">
        <v>1</v>
      </c>
      <c r="Z12" t="n">
        <v>10</v>
      </c>
      <c r="AA12" t="n">
        <v>127.9703234099787</v>
      </c>
      <c r="AB12" t="n">
        <v>175.094642141675</v>
      </c>
      <c r="AC12" t="n">
        <v>158.3838552425961</v>
      </c>
      <c r="AD12" t="n">
        <v>127970.3234099787</v>
      </c>
      <c r="AE12" t="n">
        <v>175094.642141675</v>
      </c>
      <c r="AF12" t="n">
        <v>4.345168159348645e-06</v>
      </c>
      <c r="AG12" t="n">
        <v>0.4908333333333333</v>
      </c>
      <c r="AH12" t="n">
        <v>158383.8552425961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8.595599999999999</v>
      </c>
      <c r="E13" t="n">
        <v>11.63</v>
      </c>
      <c r="F13" t="n">
        <v>7.19</v>
      </c>
      <c r="G13" t="n">
        <v>16.6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24</v>
      </c>
      <c r="N13" t="n">
        <v>86.86</v>
      </c>
      <c r="O13" t="n">
        <v>37533.94</v>
      </c>
      <c r="P13" t="n">
        <v>130.63</v>
      </c>
      <c r="Q13" t="n">
        <v>204.15</v>
      </c>
      <c r="R13" t="n">
        <v>37.34</v>
      </c>
      <c r="S13" t="n">
        <v>17.37</v>
      </c>
      <c r="T13" t="n">
        <v>7782.54</v>
      </c>
      <c r="U13" t="n">
        <v>0.47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125.8994224721815</v>
      </c>
      <c r="AB13" t="n">
        <v>172.2611441168809</v>
      </c>
      <c r="AC13" t="n">
        <v>155.8207822924479</v>
      </c>
      <c r="AD13" t="n">
        <v>125899.4224721815</v>
      </c>
      <c r="AE13" t="n">
        <v>172261.1441168809</v>
      </c>
      <c r="AF13" t="n">
        <v>4.398903190645797e-06</v>
      </c>
      <c r="AG13" t="n">
        <v>0.4845833333333334</v>
      </c>
      <c r="AH13" t="n">
        <v>155820.7822924479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8.6555</v>
      </c>
      <c r="E14" t="n">
        <v>11.55</v>
      </c>
      <c r="F14" t="n">
        <v>7.17</v>
      </c>
      <c r="G14" t="n">
        <v>17.2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130.09</v>
      </c>
      <c r="Q14" t="n">
        <v>204.2</v>
      </c>
      <c r="R14" t="n">
        <v>36.69</v>
      </c>
      <c r="S14" t="n">
        <v>17.37</v>
      </c>
      <c r="T14" t="n">
        <v>7463.32</v>
      </c>
      <c r="U14" t="n">
        <v>0.47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124.5921726545388</v>
      </c>
      <c r="AB14" t="n">
        <v>170.4725072445914</v>
      </c>
      <c r="AC14" t="n">
        <v>154.2028504128815</v>
      </c>
      <c r="AD14" t="n">
        <v>124592.1726545388</v>
      </c>
      <c r="AE14" t="n">
        <v>170472.5072445914</v>
      </c>
      <c r="AF14" t="n">
        <v>4.429557746595317e-06</v>
      </c>
      <c r="AG14" t="n">
        <v>0.48125</v>
      </c>
      <c r="AH14" t="n">
        <v>154202.8504128815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8.7666</v>
      </c>
      <c r="E15" t="n">
        <v>11.41</v>
      </c>
      <c r="F15" t="n">
        <v>7.13</v>
      </c>
      <c r="G15" t="n">
        <v>18.61</v>
      </c>
      <c r="H15" t="n">
        <v>0.25</v>
      </c>
      <c r="I15" t="n">
        <v>23</v>
      </c>
      <c r="J15" t="n">
        <v>303.49</v>
      </c>
      <c r="K15" t="n">
        <v>61.82</v>
      </c>
      <c r="L15" t="n">
        <v>4.25</v>
      </c>
      <c r="M15" t="n">
        <v>21</v>
      </c>
      <c r="N15" t="n">
        <v>87.42</v>
      </c>
      <c r="O15" t="n">
        <v>37664.98</v>
      </c>
      <c r="P15" t="n">
        <v>129.39</v>
      </c>
      <c r="Q15" t="n">
        <v>204.14</v>
      </c>
      <c r="R15" t="n">
        <v>35.76</v>
      </c>
      <c r="S15" t="n">
        <v>17.37</v>
      </c>
      <c r="T15" t="n">
        <v>7005.93</v>
      </c>
      <c r="U15" t="n">
        <v>0.49</v>
      </c>
      <c r="V15" t="n">
        <v>0.72</v>
      </c>
      <c r="W15" t="n">
        <v>1.17</v>
      </c>
      <c r="X15" t="n">
        <v>0.44</v>
      </c>
      <c r="Y15" t="n">
        <v>1</v>
      </c>
      <c r="Z15" t="n">
        <v>10</v>
      </c>
      <c r="AA15" t="n">
        <v>122.38947814207</v>
      </c>
      <c r="AB15" t="n">
        <v>167.4586834366095</v>
      </c>
      <c r="AC15" t="n">
        <v>151.4766617192042</v>
      </c>
      <c r="AD15" t="n">
        <v>122389.47814207</v>
      </c>
      <c r="AE15" t="n">
        <v>167458.6834366095</v>
      </c>
      <c r="AF15" t="n">
        <v>4.486414527329733e-06</v>
      </c>
      <c r="AG15" t="n">
        <v>0.4754166666666667</v>
      </c>
      <c r="AH15" t="n">
        <v>151476.6617192042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8.8255</v>
      </c>
      <c r="E16" t="n">
        <v>11.33</v>
      </c>
      <c r="F16" t="n">
        <v>7.11</v>
      </c>
      <c r="G16" t="n">
        <v>19.39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129.01</v>
      </c>
      <c r="Q16" t="n">
        <v>204.17</v>
      </c>
      <c r="R16" t="n">
        <v>34.87</v>
      </c>
      <c r="S16" t="n">
        <v>17.37</v>
      </c>
      <c r="T16" t="n">
        <v>6567.73</v>
      </c>
      <c r="U16" t="n">
        <v>0.5</v>
      </c>
      <c r="V16" t="n">
        <v>0.72</v>
      </c>
      <c r="W16" t="n">
        <v>1.17</v>
      </c>
      <c r="X16" t="n">
        <v>0.42</v>
      </c>
      <c r="Y16" t="n">
        <v>1</v>
      </c>
      <c r="Z16" t="n">
        <v>10</v>
      </c>
      <c r="AA16" t="n">
        <v>121.2418615349591</v>
      </c>
      <c r="AB16" t="n">
        <v>165.8884637654897</v>
      </c>
      <c r="AC16" t="n">
        <v>150.0563016096784</v>
      </c>
      <c r="AD16" t="n">
        <v>121241.8615349591</v>
      </c>
      <c r="AE16" t="n">
        <v>165888.4637654897</v>
      </c>
      <c r="AF16" t="n">
        <v>4.516557321076422e-06</v>
      </c>
      <c r="AG16" t="n">
        <v>0.4720833333333334</v>
      </c>
      <c r="AH16" t="n">
        <v>150056.3016096784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8.894399999999999</v>
      </c>
      <c r="E17" t="n">
        <v>11.24</v>
      </c>
      <c r="F17" t="n">
        <v>7.08</v>
      </c>
      <c r="G17" t="n">
        <v>20.23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128.28</v>
      </c>
      <c r="Q17" t="n">
        <v>204.16</v>
      </c>
      <c r="R17" t="n">
        <v>34</v>
      </c>
      <c r="S17" t="n">
        <v>17.37</v>
      </c>
      <c r="T17" t="n">
        <v>6135.26</v>
      </c>
      <c r="U17" t="n">
        <v>0.51</v>
      </c>
      <c r="V17" t="n">
        <v>0.72</v>
      </c>
      <c r="W17" t="n">
        <v>1.17</v>
      </c>
      <c r="X17" t="n">
        <v>0.39</v>
      </c>
      <c r="Y17" t="n">
        <v>1</v>
      </c>
      <c r="Z17" t="n">
        <v>10</v>
      </c>
      <c r="AA17" t="n">
        <v>119.7117252624312</v>
      </c>
      <c r="AB17" t="n">
        <v>163.7948638125699</v>
      </c>
      <c r="AC17" t="n">
        <v>148.1625118978787</v>
      </c>
      <c r="AD17" t="n">
        <v>119711.7252624312</v>
      </c>
      <c r="AE17" t="n">
        <v>163794.8638125699</v>
      </c>
      <c r="AF17" t="n">
        <v>4.55181773685141e-06</v>
      </c>
      <c r="AG17" t="n">
        <v>0.4683333333333333</v>
      </c>
      <c r="AH17" t="n">
        <v>148162.5118978787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8.940099999999999</v>
      </c>
      <c r="E18" t="n">
        <v>11.19</v>
      </c>
      <c r="F18" t="n">
        <v>7.08</v>
      </c>
      <c r="G18" t="n">
        <v>21.23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128.23</v>
      </c>
      <c r="Q18" t="n">
        <v>204.15</v>
      </c>
      <c r="R18" t="n">
        <v>33.71</v>
      </c>
      <c r="S18" t="n">
        <v>17.37</v>
      </c>
      <c r="T18" t="n">
        <v>5996.54</v>
      </c>
      <c r="U18" t="n">
        <v>0.52</v>
      </c>
      <c r="V18" t="n">
        <v>0.72</v>
      </c>
      <c r="W18" t="n">
        <v>1.17</v>
      </c>
      <c r="X18" t="n">
        <v>0.39</v>
      </c>
      <c r="Y18" t="n">
        <v>1</v>
      </c>
      <c r="Z18" t="n">
        <v>10</v>
      </c>
      <c r="AA18" t="n">
        <v>119.0773912557972</v>
      </c>
      <c r="AB18" t="n">
        <v>162.9269400398524</v>
      </c>
      <c r="AC18" t="n">
        <v>147.3774215518904</v>
      </c>
      <c r="AD18" t="n">
        <v>119077.3912557972</v>
      </c>
      <c r="AE18" t="n">
        <v>162926.9400398524</v>
      </c>
      <c r="AF18" t="n">
        <v>4.575205269520743e-06</v>
      </c>
      <c r="AG18" t="n">
        <v>0.46625</v>
      </c>
      <c r="AH18" t="n">
        <v>147377.4215518904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9.002000000000001</v>
      </c>
      <c r="E19" t="n">
        <v>11.11</v>
      </c>
      <c r="F19" t="n">
        <v>7.06</v>
      </c>
      <c r="G19" t="n">
        <v>22.28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127.83</v>
      </c>
      <c r="Q19" t="n">
        <v>204.14</v>
      </c>
      <c r="R19" t="n">
        <v>33.26</v>
      </c>
      <c r="S19" t="n">
        <v>17.37</v>
      </c>
      <c r="T19" t="n">
        <v>5778.63</v>
      </c>
      <c r="U19" t="n">
        <v>0.52</v>
      </c>
      <c r="V19" t="n">
        <v>0.72</v>
      </c>
      <c r="W19" t="n">
        <v>1.17</v>
      </c>
      <c r="X19" t="n">
        <v>0.36</v>
      </c>
      <c r="Y19" t="n">
        <v>1</v>
      </c>
      <c r="Z19" t="n">
        <v>10</v>
      </c>
      <c r="AA19" t="n">
        <v>117.9227939043204</v>
      </c>
      <c r="AB19" t="n">
        <v>161.3471690063224</v>
      </c>
      <c r="AC19" t="n">
        <v>145.9484216485774</v>
      </c>
      <c r="AD19" t="n">
        <v>117922.7939043204</v>
      </c>
      <c r="AE19" t="n">
        <v>161347.1690063224</v>
      </c>
      <c r="AF19" t="n">
        <v>4.606883349875921e-06</v>
      </c>
      <c r="AG19" t="n">
        <v>0.4629166666666666</v>
      </c>
      <c r="AH19" t="n">
        <v>145948.4216485774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9.077199999999999</v>
      </c>
      <c r="E20" t="n">
        <v>11.02</v>
      </c>
      <c r="F20" t="n">
        <v>7.02</v>
      </c>
      <c r="G20" t="n">
        <v>23.4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127.14</v>
      </c>
      <c r="Q20" t="n">
        <v>204.16</v>
      </c>
      <c r="R20" t="n">
        <v>31.89</v>
      </c>
      <c r="S20" t="n">
        <v>17.37</v>
      </c>
      <c r="T20" t="n">
        <v>5098.6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116.3439346470871</v>
      </c>
      <c r="AB20" t="n">
        <v>159.1869041162225</v>
      </c>
      <c r="AC20" t="n">
        <v>143.9943294076372</v>
      </c>
      <c r="AD20" t="n">
        <v>116343.9346470871</v>
      </c>
      <c r="AE20" t="n">
        <v>159186.9041162225</v>
      </c>
      <c r="AF20" t="n">
        <v>4.645367867528739e-06</v>
      </c>
      <c r="AG20" t="n">
        <v>0.4591666666666667</v>
      </c>
      <c r="AH20" t="n">
        <v>143994.3294076372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9.1271</v>
      </c>
      <c r="E21" t="n">
        <v>10.96</v>
      </c>
      <c r="F21" t="n">
        <v>7.01</v>
      </c>
      <c r="G21" t="n">
        <v>24.76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126.92</v>
      </c>
      <c r="Q21" t="n">
        <v>204.16</v>
      </c>
      <c r="R21" t="n">
        <v>31.8</v>
      </c>
      <c r="S21" t="n">
        <v>17.37</v>
      </c>
      <c r="T21" t="n">
        <v>5059.32</v>
      </c>
      <c r="U21" t="n">
        <v>0.55</v>
      </c>
      <c r="V21" t="n">
        <v>0.73</v>
      </c>
      <c r="W21" t="n">
        <v>1.17</v>
      </c>
      <c r="X21" t="n">
        <v>0.32</v>
      </c>
      <c r="Y21" t="n">
        <v>1</v>
      </c>
      <c r="Z21" t="n">
        <v>10</v>
      </c>
      <c r="AA21" t="n">
        <v>115.5330772149725</v>
      </c>
      <c r="AB21" t="n">
        <v>158.0774532050986</v>
      </c>
      <c r="AC21" t="n">
        <v>142.9907629343465</v>
      </c>
      <c r="AD21" t="n">
        <v>115533.0772149725</v>
      </c>
      <c r="AE21" t="n">
        <v>158077.4532050986</v>
      </c>
      <c r="AF21" t="n">
        <v>4.670904801449959e-06</v>
      </c>
      <c r="AG21" t="n">
        <v>0.4566666666666667</v>
      </c>
      <c r="AH21" t="n">
        <v>142990.7629343465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9.1273</v>
      </c>
      <c r="E22" t="n">
        <v>10.96</v>
      </c>
      <c r="F22" t="n">
        <v>7.01</v>
      </c>
      <c r="G22" t="n">
        <v>24.76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126.96</v>
      </c>
      <c r="Q22" t="n">
        <v>204.16</v>
      </c>
      <c r="R22" t="n">
        <v>31.9</v>
      </c>
      <c r="S22" t="n">
        <v>17.37</v>
      </c>
      <c r="T22" t="n">
        <v>5108</v>
      </c>
      <c r="U22" t="n">
        <v>0.54</v>
      </c>
      <c r="V22" t="n">
        <v>0.73</v>
      </c>
      <c r="W22" t="n">
        <v>1.16</v>
      </c>
      <c r="X22" t="n">
        <v>0.32</v>
      </c>
      <c r="Y22" t="n">
        <v>1</v>
      </c>
      <c r="Z22" t="n">
        <v>10</v>
      </c>
      <c r="AA22" t="n">
        <v>115.554515210065</v>
      </c>
      <c r="AB22" t="n">
        <v>158.1067856157617</v>
      </c>
      <c r="AC22" t="n">
        <v>143.0172959009042</v>
      </c>
      <c r="AD22" t="n">
        <v>115554.515210065</v>
      </c>
      <c r="AE22" t="n">
        <v>158106.7856157617</v>
      </c>
      <c r="AF22" t="n">
        <v>4.671007153890525e-06</v>
      </c>
      <c r="AG22" t="n">
        <v>0.4566666666666667</v>
      </c>
      <c r="AH22" t="n">
        <v>143017.2959009042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9.1797</v>
      </c>
      <c r="E23" t="n">
        <v>10.89</v>
      </c>
      <c r="F23" t="n">
        <v>7.01</v>
      </c>
      <c r="G23" t="n">
        <v>26.28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126.74</v>
      </c>
      <c r="Q23" t="n">
        <v>204.14</v>
      </c>
      <c r="R23" t="n">
        <v>31.51</v>
      </c>
      <c r="S23" t="n">
        <v>17.37</v>
      </c>
      <c r="T23" t="n">
        <v>4916.03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114.7669538440149</v>
      </c>
      <c r="AB23" t="n">
        <v>157.0292094099773</v>
      </c>
      <c r="AC23" t="n">
        <v>142.0425620558117</v>
      </c>
      <c r="AD23" t="n">
        <v>114766.9538440149</v>
      </c>
      <c r="AE23" t="n">
        <v>157029.2094099773</v>
      </c>
      <c r="AF23" t="n">
        <v>4.697823493318818e-06</v>
      </c>
      <c r="AG23" t="n">
        <v>0.45375</v>
      </c>
      <c r="AH23" t="n">
        <v>142042.5620558118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9.245900000000001</v>
      </c>
      <c r="E24" t="n">
        <v>10.82</v>
      </c>
      <c r="F24" t="n">
        <v>6.99</v>
      </c>
      <c r="G24" t="n">
        <v>27.94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126.28</v>
      </c>
      <c r="Q24" t="n">
        <v>204.15</v>
      </c>
      <c r="R24" t="n">
        <v>31.18</v>
      </c>
      <c r="S24" t="n">
        <v>17.37</v>
      </c>
      <c r="T24" t="n">
        <v>4758.21</v>
      </c>
      <c r="U24" t="n">
        <v>0.5600000000000001</v>
      </c>
      <c r="V24" t="n">
        <v>0.73</v>
      </c>
      <c r="W24" t="n">
        <v>1.16</v>
      </c>
      <c r="X24" t="n">
        <v>0.29</v>
      </c>
      <c r="Y24" t="n">
        <v>1</v>
      </c>
      <c r="Z24" t="n">
        <v>10</v>
      </c>
      <c r="AA24" t="n">
        <v>113.5879530285549</v>
      </c>
      <c r="AB24" t="n">
        <v>155.4160484804207</v>
      </c>
      <c r="AC24" t="n">
        <v>140.5833589412859</v>
      </c>
      <c r="AD24" t="n">
        <v>113587.9530285549</v>
      </c>
      <c r="AE24" t="n">
        <v>155416.0484804207</v>
      </c>
      <c r="AF24" t="n">
        <v>4.731702151146166e-06</v>
      </c>
      <c r="AG24" t="n">
        <v>0.4508333333333334</v>
      </c>
      <c r="AH24" t="n">
        <v>140583.3589412859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9.267099999999999</v>
      </c>
      <c r="E25" t="n">
        <v>10.79</v>
      </c>
      <c r="F25" t="n">
        <v>6.96</v>
      </c>
      <c r="G25" t="n">
        <v>27.84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125.82</v>
      </c>
      <c r="Q25" t="n">
        <v>204.18</v>
      </c>
      <c r="R25" t="n">
        <v>30.25</v>
      </c>
      <c r="S25" t="n">
        <v>17.37</v>
      </c>
      <c r="T25" t="n">
        <v>4292.38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112.9131974196822</v>
      </c>
      <c r="AB25" t="n">
        <v>154.492818088245</v>
      </c>
      <c r="AC25" t="n">
        <v>139.7482403619772</v>
      </c>
      <c r="AD25" t="n">
        <v>112913.1974196822</v>
      </c>
      <c r="AE25" t="n">
        <v>154492.818088245</v>
      </c>
      <c r="AF25" t="n">
        <v>4.742551509846162e-06</v>
      </c>
      <c r="AG25" t="n">
        <v>0.4495833333333333</v>
      </c>
      <c r="AH25" t="n">
        <v>139748.2403619772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9.3209</v>
      </c>
      <c r="E26" t="n">
        <v>10.73</v>
      </c>
      <c r="F26" t="n">
        <v>6.95</v>
      </c>
      <c r="G26" t="n">
        <v>29.8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125.61</v>
      </c>
      <c r="Q26" t="n">
        <v>204.15</v>
      </c>
      <c r="R26" t="n">
        <v>30.12</v>
      </c>
      <c r="S26" t="n">
        <v>17.37</v>
      </c>
      <c r="T26" t="n">
        <v>4232.15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112.0974068819652</v>
      </c>
      <c r="AB26" t="n">
        <v>153.3766174844027</v>
      </c>
      <c r="AC26" t="n">
        <v>138.7385683771679</v>
      </c>
      <c r="AD26" t="n">
        <v>112097.4068819652</v>
      </c>
      <c r="AE26" t="n">
        <v>153376.6174844027</v>
      </c>
      <c r="AF26" t="n">
        <v>4.770084316358417e-06</v>
      </c>
      <c r="AG26" t="n">
        <v>0.4470833333333333</v>
      </c>
      <c r="AH26" t="n">
        <v>138738.5683771679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9.329599999999999</v>
      </c>
      <c r="E27" t="n">
        <v>10.72</v>
      </c>
      <c r="F27" t="n">
        <v>6.94</v>
      </c>
      <c r="G27" t="n">
        <v>29.76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125.48</v>
      </c>
      <c r="Q27" t="n">
        <v>204.16</v>
      </c>
      <c r="R27" t="n">
        <v>29.73</v>
      </c>
      <c r="S27" t="n">
        <v>17.37</v>
      </c>
      <c r="T27" t="n">
        <v>4035.07</v>
      </c>
      <c r="U27" t="n">
        <v>0.58</v>
      </c>
      <c r="V27" t="n">
        <v>0.74</v>
      </c>
      <c r="W27" t="n">
        <v>1.16</v>
      </c>
      <c r="X27" t="n">
        <v>0.25</v>
      </c>
      <c r="Y27" t="n">
        <v>1</v>
      </c>
      <c r="Z27" t="n">
        <v>10</v>
      </c>
      <c r="AA27" t="n">
        <v>111.8699993823711</v>
      </c>
      <c r="AB27" t="n">
        <v>153.0654685109474</v>
      </c>
      <c r="AC27" t="n">
        <v>138.4571150250387</v>
      </c>
      <c r="AD27" t="n">
        <v>111869.9993823711</v>
      </c>
      <c r="AE27" t="n">
        <v>153065.4685109474</v>
      </c>
      <c r="AF27" t="n">
        <v>4.774536647523039e-06</v>
      </c>
      <c r="AG27" t="n">
        <v>0.4466666666666667</v>
      </c>
      <c r="AH27" t="n">
        <v>138457.1150250387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9.392099999999999</v>
      </c>
      <c r="E28" t="n">
        <v>10.65</v>
      </c>
      <c r="F28" t="n">
        <v>6.93</v>
      </c>
      <c r="G28" t="n">
        <v>31.97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125.03</v>
      </c>
      <c r="Q28" t="n">
        <v>204.22</v>
      </c>
      <c r="R28" t="n">
        <v>29.2</v>
      </c>
      <c r="S28" t="n">
        <v>17.37</v>
      </c>
      <c r="T28" t="n">
        <v>3777.07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110.8241996022875</v>
      </c>
      <c r="AB28" t="n">
        <v>151.6345591144077</v>
      </c>
      <c r="AC28" t="n">
        <v>137.1627696130103</v>
      </c>
      <c r="AD28" t="n">
        <v>110824.1996022875</v>
      </c>
      <c r="AE28" t="n">
        <v>151634.5591144077</v>
      </c>
      <c r="AF28" t="n">
        <v>4.806521785199915e-06</v>
      </c>
      <c r="AG28" t="n">
        <v>0.44375</v>
      </c>
      <c r="AH28" t="n">
        <v>137162.7696130103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9.388400000000001</v>
      </c>
      <c r="E29" t="n">
        <v>10.65</v>
      </c>
      <c r="F29" t="n">
        <v>6.93</v>
      </c>
      <c r="G29" t="n">
        <v>31.99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125.18</v>
      </c>
      <c r="Q29" t="n">
        <v>204.17</v>
      </c>
      <c r="R29" t="n">
        <v>29.34</v>
      </c>
      <c r="S29" t="n">
        <v>17.37</v>
      </c>
      <c r="T29" t="n">
        <v>3849.11</v>
      </c>
      <c r="U29" t="n">
        <v>0.59</v>
      </c>
      <c r="V29" t="n">
        <v>0.74</v>
      </c>
      <c r="W29" t="n">
        <v>1.16</v>
      </c>
      <c r="X29" t="n">
        <v>0.24</v>
      </c>
      <c r="Y29" t="n">
        <v>1</v>
      </c>
      <c r="Z29" t="n">
        <v>10</v>
      </c>
      <c r="AA29" t="n">
        <v>110.9527071336497</v>
      </c>
      <c r="AB29" t="n">
        <v>151.8103887881695</v>
      </c>
      <c r="AC29" t="n">
        <v>137.3218183494869</v>
      </c>
      <c r="AD29" t="n">
        <v>110952.7071336497</v>
      </c>
      <c r="AE29" t="n">
        <v>151810.3887881695</v>
      </c>
      <c r="AF29" t="n">
        <v>4.804628265049445e-06</v>
      </c>
      <c r="AG29" t="n">
        <v>0.44375</v>
      </c>
      <c r="AH29" t="n">
        <v>137321.8183494869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9.387</v>
      </c>
      <c r="E30" t="n">
        <v>10.65</v>
      </c>
      <c r="F30" t="n">
        <v>6.93</v>
      </c>
      <c r="G30" t="n">
        <v>32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125.08</v>
      </c>
      <c r="Q30" t="n">
        <v>204.14</v>
      </c>
      <c r="R30" t="n">
        <v>29.47</v>
      </c>
      <c r="S30" t="n">
        <v>17.37</v>
      </c>
      <c r="T30" t="n">
        <v>3910.59</v>
      </c>
      <c r="U30" t="n">
        <v>0.59</v>
      </c>
      <c r="V30" t="n">
        <v>0.74</v>
      </c>
      <c r="W30" t="n">
        <v>1.16</v>
      </c>
      <c r="X30" t="n">
        <v>0.24</v>
      </c>
      <c r="Y30" t="n">
        <v>1</v>
      </c>
      <c r="Z30" t="n">
        <v>10</v>
      </c>
      <c r="AA30" t="n">
        <v>110.9104808762493</v>
      </c>
      <c r="AB30" t="n">
        <v>151.7526129599032</v>
      </c>
      <c r="AC30" t="n">
        <v>137.2695565651815</v>
      </c>
      <c r="AD30" t="n">
        <v>110910.4808762493</v>
      </c>
      <c r="AE30" t="n">
        <v>151752.6129599033</v>
      </c>
      <c r="AF30" t="n">
        <v>4.803911797965483e-06</v>
      </c>
      <c r="AG30" t="n">
        <v>0.44375</v>
      </c>
      <c r="AH30" t="n">
        <v>137269.5565651815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9.452</v>
      </c>
      <c r="E31" t="n">
        <v>10.58</v>
      </c>
      <c r="F31" t="n">
        <v>6.92</v>
      </c>
      <c r="G31" t="n">
        <v>34.58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124.78</v>
      </c>
      <c r="Q31" t="n">
        <v>204.15</v>
      </c>
      <c r="R31" t="n">
        <v>28.95</v>
      </c>
      <c r="S31" t="n">
        <v>17.37</v>
      </c>
      <c r="T31" t="n">
        <v>3656.73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109.9357257965381</v>
      </c>
      <c r="AB31" t="n">
        <v>150.4189100566839</v>
      </c>
      <c r="AC31" t="n">
        <v>136.0631403951812</v>
      </c>
      <c r="AD31" t="n">
        <v>109935.7257965381</v>
      </c>
      <c r="AE31" t="n">
        <v>150418.9100566839</v>
      </c>
      <c r="AF31" t="n">
        <v>4.837176341149435e-06</v>
      </c>
      <c r="AG31" t="n">
        <v>0.4408333333333334</v>
      </c>
      <c r="AH31" t="n">
        <v>136063.1403951812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9.4533</v>
      </c>
      <c r="E32" t="n">
        <v>10.58</v>
      </c>
      <c r="F32" t="n">
        <v>6.91</v>
      </c>
      <c r="G32" t="n">
        <v>34.57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124.77</v>
      </c>
      <c r="Q32" t="n">
        <v>204.14</v>
      </c>
      <c r="R32" t="n">
        <v>28.75</v>
      </c>
      <c r="S32" t="n">
        <v>17.37</v>
      </c>
      <c r="T32" t="n">
        <v>3558.33</v>
      </c>
      <c r="U32" t="n">
        <v>0.6</v>
      </c>
      <c r="V32" t="n">
        <v>0.74</v>
      </c>
      <c r="W32" t="n">
        <v>1.16</v>
      </c>
      <c r="X32" t="n">
        <v>0.22</v>
      </c>
      <c r="Y32" t="n">
        <v>1</v>
      </c>
      <c r="Z32" t="n">
        <v>10</v>
      </c>
      <c r="AA32" t="n">
        <v>109.8682586564924</v>
      </c>
      <c r="AB32" t="n">
        <v>150.3265985392333</v>
      </c>
      <c r="AC32" t="n">
        <v>135.9796389593961</v>
      </c>
      <c r="AD32" t="n">
        <v>109868.2586564924</v>
      </c>
      <c r="AE32" t="n">
        <v>150326.5985392333</v>
      </c>
      <c r="AF32" t="n">
        <v>4.837841632013114e-06</v>
      </c>
      <c r="AG32" t="n">
        <v>0.4408333333333334</v>
      </c>
      <c r="AH32" t="n">
        <v>135979.6389593961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9.450799999999999</v>
      </c>
      <c r="E33" t="n">
        <v>10.58</v>
      </c>
      <c r="F33" t="n">
        <v>6.92</v>
      </c>
      <c r="G33" t="n">
        <v>34.59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124.7</v>
      </c>
      <c r="Q33" t="n">
        <v>204.16</v>
      </c>
      <c r="R33" t="n">
        <v>28.77</v>
      </c>
      <c r="S33" t="n">
        <v>17.37</v>
      </c>
      <c r="T33" t="n">
        <v>3567.41</v>
      </c>
      <c r="U33" t="n">
        <v>0.6</v>
      </c>
      <c r="V33" t="n">
        <v>0.74</v>
      </c>
      <c r="W33" t="n">
        <v>1.16</v>
      </c>
      <c r="X33" t="n">
        <v>0.23</v>
      </c>
      <c r="Y33" t="n">
        <v>1</v>
      </c>
      <c r="Z33" t="n">
        <v>10</v>
      </c>
      <c r="AA33" t="n">
        <v>109.9029411373165</v>
      </c>
      <c r="AB33" t="n">
        <v>150.3740526395799</v>
      </c>
      <c r="AC33" t="n">
        <v>136.0225641070078</v>
      </c>
      <c r="AD33" t="n">
        <v>109902.9411373165</v>
      </c>
      <c r="AE33" t="n">
        <v>150374.0526395799</v>
      </c>
      <c r="AF33" t="n">
        <v>4.836562226506038e-06</v>
      </c>
      <c r="AG33" t="n">
        <v>0.4408333333333334</v>
      </c>
      <c r="AH33" t="n">
        <v>136022.5641070078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9.5329</v>
      </c>
      <c r="E34" t="n">
        <v>10.49</v>
      </c>
      <c r="F34" t="n">
        <v>6.88</v>
      </c>
      <c r="G34" t="n">
        <v>37.54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123.92</v>
      </c>
      <c r="Q34" t="n">
        <v>204.14</v>
      </c>
      <c r="R34" t="n">
        <v>27.6</v>
      </c>
      <c r="S34" t="n">
        <v>17.37</v>
      </c>
      <c r="T34" t="n">
        <v>2989.15</v>
      </c>
      <c r="U34" t="n">
        <v>0.63</v>
      </c>
      <c r="V34" t="n">
        <v>0.74</v>
      </c>
      <c r="W34" t="n">
        <v>1.16</v>
      </c>
      <c r="X34" t="n">
        <v>0.19</v>
      </c>
      <c r="Y34" t="n">
        <v>1</v>
      </c>
      <c r="Z34" t="n">
        <v>10</v>
      </c>
      <c r="AA34" t="n">
        <v>108.3322563960619</v>
      </c>
      <c r="AB34" t="n">
        <v>148.2249724828762</v>
      </c>
      <c r="AC34" t="n">
        <v>134.0785891442063</v>
      </c>
      <c r="AD34" t="n">
        <v>108332.2563960619</v>
      </c>
      <c r="AE34" t="n">
        <v>148224.9724828762</v>
      </c>
      <c r="AF34" t="n">
        <v>4.878577903358384e-06</v>
      </c>
      <c r="AG34" t="n">
        <v>0.4370833333333333</v>
      </c>
      <c r="AH34" t="n">
        <v>134078.5891442063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9.5334</v>
      </c>
      <c r="E35" t="n">
        <v>10.49</v>
      </c>
      <c r="F35" t="n">
        <v>6.88</v>
      </c>
      <c r="G35" t="n">
        <v>37.53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123.92</v>
      </c>
      <c r="Q35" t="n">
        <v>204.15</v>
      </c>
      <c r="R35" t="n">
        <v>27.71</v>
      </c>
      <c r="S35" t="n">
        <v>17.37</v>
      </c>
      <c r="T35" t="n">
        <v>3043.56</v>
      </c>
      <c r="U35" t="n">
        <v>0.63</v>
      </c>
      <c r="V35" t="n">
        <v>0.74</v>
      </c>
      <c r="W35" t="n">
        <v>1.15</v>
      </c>
      <c r="X35" t="n">
        <v>0.19</v>
      </c>
      <c r="Y35" t="n">
        <v>1</v>
      </c>
      <c r="Z35" t="n">
        <v>10</v>
      </c>
      <c r="AA35" t="n">
        <v>108.3268527688673</v>
      </c>
      <c r="AB35" t="n">
        <v>148.2175790017573</v>
      </c>
      <c r="AC35" t="n">
        <v>134.0719012865485</v>
      </c>
      <c r="AD35" t="n">
        <v>108326.8527688673</v>
      </c>
      <c r="AE35" t="n">
        <v>148217.5790017573</v>
      </c>
      <c r="AF35" t="n">
        <v>4.878833784459799e-06</v>
      </c>
      <c r="AG35" t="n">
        <v>0.4370833333333333</v>
      </c>
      <c r="AH35" t="n">
        <v>134071.9012865485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9.527799999999999</v>
      </c>
      <c r="E36" t="n">
        <v>10.5</v>
      </c>
      <c r="F36" t="n">
        <v>6.89</v>
      </c>
      <c r="G36" t="n">
        <v>37.57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124.03</v>
      </c>
      <c r="Q36" t="n">
        <v>204.16</v>
      </c>
      <c r="R36" t="n">
        <v>28.14</v>
      </c>
      <c r="S36" t="n">
        <v>17.37</v>
      </c>
      <c r="T36" t="n">
        <v>3255.8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108.5013193328384</v>
      </c>
      <c r="AB36" t="n">
        <v>148.456291851504</v>
      </c>
      <c r="AC36" t="n">
        <v>134.287831716951</v>
      </c>
      <c r="AD36" t="n">
        <v>108501.3193328384</v>
      </c>
      <c r="AE36" t="n">
        <v>148456.291851504</v>
      </c>
      <c r="AF36" t="n">
        <v>4.87596791612395e-06</v>
      </c>
      <c r="AG36" t="n">
        <v>0.4375</v>
      </c>
      <c r="AH36" t="n">
        <v>134287.831716951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9.526300000000001</v>
      </c>
      <c r="E37" t="n">
        <v>10.5</v>
      </c>
      <c r="F37" t="n">
        <v>6.89</v>
      </c>
      <c r="G37" t="n">
        <v>37.58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123.9</v>
      </c>
      <c r="Q37" t="n">
        <v>204.15</v>
      </c>
      <c r="R37" t="n">
        <v>27.93</v>
      </c>
      <c r="S37" t="n">
        <v>17.37</v>
      </c>
      <c r="T37" t="n">
        <v>3152.39</v>
      </c>
      <c r="U37" t="n">
        <v>0.62</v>
      </c>
      <c r="V37" t="n">
        <v>0.74</v>
      </c>
      <c r="W37" t="n">
        <v>1.16</v>
      </c>
      <c r="X37" t="n">
        <v>0.2</v>
      </c>
      <c r="Y37" t="n">
        <v>1</v>
      </c>
      <c r="Z37" t="n">
        <v>10</v>
      </c>
      <c r="AA37" t="n">
        <v>108.443304952242</v>
      </c>
      <c r="AB37" t="n">
        <v>148.3769140165582</v>
      </c>
      <c r="AC37" t="n">
        <v>134.216029591165</v>
      </c>
      <c r="AD37" t="n">
        <v>108443.304952242</v>
      </c>
      <c r="AE37" t="n">
        <v>148376.9140165582</v>
      </c>
      <c r="AF37" t="n">
        <v>4.875200272819706e-06</v>
      </c>
      <c r="AG37" t="n">
        <v>0.4375</v>
      </c>
      <c r="AH37" t="n">
        <v>134216.029591165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9.5959</v>
      </c>
      <c r="E38" t="n">
        <v>10.42</v>
      </c>
      <c r="F38" t="n">
        <v>6.87</v>
      </c>
      <c r="G38" t="n">
        <v>41.21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123.45</v>
      </c>
      <c r="Q38" t="n">
        <v>204.15</v>
      </c>
      <c r="R38" t="n">
        <v>27.28</v>
      </c>
      <c r="S38" t="n">
        <v>17.37</v>
      </c>
      <c r="T38" t="n">
        <v>2830.18</v>
      </c>
      <c r="U38" t="n">
        <v>0.64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107.3137665897355</v>
      </c>
      <c r="AB38" t="n">
        <v>146.831429797262</v>
      </c>
      <c r="AC38" t="n">
        <v>132.8180442166572</v>
      </c>
      <c r="AD38" t="n">
        <v>107313.7665897355</v>
      </c>
      <c r="AE38" t="n">
        <v>146831.429797262</v>
      </c>
      <c r="AF38" t="n">
        <v>4.910818922136676e-06</v>
      </c>
      <c r="AG38" t="n">
        <v>0.4341666666666666</v>
      </c>
      <c r="AH38" t="n">
        <v>132818.0442166572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9.5931</v>
      </c>
      <c r="E39" t="n">
        <v>10.42</v>
      </c>
      <c r="F39" t="n">
        <v>6.87</v>
      </c>
      <c r="G39" t="n">
        <v>41.23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123.52</v>
      </c>
      <c r="Q39" t="n">
        <v>204.15</v>
      </c>
      <c r="R39" t="n">
        <v>27.45</v>
      </c>
      <c r="S39" t="n">
        <v>17.37</v>
      </c>
      <c r="T39" t="n">
        <v>2915.9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107.3832592367597</v>
      </c>
      <c r="AB39" t="n">
        <v>146.9265127027197</v>
      </c>
      <c r="AC39" t="n">
        <v>132.9040525430677</v>
      </c>
      <c r="AD39" t="n">
        <v>107383.2592367597</v>
      </c>
      <c r="AE39" t="n">
        <v>146926.5127027197</v>
      </c>
      <c r="AF39" t="n">
        <v>4.909385987968752e-06</v>
      </c>
      <c r="AG39" t="n">
        <v>0.4341666666666666</v>
      </c>
      <c r="AH39" t="n">
        <v>132904.0525430677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9.5982</v>
      </c>
      <c r="E40" t="n">
        <v>10.42</v>
      </c>
      <c r="F40" t="n">
        <v>6.87</v>
      </c>
      <c r="G40" t="n">
        <v>41.2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123.42</v>
      </c>
      <c r="Q40" t="n">
        <v>204.14</v>
      </c>
      <c r="R40" t="n">
        <v>27.36</v>
      </c>
      <c r="S40" t="n">
        <v>17.37</v>
      </c>
      <c r="T40" t="n">
        <v>2872.89</v>
      </c>
      <c r="U40" t="n">
        <v>0.63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107.2723055424137</v>
      </c>
      <c r="AB40" t="n">
        <v>146.7747009631841</v>
      </c>
      <c r="AC40" t="n">
        <v>132.7667295028842</v>
      </c>
      <c r="AD40" t="n">
        <v>107272.3055424137</v>
      </c>
      <c r="AE40" t="n">
        <v>146774.7009631841</v>
      </c>
      <c r="AF40" t="n">
        <v>4.911995975203185e-06</v>
      </c>
      <c r="AG40" t="n">
        <v>0.4341666666666666</v>
      </c>
      <c r="AH40" t="n">
        <v>132766.7295028842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9.604100000000001</v>
      </c>
      <c r="E41" t="n">
        <v>10.41</v>
      </c>
      <c r="F41" t="n">
        <v>6.86</v>
      </c>
      <c r="G41" t="n">
        <v>41.16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123.4</v>
      </c>
      <c r="Q41" t="n">
        <v>204.18</v>
      </c>
      <c r="R41" t="n">
        <v>27.06</v>
      </c>
      <c r="S41" t="n">
        <v>17.37</v>
      </c>
      <c r="T41" t="n">
        <v>2720.86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107.14760074887</v>
      </c>
      <c r="AB41" t="n">
        <v>146.6040743630705</v>
      </c>
      <c r="AC41" t="n">
        <v>132.6123872660094</v>
      </c>
      <c r="AD41" t="n">
        <v>107147.60074887</v>
      </c>
      <c r="AE41" t="n">
        <v>146604.0743630705</v>
      </c>
      <c r="AF41" t="n">
        <v>4.915015372199883e-06</v>
      </c>
      <c r="AG41" t="n">
        <v>0.43375</v>
      </c>
      <c r="AH41" t="n">
        <v>132612.3872660094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9.6738</v>
      </c>
      <c r="E42" t="n">
        <v>10.34</v>
      </c>
      <c r="F42" t="n">
        <v>6.84</v>
      </c>
      <c r="G42" t="n">
        <v>45.6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122.7</v>
      </c>
      <c r="Q42" t="n">
        <v>204.14</v>
      </c>
      <c r="R42" t="n">
        <v>26.54</v>
      </c>
      <c r="S42" t="n">
        <v>17.37</v>
      </c>
      <c r="T42" t="n">
        <v>2464.96</v>
      </c>
      <c r="U42" t="n">
        <v>0.65</v>
      </c>
      <c r="V42" t="n">
        <v>0.75</v>
      </c>
      <c r="W42" t="n">
        <v>1.15</v>
      </c>
      <c r="X42" t="n">
        <v>0.15</v>
      </c>
      <c r="Y42" t="n">
        <v>1</v>
      </c>
      <c r="Z42" t="n">
        <v>10</v>
      </c>
      <c r="AA42" t="n">
        <v>105.898386114259</v>
      </c>
      <c r="AB42" t="n">
        <v>144.8948437885364</v>
      </c>
      <c r="AC42" t="n">
        <v>131.0662832585882</v>
      </c>
      <c r="AD42" t="n">
        <v>105898.386114259</v>
      </c>
      <c r="AE42" t="n">
        <v>144894.8437885364</v>
      </c>
      <c r="AF42" t="n">
        <v>4.950685197737135e-06</v>
      </c>
      <c r="AG42" t="n">
        <v>0.4308333333333333</v>
      </c>
      <c r="AH42" t="n">
        <v>131066.2832585882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9.6592</v>
      </c>
      <c r="E43" t="n">
        <v>10.35</v>
      </c>
      <c r="F43" t="n">
        <v>6.86</v>
      </c>
      <c r="G43" t="n">
        <v>45.7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123.22</v>
      </c>
      <c r="Q43" t="n">
        <v>204.15</v>
      </c>
      <c r="R43" t="n">
        <v>26.92</v>
      </c>
      <c r="S43" t="n">
        <v>17.37</v>
      </c>
      <c r="T43" t="n">
        <v>2658.33</v>
      </c>
      <c r="U43" t="n">
        <v>0.65</v>
      </c>
      <c r="V43" t="n">
        <v>0.74</v>
      </c>
      <c r="W43" t="n">
        <v>1.15</v>
      </c>
      <c r="X43" t="n">
        <v>0.16</v>
      </c>
      <c r="Y43" t="n">
        <v>1</v>
      </c>
      <c r="Z43" t="n">
        <v>10</v>
      </c>
      <c r="AA43" t="n">
        <v>106.4402621897935</v>
      </c>
      <c r="AB43" t="n">
        <v>145.6362625409676</v>
      </c>
      <c r="AC43" t="n">
        <v>131.7369420458753</v>
      </c>
      <c r="AD43" t="n">
        <v>106440.2621897935</v>
      </c>
      <c r="AE43" t="n">
        <v>145636.2625409676</v>
      </c>
      <c r="AF43" t="n">
        <v>4.943213469575817e-06</v>
      </c>
      <c r="AG43" t="n">
        <v>0.43125</v>
      </c>
      <c r="AH43" t="n">
        <v>131736.9420458753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9.653499999999999</v>
      </c>
      <c r="E44" t="n">
        <v>10.36</v>
      </c>
      <c r="F44" t="n">
        <v>6.86</v>
      </c>
      <c r="G44" t="n">
        <v>45.74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123.48</v>
      </c>
      <c r="Q44" t="n">
        <v>204.16</v>
      </c>
      <c r="R44" t="n">
        <v>27.14</v>
      </c>
      <c r="S44" t="n">
        <v>17.37</v>
      </c>
      <c r="T44" t="n">
        <v>2766.07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106.6507124060304</v>
      </c>
      <c r="AB44" t="n">
        <v>145.9242098112311</v>
      </c>
      <c r="AC44" t="n">
        <v>131.9974080328015</v>
      </c>
      <c r="AD44" t="n">
        <v>106650.7124060304</v>
      </c>
      <c r="AE44" t="n">
        <v>145924.2098112311</v>
      </c>
      <c r="AF44" t="n">
        <v>4.940296425019685e-06</v>
      </c>
      <c r="AG44" t="n">
        <v>0.4316666666666666</v>
      </c>
      <c r="AH44" t="n">
        <v>131997.4080328015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9.660299999999999</v>
      </c>
      <c r="E45" t="n">
        <v>10.35</v>
      </c>
      <c r="F45" t="n">
        <v>6.85</v>
      </c>
      <c r="G45" t="n">
        <v>45.7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123.35</v>
      </c>
      <c r="Q45" t="n">
        <v>204.14</v>
      </c>
      <c r="R45" t="n">
        <v>26.96</v>
      </c>
      <c r="S45" t="n">
        <v>17.37</v>
      </c>
      <c r="T45" t="n">
        <v>2675.9</v>
      </c>
      <c r="U45" t="n">
        <v>0.64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106.4556599389249</v>
      </c>
      <c r="AB45" t="n">
        <v>145.6573304206299</v>
      </c>
      <c r="AC45" t="n">
        <v>131.7559992366716</v>
      </c>
      <c r="AD45" t="n">
        <v>106455.6599389249</v>
      </c>
      <c r="AE45" t="n">
        <v>145657.3304206299</v>
      </c>
      <c r="AF45" t="n">
        <v>4.943776407998929e-06</v>
      </c>
      <c r="AG45" t="n">
        <v>0.43125</v>
      </c>
      <c r="AH45" t="n">
        <v>131755.9992366716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9.6608</v>
      </c>
      <c r="E46" t="n">
        <v>10.35</v>
      </c>
      <c r="F46" t="n">
        <v>6.85</v>
      </c>
      <c r="G46" t="n">
        <v>45.69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123.21</v>
      </c>
      <c r="Q46" t="n">
        <v>204.14</v>
      </c>
      <c r="R46" t="n">
        <v>27.01</v>
      </c>
      <c r="S46" t="n">
        <v>17.37</v>
      </c>
      <c r="T46" t="n">
        <v>2702.26</v>
      </c>
      <c r="U46" t="n">
        <v>0.64</v>
      </c>
      <c r="V46" t="n">
        <v>0.75</v>
      </c>
      <c r="W46" t="n">
        <v>1.15</v>
      </c>
      <c r="X46" t="n">
        <v>0.16</v>
      </c>
      <c r="Y46" t="n">
        <v>1</v>
      </c>
      <c r="Z46" t="n">
        <v>10</v>
      </c>
      <c r="AA46" t="n">
        <v>106.3715592700748</v>
      </c>
      <c r="AB46" t="n">
        <v>145.5422601752497</v>
      </c>
      <c r="AC46" t="n">
        <v>131.6519111340084</v>
      </c>
      <c r="AD46" t="n">
        <v>106371.5592700748</v>
      </c>
      <c r="AE46" t="n">
        <v>145542.2601752497</v>
      </c>
      <c r="AF46" t="n">
        <v>4.944032289100345e-06</v>
      </c>
      <c r="AG46" t="n">
        <v>0.43125</v>
      </c>
      <c r="AH46" t="n">
        <v>131651.9111340084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9.6592</v>
      </c>
      <c r="E47" t="n">
        <v>10.35</v>
      </c>
      <c r="F47" t="n">
        <v>6.86</v>
      </c>
      <c r="G47" t="n">
        <v>45.7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123.13</v>
      </c>
      <c r="Q47" t="n">
        <v>204.14</v>
      </c>
      <c r="R47" t="n">
        <v>26.98</v>
      </c>
      <c r="S47" t="n">
        <v>17.37</v>
      </c>
      <c r="T47" t="n">
        <v>2689.22</v>
      </c>
      <c r="U47" t="n">
        <v>0.64</v>
      </c>
      <c r="V47" t="n">
        <v>0.74</v>
      </c>
      <c r="W47" t="n">
        <v>1.15</v>
      </c>
      <c r="X47" t="n">
        <v>0.16</v>
      </c>
      <c r="Y47" t="n">
        <v>1</v>
      </c>
      <c r="Z47" t="n">
        <v>10</v>
      </c>
      <c r="AA47" t="n">
        <v>106.3895565132337</v>
      </c>
      <c r="AB47" t="n">
        <v>145.5668847973219</v>
      </c>
      <c r="AC47" t="n">
        <v>131.6741856167109</v>
      </c>
      <c r="AD47" t="n">
        <v>106389.5565132337</v>
      </c>
      <c r="AE47" t="n">
        <v>145566.8847973219</v>
      </c>
      <c r="AF47" t="n">
        <v>4.943213469575817e-06</v>
      </c>
      <c r="AG47" t="n">
        <v>0.43125</v>
      </c>
      <c r="AH47" t="n">
        <v>131674.1856167109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9.662599999999999</v>
      </c>
      <c r="E48" t="n">
        <v>10.35</v>
      </c>
      <c r="F48" t="n">
        <v>6.85</v>
      </c>
      <c r="G48" t="n">
        <v>45.68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122.84</v>
      </c>
      <c r="Q48" t="n">
        <v>204.14</v>
      </c>
      <c r="R48" t="n">
        <v>26.83</v>
      </c>
      <c r="S48" t="n">
        <v>17.37</v>
      </c>
      <c r="T48" t="n">
        <v>2612.43</v>
      </c>
      <c r="U48" t="n">
        <v>0.65</v>
      </c>
      <c r="V48" t="n">
        <v>0.75</v>
      </c>
      <c r="W48" t="n">
        <v>1.15</v>
      </c>
      <c r="X48" t="n">
        <v>0.16</v>
      </c>
      <c r="Y48" t="n">
        <v>1</v>
      </c>
      <c r="Z48" t="n">
        <v>10</v>
      </c>
      <c r="AA48" t="n">
        <v>106.144337482908</v>
      </c>
      <c r="AB48" t="n">
        <v>145.2313653017303</v>
      </c>
      <c r="AC48" t="n">
        <v>131.370687630874</v>
      </c>
      <c r="AD48" t="n">
        <v>106144.337482908</v>
      </c>
      <c r="AE48" t="n">
        <v>145231.3653017303</v>
      </c>
      <c r="AF48" t="n">
        <v>4.944953461065438e-06</v>
      </c>
      <c r="AG48" t="n">
        <v>0.43125</v>
      </c>
      <c r="AH48" t="n">
        <v>131370.687630874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9.742900000000001</v>
      </c>
      <c r="E49" t="n">
        <v>10.26</v>
      </c>
      <c r="F49" t="n">
        <v>6.82</v>
      </c>
      <c r="G49" t="n">
        <v>51.17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122.39</v>
      </c>
      <c r="Q49" t="n">
        <v>204.14</v>
      </c>
      <c r="R49" t="n">
        <v>26</v>
      </c>
      <c r="S49" t="n">
        <v>17.37</v>
      </c>
      <c r="T49" t="n">
        <v>2199.94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104.8864635089365</v>
      </c>
      <c r="AB49" t="n">
        <v>143.5102866370602</v>
      </c>
      <c r="AC49" t="n">
        <v>129.8138662984103</v>
      </c>
      <c r="AD49" t="n">
        <v>104886.4635089365</v>
      </c>
      <c r="AE49" t="n">
        <v>143510.2866370602</v>
      </c>
      <c r="AF49" t="n">
        <v>4.98604796595269e-06</v>
      </c>
      <c r="AG49" t="n">
        <v>0.4275</v>
      </c>
      <c r="AH49" t="n">
        <v>129813.8662984103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9.744</v>
      </c>
      <c r="E50" t="n">
        <v>10.26</v>
      </c>
      <c r="F50" t="n">
        <v>6.82</v>
      </c>
      <c r="G50" t="n">
        <v>51.16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122.31</v>
      </c>
      <c r="Q50" t="n">
        <v>204.15</v>
      </c>
      <c r="R50" t="n">
        <v>25.82</v>
      </c>
      <c r="S50" t="n">
        <v>17.37</v>
      </c>
      <c r="T50" t="n">
        <v>2112.1</v>
      </c>
      <c r="U50" t="n">
        <v>0.67</v>
      </c>
      <c r="V50" t="n">
        <v>0.75</v>
      </c>
      <c r="W50" t="n">
        <v>1.15</v>
      </c>
      <c r="X50" t="n">
        <v>0.13</v>
      </c>
      <c r="Y50" t="n">
        <v>1</v>
      </c>
      <c r="Z50" t="n">
        <v>10</v>
      </c>
      <c r="AA50" t="n">
        <v>104.830531280233</v>
      </c>
      <c r="AB50" t="n">
        <v>143.4337576941924</v>
      </c>
      <c r="AC50" t="n">
        <v>129.7446411704408</v>
      </c>
      <c r="AD50" t="n">
        <v>104830.531280233</v>
      </c>
      <c r="AE50" t="n">
        <v>143433.7576941924</v>
      </c>
      <c r="AF50" t="n">
        <v>4.986610904375803e-06</v>
      </c>
      <c r="AG50" t="n">
        <v>0.4275</v>
      </c>
      <c r="AH50" t="n">
        <v>129744.6411704408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9.7392</v>
      </c>
      <c r="E51" t="n">
        <v>10.27</v>
      </c>
      <c r="F51" t="n">
        <v>6.83</v>
      </c>
      <c r="G51" t="n">
        <v>51.2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122.35</v>
      </c>
      <c r="Q51" t="n">
        <v>204.14</v>
      </c>
      <c r="R51" t="n">
        <v>25.92</v>
      </c>
      <c r="S51" t="n">
        <v>17.37</v>
      </c>
      <c r="T51" t="n">
        <v>2160</v>
      </c>
      <c r="U51" t="n">
        <v>0.67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104.9520476393358</v>
      </c>
      <c r="AB51" t="n">
        <v>143.6000217376401</v>
      </c>
      <c r="AC51" t="n">
        <v>129.8950372069349</v>
      </c>
      <c r="AD51" t="n">
        <v>104952.0476393358</v>
      </c>
      <c r="AE51" t="n">
        <v>143600.0217376401</v>
      </c>
      <c r="AF51" t="n">
        <v>4.984154445802219e-06</v>
      </c>
      <c r="AG51" t="n">
        <v>0.4279166666666667</v>
      </c>
      <c r="AH51" t="n">
        <v>129895.0372069349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9.734999999999999</v>
      </c>
      <c r="E52" t="n">
        <v>10.27</v>
      </c>
      <c r="F52" t="n">
        <v>6.83</v>
      </c>
      <c r="G52" t="n">
        <v>51.23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122.32</v>
      </c>
      <c r="Q52" t="n">
        <v>204.14</v>
      </c>
      <c r="R52" t="n">
        <v>26.31</v>
      </c>
      <c r="S52" t="n">
        <v>17.37</v>
      </c>
      <c r="T52" t="n">
        <v>2355.57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104.9783086923375</v>
      </c>
      <c r="AB52" t="n">
        <v>143.635953268913</v>
      </c>
      <c r="AC52" t="n">
        <v>129.9275394832933</v>
      </c>
      <c r="AD52" t="n">
        <v>104978.3086923375</v>
      </c>
      <c r="AE52" t="n">
        <v>143635.953268913</v>
      </c>
      <c r="AF52" t="n">
        <v>4.982005044550333e-06</v>
      </c>
      <c r="AG52" t="n">
        <v>0.4279166666666667</v>
      </c>
      <c r="AH52" t="n">
        <v>129927.5394832933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9.732900000000001</v>
      </c>
      <c r="E53" t="n">
        <v>10.27</v>
      </c>
      <c r="F53" t="n">
        <v>6.83</v>
      </c>
      <c r="G53" t="n">
        <v>51.25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122.33</v>
      </c>
      <c r="Q53" t="n">
        <v>204.14</v>
      </c>
      <c r="R53" t="n">
        <v>26.19</v>
      </c>
      <c r="S53" t="n">
        <v>17.37</v>
      </c>
      <c r="T53" t="n">
        <v>2295.6</v>
      </c>
      <c r="U53" t="n">
        <v>0.66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105.00542597371</v>
      </c>
      <c r="AB53" t="n">
        <v>143.6730563296169</v>
      </c>
      <c r="AC53" t="n">
        <v>129.9611014799581</v>
      </c>
      <c r="AD53" t="n">
        <v>105005.4259737101</v>
      </c>
      <c r="AE53" t="n">
        <v>143673.0563296169</v>
      </c>
      <c r="AF53" t="n">
        <v>4.98093034392439e-06</v>
      </c>
      <c r="AG53" t="n">
        <v>0.4279166666666667</v>
      </c>
      <c r="AH53" t="n">
        <v>129961.1014799581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9.7403</v>
      </c>
      <c r="E54" t="n">
        <v>10.27</v>
      </c>
      <c r="F54" t="n">
        <v>6.83</v>
      </c>
      <c r="G54" t="n">
        <v>51.19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122.25</v>
      </c>
      <c r="Q54" t="n">
        <v>204.16</v>
      </c>
      <c r="R54" t="n">
        <v>25.97</v>
      </c>
      <c r="S54" t="n">
        <v>17.37</v>
      </c>
      <c r="T54" t="n">
        <v>2186.88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104.8849131148564</v>
      </c>
      <c r="AB54" t="n">
        <v>143.5081653194814</v>
      </c>
      <c r="AC54" t="n">
        <v>129.8119474364039</v>
      </c>
      <c r="AD54" t="n">
        <v>104884.9131148564</v>
      </c>
      <c r="AE54" t="n">
        <v>143508.1653194814</v>
      </c>
      <c r="AF54" t="n">
        <v>4.984717384225332e-06</v>
      </c>
      <c r="AG54" t="n">
        <v>0.4279166666666667</v>
      </c>
      <c r="AH54" t="n">
        <v>129811.9474364039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9.7308</v>
      </c>
      <c r="E55" t="n">
        <v>10.28</v>
      </c>
      <c r="F55" t="n">
        <v>6.83</v>
      </c>
      <c r="G55" t="n">
        <v>51.26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122.25</v>
      </c>
      <c r="Q55" t="n">
        <v>204.17</v>
      </c>
      <c r="R55" t="n">
        <v>26.22</v>
      </c>
      <c r="S55" t="n">
        <v>17.37</v>
      </c>
      <c r="T55" t="n">
        <v>2310.13</v>
      </c>
      <c r="U55" t="n">
        <v>0.66</v>
      </c>
      <c r="V55" t="n">
        <v>0.75</v>
      </c>
      <c r="W55" t="n">
        <v>1.15</v>
      </c>
      <c r="X55" t="n">
        <v>0.14</v>
      </c>
      <c r="Y55" t="n">
        <v>1</v>
      </c>
      <c r="Z55" t="n">
        <v>10</v>
      </c>
      <c r="AA55" t="n">
        <v>104.986351091182</v>
      </c>
      <c r="AB55" t="n">
        <v>143.6469572338177</v>
      </c>
      <c r="AC55" t="n">
        <v>129.9374932452317</v>
      </c>
      <c r="AD55" t="n">
        <v>104986.351091182</v>
      </c>
      <c r="AE55" t="n">
        <v>143646.9572338177</v>
      </c>
      <c r="AF55" t="n">
        <v>4.979855643298447e-06</v>
      </c>
      <c r="AG55" t="n">
        <v>0.4283333333333333</v>
      </c>
      <c r="AH55" t="n">
        <v>129937.4932452317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9.817</v>
      </c>
      <c r="E56" t="n">
        <v>10.19</v>
      </c>
      <c r="F56" t="n">
        <v>6.8</v>
      </c>
      <c r="G56" t="n">
        <v>58.29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121.4</v>
      </c>
      <c r="Q56" t="n">
        <v>204.16</v>
      </c>
      <c r="R56" t="n">
        <v>25.26</v>
      </c>
      <c r="S56" t="n">
        <v>17.37</v>
      </c>
      <c r="T56" t="n">
        <v>1836.82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103.4652286872235</v>
      </c>
      <c r="AB56" t="n">
        <v>141.5656904535383</v>
      </c>
      <c r="AC56" t="n">
        <v>128.0548596453852</v>
      </c>
      <c r="AD56" t="n">
        <v>103465.2286872235</v>
      </c>
      <c r="AE56" t="n">
        <v>141565.6904535383</v>
      </c>
      <c r="AF56" t="n">
        <v>5.023969545182395e-06</v>
      </c>
      <c r="AG56" t="n">
        <v>0.4245833333333333</v>
      </c>
      <c r="AH56" t="n">
        <v>128054.8596453852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9.813499999999999</v>
      </c>
      <c r="E57" t="n">
        <v>10.19</v>
      </c>
      <c r="F57" t="n">
        <v>6.8</v>
      </c>
      <c r="G57" t="n">
        <v>58.32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121.69</v>
      </c>
      <c r="Q57" t="n">
        <v>204.19</v>
      </c>
      <c r="R57" t="n">
        <v>25.3</v>
      </c>
      <c r="S57" t="n">
        <v>17.37</v>
      </c>
      <c r="T57" t="n">
        <v>1855.65</v>
      </c>
      <c r="U57" t="n">
        <v>0.6899999999999999</v>
      </c>
      <c r="V57" t="n">
        <v>0.75</v>
      </c>
      <c r="W57" t="n">
        <v>1.15</v>
      </c>
      <c r="X57" t="n">
        <v>0.11</v>
      </c>
      <c r="Y57" t="n">
        <v>1</v>
      </c>
      <c r="Z57" t="n">
        <v>10</v>
      </c>
      <c r="AA57" t="n">
        <v>103.6610988129349</v>
      </c>
      <c r="AB57" t="n">
        <v>141.8336886007166</v>
      </c>
      <c r="AC57" t="n">
        <v>128.2972804255347</v>
      </c>
      <c r="AD57" t="n">
        <v>103661.0988129349</v>
      </c>
      <c r="AE57" t="n">
        <v>141833.6886007166</v>
      </c>
      <c r="AF57" t="n">
        <v>5.02217837747249e-06</v>
      </c>
      <c r="AG57" t="n">
        <v>0.4245833333333333</v>
      </c>
      <c r="AH57" t="n">
        <v>128297.2804255347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9.809799999999999</v>
      </c>
      <c r="E58" t="n">
        <v>10.19</v>
      </c>
      <c r="F58" t="n">
        <v>6.81</v>
      </c>
      <c r="G58" t="n">
        <v>58.35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121.88</v>
      </c>
      <c r="Q58" t="n">
        <v>204.14</v>
      </c>
      <c r="R58" t="n">
        <v>25.47</v>
      </c>
      <c r="S58" t="n">
        <v>17.37</v>
      </c>
      <c r="T58" t="n">
        <v>1942.05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103.8492525129398</v>
      </c>
      <c r="AB58" t="n">
        <v>142.0911287938186</v>
      </c>
      <c r="AC58" t="n">
        <v>128.5301508879267</v>
      </c>
      <c r="AD58" t="n">
        <v>103849.2525129398</v>
      </c>
      <c r="AE58" t="n">
        <v>142091.1287938186</v>
      </c>
      <c r="AF58" t="n">
        <v>5.020284857322019e-06</v>
      </c>
      <c r="AG58" t="n">
        <v>0.4245833333333333</v>
      </c>
      <c r="AH58" t="n">
        <v>128530.1508879267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9.8149</v>
      </c>
      <c r="E59" t="n">
        <v>10.19</v>
      </c>
      <c r="F59" t="n">
        <v>6.8</v>
      </c>
      <c r="G59" t="n">
        <v>58.31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121.98</v>
      </c>
      <c r="Q59" t="n">
        <v>204.14</v>
      </c>
      <c r="R59" t="n">
        <v>25.29</v>
      </c>
      <c r="S59" t="n">
        <v>17.37</v>
      </c>
      <c r="T59" t="n">
        <v>1854.65</v>
      </c>
      <c r="U59" t="n">
        <v>0.6899999999999999</v>
      </c>
      <c r="V59" t="n">
        <v>0.75</v>
      </c>
      <c r="W59" t="n">
        <v>1.15</v>
      </c>
      <c r="X59" t="n">
        <v>0.11</v>
      </c>
      <c r="Y59" t="n">
        <v>1</v>
      </c>
      <c r="Z59" t="n">
        <v>10</v>
      </c>
      <c r="AA59" t="n">
        <v>103.8078443089198</v>
      </c>
      <c r="AB59" t="n">
        <v>142.0344722622773</v>
      </c>
      <c r="AC59" t="n">
        <v>128.4789015762377</v>
      </c>
      <c r="AD59" t="n">
        <v>103807.8443089198</v>
      </c>
      <c r="AE59" t="n">
        <v>142034.4722622774</v>
      </c>
      <c r="AF59" t="n">
        <v>5.022894844556452e-06</v>
      </c>
      <c r="AG59" t="n">
        <v>0.4245833333333333</v>
      </c>
      <c r="AH59" t="n">
        <v>128478.9015762378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9.8079</v>
      </c>
      <c r="E60" t="n">
        <v>10.2</v>
      </c>
      <c r="F60" t="n">
        <v>6.81</v>
      </c>
      <c r="G60" t="n">
        <v>58.37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122.09</v>
      </c>
      <c r="Q60" t="n">
        <v>204.15</v>
      </c>
      <c r="R60" t="n">
        <v>25.53</v>
      </c>
      <c r="S60" t="n">
        <v>17.37</v>
      </c>
      <c r="T60" t="n">
        <v>1973.02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103.9890153257746</v>
      </c>
      <c r="AB60" t="n">
        <v>142.2823584402392</v>
      </c>
      <c r="AC60" t="n">
        <v>128.7031298452855</v>
      </c>
      <c r="AD60" t="n">
        <v>103989.0153257746</v>
      </c>
      <c r="AE60" t="n">
        <v>142282.3584402392</v>
      </c>
      <c r="AF60" t="n">
        <v>5.019312509136642e-06</v>
      </c>
      <c r="AG60" t="n">
        <v>0.425</v>
      </c>
      <c r="AH60" t="n">
        <v>128703.1298452855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9.803699999999999</v>
      </c>
      <c r="E61" t="n">
        <v>10.2</v>
      </c>
      <c r="F61" t="n">
        <v>6.81</v>
      </c>
      <c r="G61" t="n">
        <v>58.41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122.18</v>
      </c>
      <c r="Q61" t="n">
        <v>204.14</v>
      </c>
      <c r="R61" t="n">
        <v>25.59</v>
      </c>
      <c r="S61" t="n">
        <v>17.37</v>
      </c>
      <c r="T61" t="n">
        <v>2001.31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104.0813032402784</v>
      </c>
      <c r="AB61" t="n">
        <v>142.4086308363186</v>
      </c>
      <c r="AC61" t="n">
        <v>128.8173509811075</v>
      </c>
      <c r="AD61" t="n">
        <v>104081.3032402784</v>
      </c>
      <c r="AE61" t="n">
        <v>142408.6308363186</v>
      </c>
      <c r="AF61" t="n">
        <v>5.017163107884756e-06</v>
      </c>
      <c r="AG61" t="n">
        <v>0.425</v>
      </c>
      <c r="AH61" t="n">
        <v>128817.3509811075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9.8093</v>
      </c>
      <c r="E62" t="n">
        <v>10.19</v>
      </c>
      <c r="F62" t="n">
        <v>6.81</v>
      </c>
      <c r="G62" t="n">
        <v>58.36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122.05</v>
      </c>
      <c r="Q62" t="n">
        <v>204.14</v>
      </c>
      <c r="R62" t="n">
        <v>25.59</v>
      </c>
      <c r="S62" t="n">
        <v>17.37</v>
      </c>
      <c r="T62" t="n">
        <v>2001.83</v>
      </c>
      <c r="U62" t="n">
        <v>0.68</v>
      </c>
      <c r="V62" t="n">
        <v>0.75</v>
      </c>
      <c r="W62" t="n">
        <v>1.14</v>
      </c>
      <c r="X62" t="n">
        <v>0.12</v>
      </c>
      <c r="Y62" t="n">
        <v>1</v>
      </c>
      <c r="Z62" t="n">
        <v>10</v>
      </c>
      <c r="AA62" t="n">
        <v>103.9485937834298</v>
      </c>
      <c r="AB62" t="n">
        <v>142.2270519027305</v>
      </c>
      <c r="AC62" t="n">
        <v>128.6531016860934</v>
      </c>
      <c r="AD62" t="n">
        <v>103948.5937834298</v>
      </c>
      <c r="AE62" t="n">
        <v>142227.0519027305</v>
      </c>
      <c r="AF62" t="n">
        <v>5.020028976220604e-06</v>
      </c>
      <c r="AG62" t="n">
        <v>0.4245833333333333</v>
      </c>
      <c r="AH62" t="n">
        <v>128653.1016860933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9.805</v>
      </c>
      <c r="E63" t="n">
        <v>10.2</v>
      </c>
      <c r="F63" t="n">
        <v>6.81</v>
      </c>
      <c r="G63" t="n">
        <v>58.4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121.98</v>
      </c>
      <c r="Q63" t="n">
        <v>204.14</v>
      </c>
      <c r="R63" t="n">
        <v>25.67</v>
      </c>
      <c r="S63" t="n">
        <v>17.37</v>
      </c>
      <c r="T63" t="n">
        <v>2040.7</v>
      </c>
      <c r="U63" t="n">
        <v>0.68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103.9571869761864</v>
      </c>
      <c r="AB63" t="n">
        <v>142.2388094881649</v>
      </c>
      <c r="AC63" t="n">
        <v>128.6637371440758</v>
      </c>
      <c r="AD63" t="n">
        <v>103957.1869761864</v>
      </c>
      <c r="AE63" t="n">
        <v>142238.809488165</v>
      </c>
      <c r="AF63" t="n">
        <v>5.017828398748434e-06</v>
      </c>
      <c r="AG63" t="n">
        <v>0.425</v>
      </c>
      <c r="AH63" t="n">
        <v>128663.7371440758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9.805</v>
      </c>
      <c r="E64" t="n">
        <v>10.2</v>
      </c>
      <c r="F64" t="n">
        <v>6.81</v>
      </c>
      <c r="G64" t="n">
        <v>58.4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121.88</v>
      </c>
      <c r="Q64" t="n">
        <v>204.14</v>
      </c>
      <c r="R64" t="n">
        <v>25.69</v>
      </c>
      <c r="S64" t="n">
        <v>17.37</v>
      </c>
      <c r="T64" t="n">
        <v>2053.87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103.9016851040093</v>
      </c>
      <c r="AB64" t="n">
        <v>142.1628693780826</v>
      </c>
      <c r="AC64" t="n">
        <v>128.5950446515171</v>
      </c>
      <c r="AD64" t="n">
        <v>103901.6851040093</v>
      </c>
      <c r="AE64" t="n">
        <v>142162.8693780826</v>
      </c>
      <c r="AF64" t="n">
        <v>5.017828398748434e-06</v>
      </c>
      <c r="AG64" t="n">
        <v>0.425</v>
      </c>
      <c r="AH64" t="n">
        <v>128595.0446515171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9.801</v>
      </c>
      <c r="E65" t="n">
        <v>10.2</v>
      </c>
      <c r="F65" t="n">
        <v>6.82</v>
      </c>
      <c r="G65" t="n">
        <v>58.43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121.86</v>
      </c>
      <c r="Q65" t="n">
        <v>204.15</v>
      </c>
      <c r="R65" t="n">
        <v>25.8</v>
      </c>
      <c r="S65" t="n">
        <v>17.37</v>
      </c>
      <c r="T65" t="n">
        <v>2108.88</v>
      </c>
      <c r="U65" t="n">
        <v>0.67</v>
      </c>
      <c r="V65" t="n">
        <v>0.75</v>
      </c>
      <c r="W65" t="n">
        <v>1.15</v>
      </c>
      <c r="X65" t="n">
        <v>0.13</v>
      </c>
      <c r="Y65" t="n">
        <v>1</v>
      </c>
      <c r="Z65" t="n">
        <v>10</v>
      </c>
      <c r="AA65" t="n">
        <v>103.9765172101611</v>
      </c>
      <c r="AB65" t="n">
        <v>142.265257967079</v>
      </c>
      <c r="AC65" t="n">
        <v>128.687661417283</v>
      </c>
      <c r="AD65" t="n">
        <v>103976.5172101612</v>
      </c>
      <c r="AE65" t="n">
        <v>142265.257967079</v>
      </c>
      <c r="AF65" t="n">
        <v>5.015781349937114e-06</v>
      </c>
      <c r="AG65" t="n">
        <v>0.425</v>
      </c>
      <c r="AH65" t="n">
        <v>128687.6614172829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9.805</v>
      </c>
      <c r="E66" t="n">
        <v>10.2</v>
      </c>
      <c r="F66" t="n">
        <v>6.81</v>
      </c>
      <c r="G66" t="n">
        <v>58.4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121.67</v>
      </c>
      <c r="Q66" t="n">
        <v>204.15</v>
      </c>
      <c r="R66" t="n">
        <v>25.68</v>
      </c>
      <c r="S66" t="n">
        <v>17.37</v>
      </c>
      <c r="T66" t="n">
        <v>2047.25</v>
      </c>
      <c r="U66" t="n">
        <v>0.68</v>
      </c>
      <c r="V66" t="n">
        <v>0.75</v>
      </c>
      <c r="W66" t="n">
        <v>1.15</v>
      </c>
      <c r="X66" t="n">
        <v>0.12</v>
      </c>
      <c r="Y66" t="n">
        <v>1</v>
      </c>
      <c r="Z66" t="n">
        <v>10</v>
      </c>
      <c r="AA66" t="n">
        <v>103.7851311724376</v>
      </c>
      <c r="AB66" t="n">
        <v>142.0033951469096</v>
      </c>
      <c r="AC66" t="n">
        <v>128.4507904171437</v>
      </c>
      <c r="AD66" t="n">
        <v>103785.1311724376</v>
      </c>
      <c r="AE66" t="n">
        <v>142003.3951469096</v>
      </c>
      <c r="AF66" t="n">
        <v>5.017828398748434e-06</v>
      </c>
      <c r="AG66" t="n">
        <v>0.425</v>
      </c>
      <c r="AH66" t="n">
        <v>128450.7904171437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9.8103</v>
      </c>
      <c r="E67" t="n">
        <v>10.19</v>
      </c>
      <c r="F67" t="n">
        <v>6.81</v>
      </c>
      <c r="G67" t="n">
        <v>58.35</v>
      </c>
      <c r="H67" t="n">
        <v>0.92</v>
      </c>
      <c r="I67" t="n">
        <v>7</v>
      </c>
      <c r="J67" t="n">
        <v>332.64</v>
      </c>
      <c r="K67" t="n">
        <v>61.82</v>
      </c>
      <c r="L67" t="n">
        <v>17.25</v>
      </c>
      <c r="M67" t="n">
        <v>5</v>
      </c>
      <c r="N67" t="n">
        <v>103.57</v>
      </c>
      <c r="O67" t="n">
        <v>41260.35</v>
      </c>
      <c r="P67" t="n">
        <v>121.39</v>
      </c>
      <c r="Q67" t="n">
        <v>204.15</v>
      </c>
      <c r="R67" t="n">
        <v>25.43</v>
      </c>
      <c r="S67" t="n">
        <v>17.37</v>
      </c>
      <c r="T67" t="n">
        <v>1919.9</v>
      </c>
      <c r="U67" t="n">
        <v>0.68</v>
      </c>
      <c r="V67" t="n">
        <v>0.75</v>
      </c>
      <c r="W67" t="n">
        <v>1.15</v>
      </c>
      <c r="X67" t="n">
        <v>0.12</v>
      </c>
      <c r="Y67" t="n">
        <v>1</v>
      </c>
      <c r="Z67" t="n">
        <v>10</v>
      </c>
      <c r="AA67" t="n">
        <v>103.5724113290775</v>
      </c>
      <c r="AB67" t="n">
        <v>141.7123424726874</v>
      </c>
      <c r="AC67" t="n">
        <v>128.1875154016541</v>
      </c>
      <c r="AD67" t="n">
        <v>103572.4113290775</v>
      </c>
      <c r="AE67" t="n">
        <v>141712.3424726874</v>
      </c>
      <c r="AF67" t="n">
        <v>5.020540738423434e-06</v>
      </c>
      <c r="AG67" t="n">
        <v>0.4245833333333333</v>
      </c>
      <c r="AH67" t="n">
        <v>128187.5154016541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9.884399999999999</v>
      </c>
      <c r="E68" t="n">
        <v>10.12</v>
      </c>
      <c r="F68" t="n">
        <v>6.79</v>
      </c>
      <c r="G68" t="n">
        <v>67.86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121</v>
      </c>
      <c r="Q68" t="n">
        <v>204.15</v>
      </c>
      <c r="R68" t="n">
        <v>24.73</v>
      </c>
      <c r="S68" t="n">
        <v>17.37</v>
      </c>
      <c r="T68" t="n">
        <v>1575.18</v>
      </c>
      <c r="U68" t="n">
        <v>0.7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102.5006411328884</v>
      </c>
      <c r="AB68" t="n">
        <v>140.2458992070981</v>
      </c>
      <c r="AC68" t="n">
        <v>126.8610274231662</v>
      </c>
      <c r="AD68" t="n">
        <v>102500.6411328884</v>
      </c>
      <c r="AE68" t="n">
        <v>140245.8992070981</v>
      </c>
      <c r="AF68" t="n">
        <v>5.058462317653139e-06</v>
      </c>
      <c r="AG68" t="n">
        <v>0.4216666666666666</v>
      </c>
      <c r="AH68" t="n">
        <v>126861.0274231662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9.885</v>
      </c>
      <c r="E69" t="n">
        <v>10.12</v>
      </c>
      <c r="F69" t="n">
        <v>6.79</v>
      </c>
      <c r="G69" t="n">
        <v>67.86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121.12</v>
      </c>
      <c r="Q69" t="n">
        <v>204.14</v>
      </c>
      <c r="R69" t="n">
        <v>24.73</v>
      </c>
      <c r="S69" t="n">
        <v>17.37</v>
      </c>
      <c r="T69" t="n">
        <v>1577.64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102.5607953475967</v>
      </c>
      <c r="AB69" t="n">
        <v>140.3282048574787</v>
      </c>
      <c r="AC69" t="n">
        <v>126.9354779377912</v>
      </c>
      <c r="AD69" t="n">
        <v>102560.7953475967</v>
      </c>
      <c r="AE69" t="n">
        <v>140328.2048574786</v>
      </c>
      <c r="AF69" t="n">
        <v>5.058769374974836e-06</v>
      </c>
      <c r="AG69" t="n">
        <v>0.4216666666666666</v>
      </c>
      <c r="AH69" t="n">
        <v>126935.4779377912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9.881399999999999</v>
      </c>
      <c r="E70" t="n">
        <v>10.12</v>
      </c>
      <c r="F70" t="n">
        <v>6.79</v>
      </c>
      <c r="G70" t="n">
        <v>67.89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121.17</v>
      </c>
      <c r="Q70" t="n">
        <v>204.14</v>
      </c>
      <c r="R70" t="n">
        <v>24.85</v>
      </c>
      <c r="S70" t="n">
        <v>17.37</v>
      </c>
      <c r="T70" t="n">
        <v>1639.29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102.6238206453664</v>
      </c>
      <c r="AB70" t="n">
        <v>140.414438850367</v>
      </c>
      <c r="AC70" t="n">
        <v>127.0134818794285</v>
      </c>
      <c r="AD70" t="n">
        <v>102623.8206453664</v>
      </c>
      <c r="AE70" t="n">
        <v>140414.438850367</v>
      </c>
      <c r="AF70" t="n">
        <v>5.056927031044649e-06</v>
      </c>
      <c r="AG70" t="n">
        <v>0.4216666666666666</v>
      </c>
      <c r="AH70" t="n">
        <v>127013.4818794285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9.8847</v>
      </c>
      <c r="E71" t="n">
        <v>10.12</v>
      </c>
      <c r="F71" t="n">
        <v>6.79</v>
      </c>
      <c r="G71" t="n">
        <v>67.86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121.26</v>
      </c>
      <c r="Q71" t="n">
        <v>204.19</v>
      </c>
      <c r="R71" t="n">
        <v>24.74</v>
      </c>
      <c r="S71" t="n">
        <v>17.37</v>
      </c>
      <c r="T71" t="n">
        <v>1580.67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102.6408278780185</v>
      </c>
      <c r="AB71" t="n">
        <v>140.4377088963877</v>
      </c>
      <c r="AC71" t="n">
        <v>127.0345310649167</v>
      </c>
      <c r="AD71" t="n">
        <v>102640.8278780185</v>
      </c>
      <c r="AE71" t="n">
        <v>140437.7088963877</v>
      </c>
      <c r="AF71" t="n">
        <v>5.058615846313989e-06</v>
      </c>
      <c r="AG71" t="n">
        <v>0.4216666666666666</v>
      </c>
      <c r="AH71" t="n">
        <v>127034.5310649167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9.8825</v>
      </c>
      <c r="E72" t="n">
        <v>10.12</v>
      </c>
      <c r="F72" t="n">
        <v>6.79</v>
      </c>
      <c r="G72" t="n">
        <v>67.88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121.41</v>
      </c>
      <c r="Q72" t="n">
        <v>204.14</v>
      </c>
      <c r="R72" t="n">
        <v>24.93</v>
      </c>
      <c r="S72" t="n">
        <v>17.37</v>
      </c>
      <c r="T72" t="n">
        <v>1676.94</v>
      </c>
      <c r="U72" t="n">
        <v>0.7</v>
      </c>
      <c r="V72" t="n">
        <v>0.75</v>
      </c>
      <c r="W72" t="n">
        <v>1.14</v>
      </c>
      <c r="X72" t="n">
        <v>0.1</v>
      </c>
      <c r="Y72" t="n">
        <v>1</v>
      </c>
      <c r="Z72" t="n">
        <v>10</v>
      </c>
      <c r="AA72" t="n">
        <v>102.745130883659</v>
      </c>
      <c r="AB72" t="n">
        <v>140.5804208702288</v>
      </c>
      <c r="AC72" t="n">
        <v>127.163622808272</v>
      </c>
      <c r="AD72" t="n">
        <v>102745.130883659</v>
      </c>
      <c r="AE72" t="n">
        <v>140580.4208702288</v>
      </c>
      <c r="AF72" t="n">
        <v>5.057489969467763e-06</v>
      </c>
      <c r="AG72" t="n">
        <v>0.4216666666666666</v>
      </c>
      <c r="AH72" t="n">
        <v>127163.622808272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9.882199999999999</v>
      </c>
      <c r="E73" t="n">
        <v>10.12</v>
      </c>
      <c r="F73" t="n">
        <v>6.79</v>
      </c>
      <c r="G73" t="n">
        <v>67.89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121.49</v>
      </c>
      <c r="Q73" t="n">
        <v>204.14</v>
      </c>
      <c r="R73" t="n">
        <v>24.94</v>
      </c>
      <c r="S73" t="n">
        <v>17.37</v>
      </c>
      <c r="T73" t="n">
        <v>1681.47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102.7921482826292</v>
      </c>
      <c r="AB73" t="n">
        <v>140.6447521497612</v>
      </c>
      <c r="AC73" t="n">
        <v>127.2218144007753</v>
      </c>
      <c r="AD73" t="n">
        <v>102792.1482826292</v>
      </c>
      <c r="AE73" t="n">
        <v>140644.7521497612</v>
      </c>
      <c r="AF73" t="n">
        <v>5.057336440806912e-06</v>
      </c>
      <c r="AG73" t="n">
        <v>0.4216666666666666</v>
      </c>
      <c r="AH73" t="n">
        <v>127221.8144007753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9.8879</v>
      </c>
      <c r="E74" t="n">
        <v>10.11</v>
      </c>
      <c r="F74" t="n">
        <v>6.78</v>
      </c>
      <c r="G74" t="n">
        <v>67.83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121.38</v>
      </c>
      <c r="Q74" t="n">
        <v>204.15</v>
      </c>
      <c r="R74" t="n">
        <v>24.66</v>
      </c>
      <c r="S74" t="n">
        <v>17.37</v>
      </c>
      <c r="T74" t="n">
        <v>1541.56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102.625945686054</v>
      </c>
      <c r="AB74" t="n">
        <v>140.417346424786</v>
      </c>
      <c r="AC74" t="n">
        <v>127.0161119590258</v>
      </c>
      <c r="AD74" t="n">
        <v>102625.945686054</v>
      </c>
      <c r="AE74" t="n">
        <v>140417.346424786</v>
      </c>
      <c r="AF74" t="n">
        <v>5.060253485363044e-06</v>
      </c>
      <c r="AG74" t="n">
        <v>0.42125</v>
      </c>
      <c r="AH74" t="n">
        <v>127016.1119590258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9.888500000000001</v>
      </c>
      <c r="E75" t="n">
        <v>10.11</v>
      </c>
      <c r="F75" t="n">
        <v>6.78</v>
      </c>
      <c r="G75" t="n">
        <v>67.81999999999999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121.26</v>
      </c>
      <c r="Q75" t="n">
        <v>204.14</v>
      </c>
      <c r="R75" t="n">
        <v>24.65</v>
      </c>
      <c r="S75" t="n">
        <v>17.37</v>
      </c>
      <c r="T75" t="n">
        <v>1535.12</v>
      </c>
      <c r="U75" t="n">
        <v>0.7</v>
      </c>
      <c r="V75" t="n">
        <v>0.75</v>
      </c>
      <c r="W75" t="n">
        <v>1.15</v>
      </c>
      <c r="X75" t="n">
        <v>0.09</v>
      </c>
      <c r="Y75" t="n">
        <v>1</v>
      </c>
      <c r="Z75" t="n">
        <v>10</v>
      </c>
      <c r="AA75" t="n">
        <v>102.5539910616279</v>
      </c>
      <c r="AB75" t="n">
        <v>140.3188949332323</v>
      </c>
      <c r="AC75" t="n">
        <v>126.9270565396483</v>
      </c>
      <c r="AD75" t="n">
        <v>102553.9910616279</v>
      </c>
      <c r="AE75" t="n">
        <v>140318.8949332323</v>
      </c>
      <c r="AF75" t="n">
        <v>5.060560542684742e-06</v>
      </c>
      <c r="AG75" t="n">
        <v>0.42125</v>
      </c>
      <c r="AH75" t="n">
        <v>126927.0565396483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9.8812</v>
      </c>
      <c r="E76" t="n">
        <v>10.12</v>
      </c>
      <c r="F76" t="n">
        <v>6.79</v>
      </c>
      <c r="G76" t="n">
        <v>67.90000000000001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121.32</v>
      </c>
      <c r="Q76" t="n">
        <v>204.14</v>
      </c>
      <c r="R76" t="n">
        <v>24.8</v>
      </c>
      <c r="S76" t="n">
        <v>17.37</v>
      </c>
      <c r="T76" t="n">
        <v>1610.59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102.7084043625425</v>
      </c>
      <c r="AB76" t="n">
        <v>140.5301700237776</v>
      </c>
      <c r="AC76" t="n">
        <v>127.1181678320785</v>
      </c>
      <c r="AD76" t="n">
        <v>102708.4043625425</v>
      </c>
      <c r="AE76" t="n">
        <v>140530.1700237776</v>
      </c>
      <c r="AF76" t="n">
        <v>5.056824678604083e-06</v>
      </c>
      <c r="AG76" t="n">
        <v>0.4216666666666666</v>
      </c>
      <c r="AH76" t="n">
        <v>127118.1678320785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9.885999999999999</v>
      </c>
      <c r="E77" t="n">
        <v>10.12</v>
      </c>
      <c r="F77" t="n">
        <v>6.78</v>
      </c>
      <c r="G77" t="n">
        <v>67.84999999999999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121.14</v>
      </c>
      <c r="Q77" t="n">
        <v>204.18</v>
      </c>
      <c r="R77" t="n">
        <v>24.84</v>
      </c>
      <c r="S77" t="n">
        <v>17.37</v>
      </c>
      <c r="T77" t="n">
        <v>1632.36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102.5166961678184</v>
      </c>
      <c r="AB77" t="n">
        <v>140.2678664141875</v>
      </c>
      <c r="AC77" t="n">
        <v>126.8808981108422</v>
      </c>
      <c r="AD77" t="n">
        <v>102516.6961678184</v>
      </c>
      <c r="AE77" t="n">
        <v>140267.8664141875</v>
      </c>
      <c r="AF77" t="n">
        <v>5.059281137177667e-06</v>
      </c>
      <c r="AG77" t="n">
        <v>0.4216666666666666</v>
      </c>
      <c r="AH77" t="n">
        <v>126880.8981108422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9.875999999999999</v>
      </c>
      <c r="E78" t="n">
        <v>10.13</v>
      </c>
      <c r="F78" t="n">
        <v>6.79</v>
      </c>
      <c r="G78" t="n">
        <v>67.95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121.32</v>
      </c>
      <c r="Q78" t="n">
        <v>204.15</v>
      </c>
      <c r="R78" t="n">
        <v>25.07</v>
      </c>
      <c r="S78" t="n">
        <v>17.37</v>
      </c>
      <c r="T78" t="n">
        <v>1749.07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102.7639006022451</v>
      </c>
      <c r="AB78" t="n">
        <v>140.60610242726</v>
      </c>
      <c r="AC78" t="n">
        <v>127.1868533535443</v>
      </c>
      <c r="AD78" t="n">
        <v>102763.9006022451</v>
      </c>
      <c r="AE78" t="n">
        <v>140606.10242726</v>
      </c>
      <c r="AF78" t="n">
        <v>5.054163515149367e-06</v>
      </c>
      <c r="AG78" t="n">
        <v>0.4220833333333334</v>
      </c>
      <c r="AH78" t="n">
        <v>127186.8533535443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9.882199999999999</v>
      </c>
      <c r="E79" t="n">
        <v>10.12</v>
      </c>
      <c r="F79" t="n">
        <v>6.79</v>
      </c>
      <c r="G79" t="n">
        <v>67.89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4</v>
      </c>
      <c r="N79" t="n">
        <v>107.78</v>
      </c>
      <c r="O79" t="n">
        <v>42149.15</v>
      </c>
      <c r="P79" t="n">
        <v>121.09</v>
      </c>
      <c r="Q79" t="n">
        <v>204.15</v>
      </c>
      <c r="R79" t="n">
        <v>24.79</v>
      </c>
      <c r="S79" t="n">
        <v>17.37</v>
      </c>
      <c r="T79" t="n">
        <v>1608.28</v>
      </c>
      <c r="U79" t="n">
        <v>0.7</v>
      </c>
      <c r="V79" t="n">
        <v>0.75</v>
      </c>
      <c r="W79" t="n">
        <v>1.15</v>
      </c>
      <c r="X79" t="n">
        <v>0.1</v>
      </c>
      <c r="Y79" t="n">
        <v>1</v>
      </c>
      <c r="Z79" t="n">
        <v>10</v>
      </c>
      <c r="AA79" t="n">
        <v>102.5718751221201</v>
      </c>
      <c r="AB79" t="n">
        <v>140.3433646937867</v>
      </c>
      <c r="AC79" t="n">
        <v>126.949190940599</v>
      </c>
      <c r="AD79" t="n">
        <v>102571.8751221201</v>
      </c>
      <c r="AE79" t="n">
        <v>140343.3646937867</v>
      </c>
      <c r="AF79" t="n">
        <v>5.057336440806912e-06</v>
      </c>
      <c r="AG79" t="n">
        <v>0.4216666666666666</v>
      </c>
      <c r="AH79" t="n">
        <v>126949.190940599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9.879799999999999</v>
      </c>
      <c r="E80" t="n">
        <v>10.12</v>
      </c>
      <c r="F80" t="n">
        <v>6.79</v>
      </c>
      <c r="G80" t="n">
        <v>67.91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4</v>
      </c>
      <c r="N80" t="n">
        <v>108.14</v>
      </c>
      <c r="O80" t="n">
        <v>42224.35</v>
      </c>
      <c r="P80" t="n">
        <v>121.08</v>
      </c>
      <c r="Q80" t="n">
        <v>204.15</v>
      </c>
      <c r="R80" t="n">
        <v>24.94</v>
      </c>
      <c r="S80" t="n">
        <v>17.37</v>
      </c>
      <c r="T80" t="n">
        <v>1681.26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102.5900327607847</v>
      </c>
      <c r="AB80" t="n">
        <v>140.3682087760661</v>
      </c>
      <c r="AC80" t="n">
        <v>126.9716639385345</v>
      </c>
      <c r="AD80" t="n">
        <v>102590.0327607847</v>
      </c>
      <c r="AE80" t="n">
        <v>140368.2087760661</v>
      </c>
      <c r="AF80" t="n">
        <v>5.056108211520121e-06</v>
      </c>
      <c r="AG80" t="n">
        <v>0.4216666666666666</v>
      </c>
      <c r="AH80" t="n">
        <v>126971.6639385345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9.8817</v>
      </c>
      <c r="E81" t="n">
        <v>10.12</v>
      </c>
      <c r="F81" t="n">
        <v>6.79</v>
      </c>
      <c r="G81" t="n">
        <v>67.89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121.08</v>
      </c>
      <c r="Q81" t="n">
        <v>204.19</v>
      </c>
      <c r="R81" t="n">
        <v>24.82</v>
      </c>
      <c r="S81" t="n">
        <v>17.37</v>
      </c>
      <c r="T81" t="n">
        <v>1621.18</v>
      </c>
      <c r="U81" t="n">
        <v>0.7</v>
      </c>
      <c r="V81" t="n">
        <v>0.75</v>
      </c>
      <c r="W81" t="n">
        <v>1.15</v>
      </c>
      <c r="X81" t="n">
        <v>0.1</v>
      </c>
      <c r="Y81" t="n">
        <v>1</v>
      </c>
      <c r="Z81" t="n">
        <v>10</v>
      </c>
      <c r="AA81" t="n">
        <v>102.5712974426076</v>
      </c>
      <c r="AB81" t="n">
        <v>140.3425742871923</v>
      </c>
      <c r="AC81" t="n">
        <v>126.9484759693006</v>
      </c>
      <c r="AD81" t="n">
        <v>102571.2974426076</v>
      </c>
      <c r="AE81" t="n">
        <v>140342.5742871923</v>
      </c>
      <c r="AF81" t="n">
        <v>5.057080559705499e-06</v>
      </c>
      <c r="AG81" t="n">
        <v>0.4216666666666666</v>
      </c>
      <c r="AH81" t="n">
        <v>126948.4759693006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9.8866</v>
      </c>
      <c r="E82" t="n">
        <v>10.11</v>
      </c>
      <c r="F82" t="n">
        <v>6.78</v>
      </c>
      <c r="G82" t="n">
        <v>67.84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120.89</v>
      </c>
      <c r="Q82" t="n">
        <v>204.14</v>
      </c>
      <c r="R82" t="n">
        <v>24.78</v>
      </c>
      <c r="S82" t="n">
        <v>17.37</v>
      </c>
      <c r="T82" t="n">
        <v>1602.44</v>
      </c>
      <c r="U82" t="n">
        <v>0.7</v>
      </c>
      <c r="V82" t="n">
        <v>0.75</v>
      </c>
      <c r="W82" t="n">
        <v>1.14</v>
      </c>
      <c r="X82" t="n">
        <v>0.09</v>
      </c>
      <c r="Y82" t="n">
        <v>1</v>
      </c>
      <c r="Z82" t="n">
        <v>10</v>
      </c>
      <c r="AA82" t="n">
        <v>102.3690489671951</v>
      </c>
      <c r="AB82" t="n">
        <v>140.0658490005601</v>
      </c>
      <c r="AC82" t="n">
        <v>126.6981609556381</v>
      </c>
      <c r="AD82" t="n">
        <v>102369.0489671951</v>
      </c>
      <c r="AE82" t="n">
        <v>140065.8490005601</v>
      </c>
      <c r="AF82" t="n">
        <v>5.059588194499365e-06</v>
      </c>
      <c r="AG82" t="n">
        <v>0.42125</v>
      </c>
      <c r="AH82" t="n">
        <v>126698.1609556381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9.8771</v>
      </c>
      <c r="E83" t="n">
        <v>10.12</v>
      </c>
      <c r="F83" t="n">
        <v>6.79</v>
      </c>
      <c r="G83" t="n">
        <v>67.94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120.85</v>
      </c>
      <c r="Q83" t="n">
        <v>204.14</v>
      </c>
      <c r="R83" t="n">
        <v>25.04</v>
      </c>
      <c r="S83" t="n">
        <v>17.37</v>
      </c>
      <c r="T83" t="n">
        <v>1734.72</v>
      </c>
      <c r="U83" t="n">
        <v>0.6899999999999999</v>
      </c>
      <c r="V83" t="n">
        <v>0.75</v>
      </c>
      <c r="W83" t="n">
        <v>1.15</v>
      </c>
      <c r="X83" t="n">
        <v>0.1</v>
      </c>
      <c r="Y83" t="n">
        <v>1</v>
      </c>
      <c r="Z83" t="n">
        <v>10</v>
      </c>
      <c r="AA83" t="n">
        <v>102.4899465672046</v>
      </c>
      <c r="AB83" t="n">
        <v>140.2312664305187</v>
      </c>
      <c r="AC83" t="n">
        <v>126.8477911782463</v>
      </c>
      <c r="AD83" t="n">
        <v>102489.9465672046</v>
      </c>
      <c r="AE83" t="n">
        <v>140231.2664305187</v>
      </c>
      <c r="AF83" t="n">
        <v>5.05472645357248e-06</v>
      </c>
      <c r="AG83" t="n">
        <v>0.4216666666666666</v>
      </c>
      <c r="AH83" t="n">
        <v>126847.7911782463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9.9566</v>
      </c>
      <c r="E84" t="n">
        <v>10.04</v>
      </c>
      <c r="F84" t="n">
        <v>6.77</v>
      </c>
      <c r="G84" t="n">
        <v>81.22</v>
      </c>
      <c r="H84" t="n">
        <v>1.12</v>
      </c>
      <c r="I84" t="n">
        <v>5</v>
      </c>
      <c r="J84" t="n">
        <v>342.91</v>
      </c>
      <c r="K84" t="n">
        <v>61.82</v>
      </c>
      <c r="L84" t="n">
        <v>21.5</v>
      </c>
      <c r="M84" t="n">
        <v>3</v>
      </c>
      <c r="N84" t="n">
        <v>109.59</v>
      </c>
      <c r="O84" t="n">
        <v>42527.02</v>
      </c>
      <c r="P84" t="n">
        <v>120.1</v>
      </c>
      <c r="Q84" t="n">
        <v>204.14</v>
      </c>
      <c r="R84" t="n">
        <v>24.33</v>
      </c>
      <c r="S84" t="n">
        <v>17.37</v>
      </c>
      <c r="T84" t="n">
        <v>1381.1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101.1798935662214</v>
      </c>
      <c r="AB84" t="n">
        <v>138.4387941191149</v>
      </c>
      <c r="AC84" t="n">
        <v>125.2263899084916</v>
      </c>
      <c r="AD84" t="n">
        <v>101179.8935662214</v>
      </c>
      <c r="AE84" t="n">
        <v>138438.7941191149</v>
      </c>
      <c r="AF84" t="n">
        <v>5.095411548697468e-06</v>
      </c>
      <c r="AG84" t="n">
        <v>0.4183333333333333</v>
      </c>
      <c r="AH84" t="n">
        <v>125226.3899084916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9.952999999999999</v>
      </c>
      <c r="E85" t="n">
        <v>10.05</v>
      </c>
      <c r="F85" t="n">
        <v>6.77</v>
      </c>
      <c r="G85" t="n">
        <v>81.27</v>
      </c>
      <c r="H85" t="n">
        <v>1.13</v>
      </c>
      <c r="I85" t="n">
        <v>5</v>
      </c>
      <c r="J85" t="n">
        <v>343.53</v>
      </c>
      <c r="K85" t="n">
        <v>61.82</v>
      </c>
      <c r="L85" t="n">
        <v>21.75</v>
      </c>
      <c r="M85" t="n">
        <v>3</v>
      </c>
      <c r="N85" t="n">
        <v>109.96</v>
      </c>
      <c r="O85" t="n">
        <v>42603.15</v>
      </c>
      <c r="P85" t="n">
        <v>120.25</v>
      </c>
      <c r="Q85" t="n">
        <v>204.14</v>
      </c>
      <c r="R85" t="n">
        <v>24.37</v>
      </c>
      <c r="S85" t="n">
        <v>17.37</v>
      </c>
      <c r="T85" t="n">
        <v>1400.98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101.3007832240449</v>
      </c>
      <c r="AB85" t="n">
        <v>138.6042006822244</v>
      </c>
      <c r="AC85" t="n">
        <v>125.3760103013675</v>
      </c>
      <c r="AD85" t="n">
        <v>101300.7832240449</v>
      </c>
      <c r="AE85" t="n">
        <v>138604.2006822244</v>
      </c>
      <c r="AF85" t="n">
        <v>5.093569204767278e-06</v>
      </c>
      <c r="AG85" t="n">
        <v>0.41875</v>
      </c>
      <c r="AH85" t="n">
        <v>125376.0103013675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9.9511</v>
      </c>
      <c r="E86" t="n">
        <v>10.05</v>
      </c>
      <c r="F86" t="n">
        <v>6.77</v>
      </c>
      <c r="G86" t="n">
        <v>81.29000000000001</v>
      </c>
      <c r="H86" t="n">
        <v>1.14</v>
      </c>
      <c r="I86" t="n">
        <v>5</v>
      </c>
      <c r="J86" t="n">
        <v>344.15</v>
      </c>
      <c r="K86" t="n">
        <v>61.82</v>
      </c>
      <c r="L86" t="n">
        <v>22</v>
      </c>
      <c r="M86" t="n">
        <v>3</v>
      </c>
      <c r="N86" t="n">
        <v>110.33</v>
      </c>
      <c r="O86" t="n">
        <v>42679.6</v>
      </c>
      <c r="P86" t="n">
        <v>120.57</v>
      </c>
      <c r="Q86" t="n">
        <v>204.14</v>
      </c>
      <c r="R86" t="n">
        <v>24.4</v>
      </c>
      <c r="S86" t="n">
        <v>17.37</v>
      </c>
      <c r="T86" t="n">
        <v>1415.57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101.4941456536061</v>
      </c>
      <c r="AB86" t="n">
        <v>138.8687676888981</v>
      </c>
      <c r="AC86" t="n">
        <v>125.6153274042465</v>
      </c>
      <c r="AD86" t="n">
        <v>101494.1456536061</v>
      </c>
      <c r="AE86" t="n">
        <v>138868.7676888981</v>
      </c>
      <c r="AF86" t="n">
        <v>5.092596856581902e-06</v>
      </c>
      <c r="AG86" t="n">
        <v>0.41875</v>
      </c>
      <c r="AH86" t="n">
        <v>125615.3274042465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9.9491</v>
      </c>
      <c r="E87" t="n">
        <v>10.05</v>
      </c>
      <c r="F87" t="n">
        <v>6.78</v>
      </c>
      <c r="G87" t="n">
        <v>81.31</v>
      </c>
      <c r="H87" t="n">
        <v>1.15</v>
      </c>
      <c r="I87" t="n">
        <v>5</v>
      </c>
      <c r="J87" t="n">
        <v>344.77</v>
      </c>
      <c r="K87" t="n">
        <v>61.82</v>
      </c>
      <c r="L87" t="n">
        <v>22.25</v>
      </c>
      <c r="M87" t="n">
        <v>3</v>
      </c>
      <c r="N87" t="n">
        <v>110.7</v>
      </c>
      <c r="O87" t="n">
        <v>42756.12</v>
      </c>
      <c r="P87" t="n">
        <v>120.78</v>
      </c>
      <c r="Q87" t="n">
        <v>204.14</v>
      </c>
      <c r="R87" t="n">
        <v>24.57</v>
      </c>
      <c r="S87" t="n">
        <v>17.37</v>
      </c>
      <c r="T87" t="n">
        <v>1504.7</v>
      </c>
      <c r="U87" t="n">
        <v>0.71</v>
      </c>
      <c r="V87" t="n">
        <v>0.75</v>
      </c>
      <c r="W87" t="n">
        <v>1.14</v>
      </c>
      <c r="X87" t="n">
        <v>0.09</v>
      </c>
      <c r="Y87" t="n">
        <v>1</v>
      </c>
      <c r="Z87" t="n">
        <v>10</v>
      </c>
      <c r="AA87" t="n">
        <v>101.6733528828584</v>
      </c>
      <c r="AB87" t="n">
        <v>139.1139669260261</v>
      </c>
      <c r="AC87" t="n">
        <v>125.8371251703223</v>
      </c>
      <c r="AD87" t="n">
        <v>101673.3528828584</v>
      </c>
      <c r="AE87" t="n">
        <v>139113.966926026</v>
      </c>
      <c r="AF87" t="n">
        <v>5.091573332176242e-06</v>
      </c>
      <c r="AG87" t="n">
        <v>0.41875</v>
      </c>
      <c r="AH87" t="n">
        <v>125837.1251703223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9.952999999999999</v>
      </c>
      <c r="E88" t="n">
        <v>10.05</v>
      </c>
      <c r="F88" t="n">
        <v>6.77</v>
      </c>
      <c r="G88" t="n">
        <v>81.27</v>
      </c>
      <c r="H88" t="n">
        <v>1.16</v>
      </c>
      <c r="I88" t="n">
        <v>5</v>
      </c>
      <c r="J88" t="n">
        <v>345.39</v>
      </c>
      <c r="K88" t="n">
        <v>61.82</v>
      </c>
      <c r="L88" t="n">
        <v>22.5</v>
      </c>
      <c r="M88" t="n">
        <v>3</v>
      </c>
      <c r="N88" t="n">
        <v>111.07</v>
      </c>
      <c r="O88" t="n">
        <v>42832.82</v>
      </c>
      <c r="P88" t="n">
        <v>120.82</v>
      </c>
      <c r="Q88" t="n">
        <v>204.14</v>
      </c>
      <c r="R88" t="n">
        <v>24.37</v>
      </c>
      <c r="S88" t="n">
        <v>17.37</v>
      </c>
      <c r="T88" t="n">
        <v>1403.74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101.6124396475521</v>
      </c>
      <c r="AB88" t="n">
        <v>139.0306227501776</v>
      </c>
      <c r="AC88" t="n">
        <v>125.7617352456425</v>
      </c>
      <c r="AD88" t="n">
        <v>101612.439647552</v>
      </c>
      <c r="AE88" t="n">
        <v>139030.6227501776</v>
      </c>
      <c r="AF88" t="n">
        <v>5.093569204767278e-06</v>
      </c>
      <c r="AG88" t="n">
        <v>0.41875</v>
      </c>
      <c r="AH88" t="n">
        <v>125761.7352456425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9.9541</v>
      </c>
      <c r="E89" t="n">
        <v>10.05</v>
      </c>
      <c r="F89" t="n">
        <v>6.77</v>
      </c>
      <c r="G89" t="n">
        <v>81.25</v>
      </c>
      <c r="H89" t="n">
        <v>1.17</v>
      </c>
      <c r="I89" t="n">
        <v>5</v>
      </c>
      <c r="J89" t="n">
        <v>346.02</v>
      </c>
      <c r="K89" t="n">
        <v>61.82</v>
      </c>
      <c r="L89" t="n">
        <v>22.75</v>
      </c>
      <c r="M89" t="n">
        <v>3</v>
      </c>
      <c r="N89" t="n">
        <v>111.45</v>
      </c>
      <c r="O89" t="n">
        <v>42909.73</v>
      </c>
      <c r="P89" t="n">
        <v>121.03</v>
      </c>
      <c r="Q89" t="n">
        <v>204.14</v>
      </c>
      <c r="R89" t="n">
        <v>24.35</v>
      </c>
      <c r="S89" t="n">
        <v>17.37</v>
      </c>
      <c r="T89" t="n">
        <v>1393.48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101.7165847134981</v>
      </c>
      <c r="AB89" t="n">
        <v>139.1731186239609</v>
      </c>
      <c r="AC89" t="n">
        <v>125.8906315132263</v>
      </c>
      <c r="AD89" t="n">
        <v>101716.5847134981</v>
      </c>
      <c r="AE89" t="n">
        <v>139173.1186239609</v>
      </c>
      <c r="AF89" t="n">
        <v>5.094132143190392e-06</v>
      </c>
      <c r="AG89" t="n">
        <v>0.41875</v>
      </c>
      <c r="AH89" t="n">
        <v>125890.6315132263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9.949400000000001</v>
      </c>
      <c r="E90" t="n">
        <v>10.05</v>
      </c>
      <c r="F90" t="n">
        <v>6.78</v>
      </c>
      <c r="G90" t="n">
        <v>81.31</v>
      </c>
      <c r="H90" t="n">
        <v>1.18</v>
      </c>
      <c r="I90" t="n">
        <v>5</v>
      </c>
      <c r="J90" t="n">
        <v>346.64</v>
      </c>
      <c r="K90" t="n">
        <v>61.82</v>
      </c>
      <c r="L90" t="n">
        <v>23</v>
      </c>
      <c r="M90" t="n">
        <v>3</v>
      </c>
      <c r="N90" t="n">
        <v>111.82</v>
      </c>
      <c r="O90" t="n">
        <v>42986.83</v>
      </c>
      <c r="P90" t="n">
        <v>121.21</v>
      </c>
      <c r="Q90" t="n">
        <v>204.14</v>
      </c>
      <c r="R90" t="n">
        <v>24.49</v>
      </c>
      <c r="S90" t="n">
        <v>17.37</v>
      </c>
      <c r="T90" t="n">
        <v>1464.3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101.9056358740087</v>
      </c>
      <c r="AB90" t="n">
        <v>139.43178676212</v>
      </c>
      <c r="AC90" t="n">
        <v>126.1246127273225</v>
      </c>
      <c r="AD90" t="n">
        <v>101905.6358740087</v>
      </c>
      <c r="AE90" t="n">
        <v>139431.78676212</v>
      </c>
      <c r="AF90" t="n">
        <v>5.091726860837092e-06</v>
      </c>
      <c r="AG90" t="n">
        <v>0.41875</v>
      </c>
      <c r="AH90" t="n">
        <v>126124.6127273225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9.950200000000001</v>
      </c>
      <c r="E91" t="n">
        <v>10.05</v>
      </c>
      <c r="F91" t="n">
        <v>6.78</v>
      </c>
      <c r="G91" t="n">
        <v>81.3</v>
      </c>
      <c r="H91" t="n">
        <v>1.19</v>
      </c>
      <c r="I91" t="n">
        <v>5</v>
      </c>
      <c r="J91" t="n">
        <v>347.27</v>
      </c>
      <c r="K91" t="n">
        <v>61.82</v>
      </c>
      <c r="L91" t="n">
        <v>23.25</v>
      </c>
      <c r="M91" t="n">
        <v>3</v>
      </c>
      <c r="N91" t="n">
        <v>112.2</v>
      </c>
      <c r="O91" t="n">
        <v>43064.12</v>
      </c>
      <c r="P91" t="n">
        <v>121.13</v>
      </c>
      <c r="Q91" t="n">
        <v>204.14</v>
      </c>
      <c r="R91" t="n">
        <v>24.5</v>
      </c>
      <c r="S91" t="n">
        <v>17.37</v>
      </c>
      <c r="T91" t="n">
        <v>1464.84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101.8541007668959</v>
      </c>
      <c r="AB91" t="n">
        <v>139.3612741549998</v>
      </c>
      <c r="AC91" t="n">
        <v>126.0608297444608</v>
      </c>
      <c r="AD91" t="n">
        <v>101854.1007668958</v>
      </c>
      <c r="AE91" t="n">
        <v>139361.2741549998</v>
      </c>
      <c r="AF91" t="n">
        <v>5.092136270599355e-06</v>
      </c>
      <c r="AG91" t="n">
        <v>0.41875</v>
      </c>
      <c r="AH91" t="n">
        <v>126060.8297444608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9.953799999999999</v>
      </c>
      <c r="E92" t="n">
        <v>10.05</v>
      </c>
      <c r="F92" t="n">
        <v>6.77</v>
      </c>
      <c r="G92" t="n">
        <v>81.26000000000001</v>
      </c>
      <c r="H92" t="n">
        <v>1.2</v>
      </c>
      <c r="I92" t="n">
        <v>5</v>
      </c>
      <c r="J92" t="n">
        <v>347.9</v>
      </c>
      <c r="K92" t="n">
        <v>61.82</v>
      </c>
      <c r="L92" t="n">
        <v>23.5</v>
      </c>
      <c r="M92" t="n">
        <v>3</v>
      </c>
      <c r="N92" t="n">
        <v>112.58</v>
      </c>
      <c r="O92" t="n">
        <v>43141.62</v>
      </c>
      <c r="P92" t="n">
        <v>121.08</v>
      </c>
      <c r="Q92" t="n">
        <v>204.14</v>
      </c>
      <c r="R92" t="n">
        <v>24.37</v>
      </c>
      <c r="S92" t="n">
        <v>17.37</v>
      </c>
      <c r="T92" t="n">
        <v>1403.21</v>
      </c>
      <c r="U92" t="n">
        <v>0.71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101.7468321254954</v>
      </c>
      <c r="AB92" t="n">
        <v>139.2145044674773</v>
      </c>
      <c r="AC92" t="n">
        <v>125.9280675499229</v>
      </c>
      <c r="AD92" t="n">
        <v>101746.8321254954</v>
      </c>
      <c r="AE92" t="n">
        <v>139214.5044674773</v>
      </c>
      <c r="AF92" t="n">
        <v>5.093978614529543e-06</v>
      </c>
      <c r="AG92" t="n">
        <v>0.41875</v>
      </c>
      <c r="AH92" t="n">
        <v>125928.0675499229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9.949999999999999</v>
      </c>
      <c r="E93" t="n">
        <v>10.05</v>
      </c>
      <c r="F93" t="n">
        <v>6.78</v>
      </c>
      <c r="G93" t="n">
        <v>81.3</v>
      </c>
      <c r="H93" t="n">
        <v>1.21</v>
      </c>
      <c r="I93" t="n">
        <v>5</v>
      </c>
      <c r="J93" t="n">
        <v>348.53</v>
      </c>
      <c r="K93" t="n">
        <v>61.82</v>
      </c>
      <c r="L93" t="n">
        <v>23.75</v>
      </c>
      <c r="M93" t="n">
        <v>3</v>
      </c>
      <c r="N93" t="n">
        <v>112.96</v>
      </c>
      <c r="O93" t="n">
        <v>43219.31</v>
      </c>
      <c r="P93" t="n">
        <v>121.18</v>
      </c>
      <c r="Q93" t="n">
        <v>204.14</v>
      </c>
      <c r="R93" t="n">
        <v>24.5</v>
      </c>
      <c r="S93" t="n">
        <v>17.37</v>
      </c>
      <c r="T93" t="n">
        <v>1468.73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101.8833916820402</v>
      </c>
      <c r="AB93" t="n">
        <v>139.4013512773242</v>
      </c>
      <c r="AC93" t="n">
        <v>126.0970819624791</v>
      </c>
      <c r="AD93" t="n">
        <v>101883.3916820402</v>
      </c>
      <c r="AE93" t="n">
        <v>139401.3512773242</v>
      </c>
      <c r="AF93" t="n">
        <v>5.092033918158788e-06</v>
      </c>
      <c r="AG93" t="n">
        <v>0.41875</v>
      </c>
      <c r="AH93" t="n">
        <v>126097.0819624791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9.950200000000001</v>
      </c>
      <c r="E94" t="n">
        <v>10.05</v>
      </c>
      <c r="F94" t="n">
        <v>6.78</v>
      </c>
      <c r="G94" t="n">
        <v>81.3</v>
      </c>
      <c r="H94" t="n">
        <v>1.23</v>
      </c>
      <c r="I94" t="n">
        <v>5</v>
      </c>
      <c r="J94" t="n">
        <v>349.16</v>
      </c>
      <c r="K94" t="n">
        <v>61.82</v>
      </c>
      <c r="L94" t="n">
        <v>24</v>
      </c>
      <c r="M94" t="n">
        <v>3</v>
      </c>
      <c r="N94" t="n">
        <v>113.34</v>
      </c>
      <c r="O94" t="n">
        <v>43297.21</v>
      </c>
      <c r="P94" t="n">
        <v>121.16</v>
      </c>
      <c r="Q94" t="n">
        <v>204.14</v>
      </c>
      <c r="R94" t="n">
        <v>24.47</v>
      </c>
      <c r="S94" t="n">
        <v>17.37</v>
      </c>
      <c r="T94" t="n">
        <v>1450.07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101.8705083523724</v>
      </c>
      <c r="AB94" t="n">
        <v>139.3837237373003</v>
      </c>
      <c r="AC94" t="n">
        <v>126.0811367701348</v>
      </c>
      <c r="AD94" t="n">
        <v>101870.5083523724</v>
      </c>
      <c r="AE94" t="n">
        <v>139383.7237373003</v>
      </c>
      <c r="AF94" t="n">
        <v>5.092136270599355e-06</v>
      </c>
      <c r="AG94" t="n">
        <v>0.41875</v>
      </c>
      <c r="AH94" t="n">
        <v>126081.1367701348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9.9497</v>
      </c>
      <c r="E95" t="n">
        <v>10.05</v>
      </c>
      <c r="F95" t="n">
        <v>6.78</v>
      </c>
      <c r="G95" t="n">
        <v>81.31</v>
      </c>
      <c r="H95" t="n">
        <v>1.24</v>
      </c>
      <c r="I95" t="n">
        <v>5</v>
      </c>
      <c r="J95" t="n">
        <v>349.79</v>
      </c>
      <c r="K95" t="n">
        <v>61.82</v>
      </c>
      <c r="L95" t="n">
        <v>24.25</v>
      </c>
      <c r="M95" t="n">
        <v>3</v>
      </c>
      <c r="N95" t="n">
        <v>113.72</v>
      </c>
      <c r="O95" t="n">
        <v>43375.3</v>
      </c>
      <c r="P95" t="n">
        <v>121.22</v>
      </c>
      <c r="Q95" t="n">
        <v>204.14</v>
      </c>
      <c r="R95" t="n">
        <v>24.52</v>
      </c>
      <c r="S95" t="n">
        <v>17.37</v>
      </c>
      <c r="T95" t="n">
        <v>1476.25</v>
      </c>
      <c r="U95" t="n">
        <v>0.71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101.9081871176774</v>
      </c>
      <c r="AB95" t="n">
        <v>139.4352774862604</v>
      </c>
      <c r="AC95" t="n">
        <v>126.1277703016503</v>
      </c>
      <c r="AD95" t="n">
        <v>101908.1871176774</v>
      </c>
      <c r="AE95" t="n">
        <v>139435.2774862604</v>
      </c>
      <c r="AF95" t="n">
        <v>5.09188038949794e-06</v>
      </c>
      <c r="AG95" t="n">
        <v>0.41875</v>
      </c>
      <c r="AH95" t="n">
        <v>126127.7703016503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9.9544</v>
      </c>
      <c r="E96" t="n">
        <v>10.05</v>
      </c>
      <c r="F96" t="n">
        <v>6.77</v>
      </c>
      <c r="G96" t="n">
        <v>81.25</v>
      </c>
      <c r="H96" t="n">
        <v>1.25</v>
      </c>
      <c r="I96" t="n">
        <v>5</v>
      </c>
      <c r="J96" t="n">
        <v>350.43</v>
      </c>
      <c r="K96" t="n">
        <v>61.82</v>
      </c>
      <c r="L96" t="n">
        <v>24.5</v>
      </c>
      <c r="M96" t="n">
        <v>3</v>
      </c>
      <c r="N96" t="n">
        <v>114.11</v>
      </c>
      <c r="O96" t="n">
        <v>43453.61</v>
      </c>
      <c r="P96" t="n">
        <v>121.03</v>
      </c>
      <c r="Q96" t="n">
        <v>204.14</v>
      </c>
      <c r="R96" t="n">
        <v>24.33</v>
      </c>
      <c r="S96" t="n">
        <v>17.37</v>
      </c>
      <c r="T96" t="n">
        <v>1381.92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101.7136735625306</v>
      </c>
      <c r="AB96" t="n">
        <v>139.1691354587763</v>
      </c>
      <c r="AC96" t="n">
        <v>125.8870284957364</v>
      </c>
      <c r="AD96" t="n">
        <v>101713.6735625306</v>
      </c>
      <c r="AE96" t="n">
        <v>139169.1354587763</v>
      </c>
      <c r="AF96" t="n">
        <v>5.094285671851241e-06</v>
      </c>
      <c r="AG96" t="n">
        <v>0.41875</v>
      </c>
      <c r="AH96" t="n">
        <v>125887.0284957364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9.952999999999999</v>
      </c>
      <c r="E97" t="n">
        <v>10.05</v>
      </c>
      <c r="F97" t="n">
        <v>6.77</v>
      </c>
      <c r="G97" t="n">
        <v>81.27</v>
      </c>
      <c r="H97" t="n">
        <v>1.26</v>
      </c>
      <c r="I97" t="n">
        <v>5</v>
      </c>
      <c r="J97" t="n">
        <v>351.06</v>
      </c>
      <c r="K97" t="n">
        <v>61.82</v>
      </c>
      <c r="L97" t="n">
        <v>24.75</v>
      </c>
      <c r="M97" t="n">
        <v>3</v>
      </c>
      <c r="N97" t="n">
        <v>114.49</v>
      </c>
      <c r="O97" t="n">
        <v>43532.12</v>
      </c>
      <c r="P97" t="n">
        <v>121.08</v>
      </c>
      <c r="Q97" t="n">
        <v>204.15</v>
      </c>
      <c r="R97" t="n">
        <v>24.45</v>
      </c>
      <c r="S97" t="n">
        <v>17.37</v>
      </c>
      <c r="T97" t="n">
        <v>1442.3</v>
      </c>
      <c r="U97" t="n">
        <v>0.71</v>
      </c>
      <c r="V97" t="n">
        <v>0.75</v>
      </c>
      <c r="W97" t="n">
        <v>1.14</v>
      </c>
      <c r="X97" t="n">
        <v>0.08</v>
      </c>
      <c r="Y97" t="n">
        <v>1</v>
      </c>
      <c r="Z97" t="n">
        <v>10</v>
      </c>
      <c r="AA97" t="n">
        <v>101.7545987179237</v>
      </c>
      <c r="AB97" t="n">
        <v>139.2251310618755</v>
      </c>
      <c r="AC97" t="n">
        <v>125.9376799570663</v>
      </c>
      <c r="AD97" t="n">
        <v>101754.5987179237</v>
      </c>
      <c r="AE97" t="n">
        <v>139225.1310618756</v>
      </c>
      <c r="AF97" t="n">
        <v>5.093569204767278e-06</v>
      </c>
      <c r="AG97" t="n">
        <v>0.41875</v>
      </c>
      <c r="AH97" t="n">
        <v>125937.6799570663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9.958</v>
      </c>
      <c r="E98" t="n">
        <v>10.04</v>
      </c>
      <c r="F98" t="n">
        <v>6.77</v>
      </c>
      <c r="G98" t="n">
        <v>81.20999999999999</v>
      </c>
      <c r="H98" t="n">
        <v>1.27</v>
      </c>
      <c r="I98" t="n">
        <v>5</v>
      </c>
      <c r="J98" t="n">
        <v>351.7</v>
      </c>
      <c r="K98" t="n">
        <v>61.82</v>
      </c>
      <c r="L98" t="n">
        <v>25</v>
      </c>
      <c r="M98" t="n">
        <v>3</v>
      </c>
      <c r="N98" t="n">
        <v>114.88</v>
      </c>
      <c r="O98" t="n">
        <v>43610.83</v>
      </c>
      <c r="P98" t="n">
        <v>120.97</v>
      </c>
      <c r="Q98" t="n">
        <v>204.14</v>
      </c>
      <c r="R98" t="n">
        <v>24.25</v>
      </c>
      <c r="S98" t="n">
        <v>17.37</v>
      </c>
      <c r="T98" t="n">
        <v>1340.6</v>
      </c>
      <c r="U98" t="n">
        <v>0.72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101.6418352534851</v>
      </c>
      <c r="AB98" t="n">
        <v>139.0708431150578</v>
      </c>
      <c r="AC98" t="n">
        <v>125.7981170353483</v>
      </c>
      <c r="AD98" t="n">
        <v>101641.8352534851</v>
      </c>
      <c r="AE98" t="n">
        <v>139070.8431150578</v>
      </c>
      <c r="AF98" t="n">
        <v>5.096128015781429e-06</v>
      </c>
      <c r="AG98" t="n">
        <v>0.4183333333333333</v>
      </c>
      <c r="AH98" t="n">
        <v>125798.1170353483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9.958</v>
      </c>
      <c r="E99" t="n">
        <v>10.04</v>
      </c>
      <c r="F99" t="n">
        <v>6.77</v>
      </c>
      <c r="G99" t="n">
        <v>81.20999999999999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120.87</v>
      </c>
      <c r="Q99" t="n">
        <v>204.14</v>
      </c>
      <c r="R99" t="n">
        <v>24.18</v>
      </c>
      <c r="S99" t="n">
        <v>17.37</v>
      </c>
      <c r="T99" t="n">
        <v>1307.26</v>
      </c>
      <c r="U99" t="n">
        <v>0.72</v>
      </c>
      <c r="V99" t="n">
        <v>0.75</v>
      </c>
      <c r="W99" t="n">
        <v>1.15</v>
      </c>
      <c r="X99" t="n">
        <v>0.08</v>
      </c>
      <c r="Y99" t="n">
        <v>1</v>
      </c>
      <c r="Z99" t="n">
        <v>10</v>
      </c>
      <c r="AA99" t="n">
        <v>101.5871861415454</v>
      </c>
      <c r="AB99" t="n">
        <v>138.9960697891532</v>
      </c>
      <c r="AC99" t="n">
        <v>125.730479970723</v>
      </c>
      <c r="AD99" t="n">
        <v>101587.1861415454</v>
      </c>
      <c r="AE99" t="n">
        <v>138996.0697891532</v>
      </c>
      <c r="AF99" t="n">
        <v>5.096128015781429e-06</v>
      </c>
      <c r="AG99" t="n">
        <v>0.4183333333333333</v>
      </c>
      <c r="AH99" t="n">
        <v>125730.479970723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9.9604</v>
      </c>
      <c r="E100" t="n">
        <v>10.04</v>
      </c>
      <c r="F100" t="n">
        <v>6.76</v>
      </c>
      <c r="G100" t="n">
        <v>81.18000000000001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120.67</v>
      </c>
      <c r="Q100" t="n">
        <v>204.14</v>
      </c>
      <c r="R100" t="n">
        <v>24.14</v>
      </c>
      <c r="S100" t="n">
        <v>17.37</v>
      </c>
      <c r="T100" t="n">
        <v>1284.91</v>
      </c>
      <c r="U100" t="n">
        <v>0.72</v>
      </c>
      <c r="V100" t="n">
        <v>0.75</v>
      </c>
      <c r="W100" t="n">
        <v>1.14</v>
      </c>
      <c r="X100" t="n">
        <v>0.07000000000000001</v>
      </c>
      <c r="Y100" t="n">
        <v>1</v>
      </c>
      <c r="Z100" t="n">
        <v>10</v>
      </c>
      <c r="AA100" t="n">
        <v>101.4097521391363</v>
      </c>
      <c r="AB100" t="n">
        <v>138.7532967592215</v>
      </c>
      <c r="AC100" t="n">
        <v>125.5108768580338</v>
      </c>
      <c r="AD100" t="n">
        <v>101409.7521391363</v>
      </c>
      <c r="AE100" t="n">
        <v>138753.2967592215</v>
      </c>
      <c r="AF100" t="n">
        <v>5.097356245068221e-06</v>
      </c>
      <c r="AG100" t="n">
        <v>0.4183333333333333</v>
      </c>
      <c r="AH100" t="n">
        <v>125510.8768580338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9.961499999999999</v>
      </c>
      <c r="E101" t="n">
        <v>10.04</v>
      </c>
      <c r="F101" t="n">
        <v>6.76</v>
      </c>
      <c r="G101" t="n">
        <v>81.16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120.48</v>
      </c>
      <c r="Q101" t="n">
        <v>204.14</v>
      </c>
      <c r="R101" t="n">
        <v>24.05</v>
      </c>
      <c r="S101" t="n">
        <v>17.37</v>
      </c>
      <c r="T101" t="n">
        <v>1241.48</v>
      </c>
      <c r="U101" t="n">
        <v>0.72</v>
      </c>
      <c r="V101" t="n">
        <v>0.76</v>
      </c>
      <c r="W101" t="n">
        <v>1.14</v>
      </c>
      <c r="X101" t="n">
        <v>0.07000000000000001</v>
      </c>
      <c r="Y101" t="n">
        <v>1</v>
      </c>
      <c r="Z101" t="n">
        <v>10</v>
      </c>
      <c r="AA101" t="n">
        <v>101.2953221224547</v>
      </c>
      <c r="AB101" t="n">
        <v>138.5967285621018</v>
      </c>
      <c r="AC101" t="n">
        <v>125.3692513099023</v>
      </c>
      <c r="AD101" t="n">
        <v>101295.3221224547</v>
      </c>
      <c r="AE101" t="n">
        <v>138596.7285621018</v>
      </c>
      <c r="AF101" t="n">
        <v>5.097919183491334e-06</v>
      </c>
      <c r="AG101" t="n">
        <v>0.4183333333333333</v>
      </c>
      <c r="AH101" t="n">
        <v>125369.2513099023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9.961</v>
      </c>
      <c r="E102" t="n">
        <v>10.04</v>
      </c>
      <c r="F102" t="n">
        <v>6.76</v>
      </c>
      <c r="G102" t="n">
        <v>81.17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120.38</v>
      </c>
      <c r="Q102" t="n">
        <v>204.14</v>
      </c>
      <c r="R102" t="n">
        <v>24.02</v>
      </c>
      <c r="S102" t="n">
        <v>17.37</v>
      </c>
      <c r="T102" t="n">
        <v>1227.05</v>
      </c>
      <c r="U102" t="n">
        <v>0.72</v>
      </c>
      <c r="V102" t="n">
        <v>0.75</v>
      </c>
      <c r="W102" t="n">
        <v>1.15</v>
      </c>
      <c r="X102" t="n">
        <v>0.07000000000000001</v>
      </c>
      <c r="Y102" t="n">
        <v>1</v>
      </c>
      <c r="Z102" t="n">
        <v>10</v>
      </c>
      <c r="AA102" t="n">
        <v>101.2455172345602</v>
      </c>
      <c r="AB102" t="n">
        <v>138.528583317248</v>
      </c>
      <c r="AC102" t="n">
        <v>125.3076097515749</v>
      </c>
      <c r="AD102" t="n">
        <v>101245.5172345602</v>
      </c>
      <c r="AE102" t="n">
        <v>138528.583317248</v>
      </c>
      <c r="AF102" t="n">
        <v>5.097663302389919e-06</v>
      </c>
      <c r="AG102" t="n">
        <v>0.4183333333333333</v>
      </c>
      <c r="AH102" t="n">
        <v>125307.6097515749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9.9574</v>
      </c>
      <c r="E103" t="n">
        <v>10.04</v>
      </c>
      <c r="F103" t="n">
        <v>6.77</v>
      </c>
      <c r="G103" t="n">
        <v>81.20999999999999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120.26</v>
      </c>
      <c r="Q103" t="n">
        <v>204.14</v>
      </c>
      <c r="R103" t="n">
        <v>24.14</v>
      </c>
      <c r="S103" t="n">
        <v>17.37</v>
      </c>
      <c r="T103" t="n">
        <v>1288.63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101.2596194709909</v>
      </c>
      <c r="AB103" t="n">
        <v>138.5478786192793</v>
      </c>
      <c r="AC103" t="n">
        <v>125.3250635370614</v>
      </c>
      <c r="AD103" t="n">
        <v>101259.6194709909</v>
      </c>
      <c r="AE103" t="n">
        <v>138547.8786192792</v>
      </c>
      <c r="AF103" t="n">
        <v>5.095820958459731e-06</v>
      </c>
      <c r="AG103" t="n">
        <v>0.4183333333333333</v>
      </c>
      <c r="AH103" t="n">
        <v>125325.0635370614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9.961</v>
      </c>
      <c r="E104" t="n">
        <v>10.04</v>
      </c>
      <c r="F104" t="n">
        <v>6.76</v>
      </c>
      <c r="G104" t="n">
        <v>81.17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120.02</v>
      </c>
      <c r="Q104" t="n">
        <v>204.14</v>
      </c>
      <c r="R104" t="n">
        <v>24.2</v>
      </c>
      <c r="S104" t="n">
        <v>17.37</v>
      </c>
      <c r="T104" t="n">
        <v>1318.55</v>
      </c>
      <c r="U104" t="n">
        <v>0.72</v>
      </c>
      <c r="V104" t="n">
        <v>0.75</v>
      </c>
      <c r="W104" t="n">
        <v>1.14</v>
      </c>
      <c r="X104" t="n">
        <v>0.07000000000000001</v>
      </c>
      <c r="Y104" t="n">
        <v>1</v>
      </c>
      <c r="Z104" t="n">
        <v>10</v>
      </c>
      <c r="AA104" t="n">
        <v>101.0488396837014</v>
      </c>
      <c r="AB104" t="n">
        <v>138.2594804153619</v>
      </c>
      <c r="AC104" t="n">
        <v>125.0641896529564</v>
      </c>
      <c r="AD104" t="n">
        <v>101048.8396837014</v>
      </c>
      <c r="AE104" t="n">
        <v>138259.4804153619</v>
      </c>
      <c r="AF104" t="n">
        <v>5.097663302389919e-06</v>
      </c>
      <c r="AG104" t="n">
        <v>0.4183333333333333</v>
      </c>
      <c r="AH104" t="n">
        <v>125064.1896529564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9.961</v>
      </c>
      <c r="E105" t="n">
        <v>10.04</v>
      </c>
      <c r="F105" t="n">
        <v>6.76</v>
      </c>
      <c r="G105" t="n">
        <v>81.17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119.97</v>
      </c>
      <c r="Q105" t="n">
        <v>204.14</v>
      </c>
      <c r="R105" t="n">
        <v>24.15</v>
      </c>
      <c r="S105" t="n">
        <v>17.37</v>
      </c>
      <c r="T105" t="n">
        <v>1293.31</v>
      </c>
      <c r="U105" t="n">
        <v>0.72</v>
      </c>
      <c r="V105" t="n">
        <v>0.75</v>
      </c>
      <c r="W105" t="n">
        <v>1.14</v>
      </c>
      <c r="X105" t="n">
        <v>0.07000000000000001</v>
      </c>
      <c r="Y105" t="n">
        <v>1</v>
      </c>
      <c r="Z105" t="n">
        <v>10</v>
      </c>
      <c r="AA105" t="n">
        <v>101.0215233571932</v>
      </c>
      <c r="AB105" t="n">
        <v>138.2221050123221</v>
      </c>
      <c r="AC105" t="n">
        <v>125.030381305926</v>
      </c>
      <c r="AD105" t="n">
        <v>101021.5233571932</v>
      </c>
      <c r="AE105" t="n">
        <v>138222.1050123221</v>
      </c>
      <c r="AF105" t="n">
        <v>5.097663302389919e-06</v>
      </c>
      <c r="AG105" t="n">
        <v>0.4183333333333333</v>
      </c>
      <c r="AH105" t="n">
        <v>125030.381305926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9.953799999999999</v>
      </c>
      <c r="E106" t="n">
        <v>10.05</v>
      </c>
      <c r="F106" t="n">
        <v>6.77</v>
      </c>
      <c r="G106" t="n">
        <v>81.26000000000001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120.05</v>
      </c>
      <c r="Q106" t="n">
        <v>204.17</v>
      </c>
      <c r="R106" t="n">
        <v>24.26</v>
      </c>
      <c r="S106" t="n">
        <v>17.37</v>
      </c>
      <c r="T106" t="n">
        <v>1345.9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101.1837087631648</v>
      </c>
      <c r="AB106" t="n">
        <v>138.4440142398875</v>
      </c>
      <c r="AC106" t="n">
        <v>125.2311118282641</v>
      </c>
      <c r="AD106" t="n">
        <v>101183.7087631648</v>
      </c>
      <c r="AE106" t="n">
        <v>138444.0142398874</v>
      </c>
      <c r="AF106" t="n">
        <v>5.093978614529543e-06</v>
      </c>
      <c r="AG106" t="n">
        <v>0.41875</v>
      </c>
      <c r="AH106" t="n">
        <v>125231.1118282641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9.956300000000001</v>
      </c>
      <c r="E107" t="n">
        <v>10.04</v>
      </c>
      <c r="F107" t="n">
        <v>6.77</v>
      </c>
      <c r="G107" t="n">
        <v>81.23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120.03</v>
      </c>
      <c r="Q107" t="n">
        <v>204.14</v>
      </c>
      <c r="R107" t="n">
        <v>24.28</v>
      </c>
      <c r="S107" t="n">
        <v>17.37</v>
      </c>
      <c r="T107" t="n">
        <v>1356.79</v>
      </c>
      <c r="U107" t="n">
        <v>0.72</v>
      </c>
      <c r="V107" t="n">
        <v>0.75</v>
      </c>
      <c r="W107" t="n">
        <v>1.14</v>
      </c>
      <c r="X107" t="n">
        <v>0.08</v>
      </c>
      <c r="Y107" t="n">
        <v>1</v>
      </c>
      <c r="Z107" t="n">
        <v>10</v>
      </c>
      <c r="AA107" t="n">
        <v>101.144527204498</v>
      </c>
      <c r="AB107" t="n">
        <v>138.3904043027512</v>
      </c>
      <c r="AC107" t="n">
        <v>125.1826183482861</v>
      </c>
      <c r="AD107" t="n">
        <v>101144.527204498</v>
      </c>
      <c r="AE107" t="n">
        <v>138390.4043027512</v>
      </c>
      <c r="AF107" t="n">
        <v>5.095258020036619e-06</v>
      </c>
      <c r="AG107" t="n">
        <v>0.4183333333333333</v>
      </c>
      <c r="AH107" t="n">
        <v>125182.6183482861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9.9541</v>
      </c>
      <c r="E108" t="n">
        <v>10.05</v>
      </c>
      <c r="F108" t="n">
        <v>6.77</v>
      </c>
      <c r="G108" t="n">
        <v>81.25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119.96</v>
      </c>
      <c r="Q108" t="n">
        <v>204.14</v>
      </c>
      <c r="R108" t="n">
        <v>24.37</v>
      </c>
      <c r="S108" t="n">
        <v>17.37</v>
      </c>
      <c r="T108" t="n">
        <v>1400.62</v>
      </c>
      <c r="U108" t="n">
        <v>0.71</v>
      </c>
      <c r="V108" t="n">
        <v>0.75</v>
      </c>
      <c r="W108" t="n">
        <v>1.14</v>
      </c>
      <c r="X108" t="n">
        <v>0.08</v>
      </c>
      <c r="Y108" t="n">
        <v>1</v>
      </c>
      <c r="Z108" t="n">
        <v>10</v>
      </c>
      <c r="AA108" t="n">
        <v>101.1316101134192</v>
      </c>
      <c r="AB108" t="n">
        <v>138.3727305688754</v>
      </c>
      <c r="AC108" t="n">
        <v>125.1666313707661</v>
      </c>
      <c r="AD108" t="n">
        <v>101131.6101134192</v>
      </c>
      <c r="AE108" t="n">
        <v>138372.7305688754</v>
      </c>
      <c r="AF108" t="n">
        <v>5.094132143190392e-06</v>
      </c>
      <c r="AG108" t="n">
        <v>0.41875</v>
      </c>
      <c r="AH108" t="n">
        <v>125166.6313707661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9.9513</v>
      </c>
      <c r="E109" t="n">
        <v>10.05</v>
      </c>
      <c r="F109" t="n">
        <v>6.77</v>
      </c>
      <c r="G109" t="n">
        <v>81.29000000000001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119.98</v>
      </c>
      <c r="Q109" t="n">
        <v>204.14</v>
      </c>
      <c r="R109" t="n">
        <v>24.39</v>
      </c>
      <c r="S109" t="n">
        <v>17.37</v>
      </c>
      <c r="T109" t="n">
        <v>1414.54</v>
      </c>
      <c r="U109" t="n">
        <v>0.71</v>
      </c>
      <c r="V109" t="n">
        <v>0.75</v>
      </c>
      <c r="W109" t="n">
        <v>1.15</v>
      </c>
      <c r="X109" t="n">
        <v>0.08</v>
      </c>
      <c r="Y109" t="n">
        <v>1</v>
      </c>
      <c r="Z109" t="n">
        <v>10</v>
      </c>
      <c r="AA109" t="n">
        <v>101.1695619066765</v>
      </c>
      <c r="AB109" t="n">
        <v>138.424657886725</v>
      </c>
      <c r="AC109" t="n">
        <v>125.2136028182806</v>
      </c>
      <c r="AD109" t="n">
        <v>101169.5619066765</v>
      </c>
      <c r="AE109" t="n">
        <v>138424.6578867249</v>
      </c>
      <c r="AF109" t="n">
        <v>5.092699209022468e-06</v>
      </c>
      <c r="AG109" t="n">
        <v>0.41875</v>
      </c>
      <c r="AH109" t="n">
        <v>125213.6028182806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9.957100000000001</v>
      </c>
      <c r="E110" t="n">
        <v>10.04</v>
      </c>
      <c r="F110" t="n">
        <v>6.77</v>
      </c>
      <c r="G110" t="n">
        <v>81.22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119.66</v>
      </c>
      <c r="Q110" t="n">
        <v>204.14</v>
      </c>
      <c r="R110" t="n">
        <v>24.25</v>
      </c>
      <c r="S110" t="n">
        <v>17.37</v>
      </c>
      <c r="T110" t="n">
        <v>1343.86</v>
      </c>
      <c r="U110" t="n">
        <v>0.72</v>
      </c>
      <c r="V110" t="n">
        <v>0.75</v>
      </c>
      <c r="W110" t="n">
        <v>1.14</v>
      </c>
      <c r="X110" t="n">
        <v>0.08</v>
      </c>
      <c r="Y110" t="n">
        <v>1</v>
      </c>
      <c r="Z110" t="n">
        <v>10</v>
      </c>
      <c r="AA110" t="n">
        <v>100.9345918796297</v>
      </c>
      <c r="AB110" t="n">
        <v>138.1031615295737</v>
      </c>
      <c r="AC110" t="n">
        <v>124.9227896222328</v>
      </c>
      <c r="AD110" t="n">
        <v>100934.5918796297</v>
      </c>
      <c r="AE110" t="n">
        <v>138103.1615295737</v>
      </c>
      <c r="AF110" t="n">
        <v>5.095667429798882e-06</v>
      </c>
      <c r="AG110" t="n">
        <v>0.4183333333333333</v>
      </c>
      <c r="AH110" t="n">
        <v>124922.7896222328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9.956300000000001</v>
      </c>
      <c r="E111" t="n">
        <v>10.04</v>
      </c>
      <c r="F111" t="n">
        <v>6.77</v>
      </c>
      <c r="G111" t="n">
        <v>81.23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119.55</v>
      </c>
      <c r="Q111" t="n">
        <v>204.19</v>
      </c>
      <c r="R111" t="n">
        <v>24.2</v>
      </c>
      <c r="S111" t="n">
        <v>17.37</v>
      </c>
      <c r="T111" t="n">
        <v>1316.08</v>
      </c>
      <c r="U111" t="n">
        <v>0.72</v>
      </c>
      <c r="V111" t="n">
        <v>0.75</v>
      </c>
      <c r="W111" t="n">
        <v>1.15</v>
      </c>
      <c r="X111" t="n">
        <v>0.08</v>
      </c>
      <c r="Y111" t="n">
        <v>1</v>
      </c>
      <c r="Z111" t="n">
        <v>10</v>
      </c>
      <c r="AA111" t="n">
        <v>100.8821666777822</v>
      </c>
      <c r="AB111" t="n">
        <v>138.0314310555694</v>
      </c>
      <c r="AC111" t="n">
        <v>124.8579050039931</v>
      </c>
      <c r="AD111" t="n">
        <v>100882.1666777822</v>
      </c>
      <c r="AE111" t="n">
        <v>138031.4310555694</v>
      </c>
      <c r="AF111" t="n">
        <v>5.095258020036619e-06</v>
      </c>
      <c r="AG111" t="n">
        <v>0.4183333333333333</v>
      </c>
      <c r="AH111" t="n">
        <v>124857.9050039931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10.0393</v>
      </c>
      <c r="E112" t="n">
        <v>9.960000000000001</v>
      </c>
      <c r="F112" t="n">
        <v>6.74</v>
      </c>
      <c r="G112" t="n">
        <v>101.12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118.96</v>
      </c>
      <c r="Q112" t="n">
        <v>204.14</v>
      </c>
      <c r="R112" t="n">
        <v>23.47</v>
      </c>
      <c r="S112" t="n">
        <v>17.37</v>
      </c>
      <c r="T112" t="n">
        <v>956.5599999999999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99.6038832047123</v>
      </c>
      <c r="AB112" t="n">
        <v>136.2824272138292</v>
      </c>
      <c r="AC112" t="n">
        <v>123.2758236341657</v>
      </c>
      <c r="AD112" t="n">
        <v>99603.8832047123</v>
      </c>
      <c r="AE112" t="n">
        <v>136282.4272138292</v>
      </c>
      <c r="AF112" t="n">
        <v>5.137734282871511e-06</v>
      </c>
      <c r="AG112" t="n">
        <v>0.415</v>
      </c>
      <c r="AH112" t="n">
        <v>123275.8236341657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10.0371</v>
      </c>
      <c r="E113" t="n">
        <v>9.960000000000001</v>
      </c>
      <c r="F113" t="n">
        <v>6.74</v>
      </c>
      <c r="G113" t="n">
        <v>101.15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119.02</v>
      </c>
      <c r="Q113" t="n">
        <v>204.14</v>
      </c>
      <c r="R113" t="n">
        <v>23.45</v>
      </c>
      <c r="S113" t="n">
        <v>17.37</v>
      </c>
      <c r="T113" t="n">
        <v>948.79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99.65713187560276</v>
      </c>
      <c r="AB113" t="n">
        <v>136.3552843945071</v>
      </c>
      <c r="AC113" t="n">
        <v>123.3417274277754</v>
      </c>
      <c r="AD113" t="n">
        <v>99657.13187560276</v>
      </c>
      <c r="AE113" t="n">
        <v>136355.2843945071</v>
      </c>
      <c r="AF113" t="n">
        <v>5.136608406025284e-06</v>
      </c>
      <c r="AG113" t="n">
        <v>0.415</v>
      </c>
      <c r="AH113" t="n">
        <v>123341.7274277754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10.0334</v>
      </c>
      <c r="E114" t="n">
        <v>9.970000000000001</v>
      </c>
      <c r="F114" t="n">
        <v>6.75</v>
      </c>
      <c r="G114" t="n">
        <v>101.21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119.29</v>
      </c>
      <c r="Q114" t="n">
        <v>204.14</v>
      </c>
      <c r="R114" t="n">
        <v>23.49</v>
      </c>
      <c r="S114" t="n">
        <v>17.37</v>
      </c>
      <c r="T114" t="n">
        <v>965.76</v>
      </c>
      <c r="U114" t="n">
        <v>0.74</v>
      </c>
      <c r="V114" t="n">
        <v>0.76</v>
      </c>
      <c r="W114" t="n">
        <v>1.15</v>
      </c>
      <c r="X114" t="n">
        <v>0.06</v>
      </c>
      <c r="Y114" t="n">
        <v>1</v>
      </c>
      <c r="Z114" t="n">
        <v>10</v>
      </c>
      <c r="AA114" t="n">
        <v>99.8871704014832</v>
      </c>
      <c r="AB114" t="n">
        <v>136.6700332542001</v>
      </c>
      <c r="AC114" t="n">
        <v>123.6264370980522</v>
      </c>
      <c r="AD114" t="n">
        <v>99887.17040148321</v>
      </c>
      <c r="AE114" t="n">
        <v>136670.0332542001</v>
      </c>
      <c r="AF114" t="n">
        <v>5.134714885874814e-06</v>
      </c>
      <c r="AG114" t="n">
        <v>0.4154166666666667</v>
      </c>
      <c r="AH114" t="n">
        <v>123626.4370980522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10.0348</v>
      </c>
      <c r="E115" t="n">
        <v>9.970000000000001</v>
      </c>
      <c r="F115" t="n">
        <v>6.75</v>
      </c>
      <c r="G115" t="n">
        <v>101.19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119.34</v>
      </c>
      <c r="Q115" t="n">
        <v>204.14</v>
      </c>
      <c r="R115" t="n">
        <v>23.51</v>
      </c>
      <c r="S115" t="n">
        <v>17.37</v>
      </c>
      <c r="T115" t="n">
        <v>978.99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99.90105993071347</v>
      </c>
      <c r="AB115" t="n">
        <v>136.6890375208557</v>
      </c>
      <c r="AC115" t="n">
        <v>123.6436276241709</v>
      </c>
      <c r="AD115" t="n">
        <v>99901.05993071347</v>
      </c>
      <c r="AE115" t="n">
        <v>136689.0375208557</v>
      </c>
      <c r="AF115" t="n">
        <v>5.135431352958775e-06</v>
      </c>
      <c r="AG115" t="n">
        <v>0.4154166666666667</v>
      </c>
      <c r="AH115" t="n">
        <v>123643.6276241709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10.0309</v>
      </c>
      <c r="E116" t="n">
        <v>9.970000000000001</v>
      </c>
      <c r="F116" t="n">
        <v>6.75</v>
      </c>
      <c r="G116" t="n">
        <v>101.25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119.65</v>
      </c>
      <c r="Q116" t="n">
        <v>204.14</v>
      </c>
      <c r="R116" t="n">
        <v>23.65</v>
      </c>
      <c r="S116" t="n">
        <v>17.37</v>
      </c>
      <c r="T116" t="n">
        <v>1048.94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100.1061042757273</v>
      </c>
      <c r="AB116" t="n">
        <v>136.9695882396215</v>
      </c>
      <c r="AC116" t="n">
        <v>123.8974029760932</v>
      </c>
      <c r="AD116" t="n">
        <v>100106.1042757273</v>
      </c>
      <c r="AE116" t="n">
        <v>136969.5882396215</v>
      </c>
      <c r="AF116" t="n">
        <v>5.133435480367739e-06</v>
      </c>
      <c r="AG116" t="n">
        <v>0.4154166666666667</v>
      </c>
      <c r="AH116" t="n">
        <v>123897.4029760932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10.0332</v>
      </c>
      <c r="E117" t="n">
        <v>9.970000000000001</v>
      </c>
      <c r="F117" t="n">
        <v>6.75</v>
      </c>
      <c r="G117" t="n">
        <v>101.21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119.79</v>
      </c>
      <c r="Q117" t="n">
        <v>204.14</v>
      </c>
      <c r="R117" t="n">
        <v>23.6</v>
      </c>
      <c r="S117" t="n">
        <v>17.37</v>
      </c>
      <c r="T117" t="n">
        <v>1024.78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100.1602576698206</v>
      </c>
      <c r="AB117" t="n">
        <v>137.0436833024991</v>
      </c>
      <c r="AC117" t="n">
        <v>123.9644265101629</v>
      </c>
      <c r="AD117" t="n">
        <v>100160.2576698206</v>
      </c>
      <c r="AE117" t="n">
        <v>137043.6833024991</v>
      </c>
      <c r="AF117" t="n">
        <v>5.134612533434248e-06</v>
      </c>
      <c r="AG117" t="n">
        <v>0.4154166666666667</v>
      </c>
      <c r="AH117" t="n">
        <v>123964.4265101629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10.0309</v>
      </c>
      <c r="E118" t="n">
        <v>9.970000000000001</v>
      </c>
      <c r="F118" t="n">
        <v>6.75</v>
      </c>
      <c r="G118" t="n">
        <v>101.25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119.98</v>
      </c>
      <c r="Q118" t="n">
        <v>204.14</v>
      </c>
      <c r="R118" t="n">
        <v>23.64</v>
      </c>
      <c r="S118" t="n">
        <v>17.37</v>
      </c>
      <c r="T118" t="n">
        <v>1042.3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100.2851357013318</v>
      </c>
      <c r="AB118" t="n">
        <v>137.2145469344425</v>
      </c>
      <c r="AC118" t="n">
        <v>124.1189831568823</v>
      </c>
      <c r="AD118" t="n">
        <v>100285.1357013318</v>
      </c>
      <c r="AE118" t="n">
        <v>137214.5469344425</v>
      </c>
      <c r="AF118" t="n">
        <v>5.133435480367739e-06</v>
      </c>
      <c r="AG118" t="n">
        <v>0.4154166666666667</v>
      </c>
      <c r="AH118" t="n">
        <v>124118.9831568823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10.032</v>
      </c>
      <c r="E119" t="n">
        <v>9.970000000000001</v>
      </c>
      <c r="F119" t="n">
        <v>6.75</v>
      </c>
      <c r="G119" t="n">
        <v>101.23</v>
      </c>
      <c r="H119" t="n">
        <v>1.48</v>
      </c>
      <c r="I119" t="n">
        <v>4</v>
      </c>
      <c r="J119" t="n">
        <v>365.52</v>
      </c>
      <c r="K119" t="n">
        <v>61.82</v>
      </c>
      <c r="L119" t="n">
        <v>30.25</v>
      </c>
      <c r="M119" t="n">
        <v>2</v>
      </c>
      <c r="N119" t="n">
        <v>123.45</v>
      </c>
      <c r="O119" t="n">
        <v>45315.43</v>
      </c>
      <c r="P119" t="n">
        <v>120.01</v>
      </c>
      <c r="Q119" t="n">
        <v>204.14</v>
      </c>
      <c r="R119" t="n">
        <v>23.7</v>
      </c>
      <c r="S119" t="n">
        <v>17.37</v>
      </c>
      <c r="T119" t="n">
        <v>1072.21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100.2909711838435</v>
      </c>
      <c r="AB119" t="n">
        <v>137.2225312990583</v>
      </c>
      <c r="AC119" t="n">
        <v>124.1262055049453</v>
      </c>
      <c r="AD119" t="n">
        <v>100290.9711838435</v>
      </c>
      <c r="AE119" t="n">
        <v>137222.5312990583</v>
      </c>
      <c r="AF119" t="n">
        <v>5.133998418790852e-06</v>
      </c>
      <c r="AG119" t="n">
        <v>0.4154166666666667</v>
      </c>
      <c r="AH119" t="n">
        <v>124126.2055049453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10.0309</v>
      </c>
      <c r="E120" t="n">
        <v>9.970000000000001</v>
      </c>
      <c r="F120" t="n">
        <v>6.75</v>
      </c>
      <c r="G120" t="n">
        <v>101.25</v>
      </c>
      <c r="H120" t="n">
        <v>1.49</v>
      </c>
      <c r="I120" t="n">
        <v>4</v>
      </c>
      <c r="J120" t="n">
        <v>366.2</v>
      </c>
      <c r="K120" t="n">
        <v>61.82</v>
      </c>
      <c r="L120" t="n">
        <v>30.5</v>
      </c>
      <c r="M120" t="n">
        <v>2</v>
      </c>
      <c r="N120" t="n">
        <v>123.88</v>
      </c>
      <c r="O120" t="n">
        <v>45399.2</v>
      </c>
      <c r="P120" t="n">
        <v>120.24</v>
      </c>
      <c r="Q120" t="n">
        <v>204.14</v>
      </c>
      <c r="R120" t="n">
        <v>23.69</v>
      </c>
      <c r="S120" t="n">
        <v>17.37</v>
      </c>
      <c r="T120" t="n">
        <v>1067.61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100.4261907639293</v>
      </c>
      <c r="AB120" t="n">
        <v>137.4075446939985</v>
      </c>
      <c r="AC120" t="n">
        <v>124.2935614811403</v>
      </c>
      <c r="AD120" t="n">
        <v>100426.1907639293</v>
      </c>
      <c r="AE120" t="n">
        <v>137407.5446939985</v>
      </c>
      <c r="AF120" t="n">
        <v>5.133435480367739e-06</v>
      </c>
      <c r="AG120" t="n">
        <v>0.4154166666666667</v>
      </c>
      <c r="AH120" t="n">
        <v>124293.5614811403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10.0343</v>
      </c>
      <c r="E121" t="n">
        <v>9.970000000000001</v>
      </c>
      <c r="F121" t="n">
        <v>6.75</v>
      </c>
      <c r="G121" t="n">
        <v>101.2</v>
      </c>
      <c r="H121" t="n">
        <v>1.49</v>
      </c>
      <c r="I121" t="n">
        <v>4</v>
      </c>
      <c r="J121" t="n">
        <v>366.88</v>
      </c>
      <c r="K121" t="n">
        <v>61.82</v>
      </c>
      <c r="L121" t="n">
        <v>30.75</v>
      </c>
      <c r="M121" t="n">
        <v>2</v>
      </c>
      <c r="N121" t="n">
        <v>124.31</v>
      </c>
      <c r="O121" t="n">
        <v>45483.22</v>
      </c>
      <c r="P121" t="n">
        <v>120.37</v>
      </c>
      <c r="Q121" t="n">
        <v>204.14</v>
      </c>
      <c r="R121" t="n">
        <v>23.6</v>
      </c>
      <c r="S121" t="n">
        <v>17.37</v>
      </c>
      <c r="T121" t="n">
        <v>1021.43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100.4643901093749</v>
      </c>
      <c r="AB121" t="n">
        <v>137.4598107236733</v>
      </c>
      <c r="AC121" t="n">
        <v>124.3408393142988</v>
      </c>
      <c r="AD121" t="n">
        <v>100464.3901093749</v>
      </c>
      <c r="AE121" t="n">
        <v>137459.8107236733</v>
      </c>
      <c r="AF121" t="n">
        <v>5.135175471857361e-06</v>
      </c>
      <c r="AG121" t="n">
        <v>0.4154166666666667</v>
      </c>
      <c r="AH121" t="n">
        <v>124340.8393142988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10.036</v>
      </c>
      <c r="E122" t="n">
        <v>9.960000000000001</v>
      </c>
      <c r="F122" t="n">
        <v>6.74</v>
      </c>
      <c r="G122" t="n">
        <v>101.17</v>
      </c>
      <c r="H122" t="n">
        <v>1.5</v>
      </c>
      <c r="I122" t="n">
        <v>4</v>
      </c>
      <c r="J122" t="n">
        <v>367.57</v>
      </c>
      <c r="K122" t="n">
        <v>61.82</v>
      </c>
      <c r="L122" t="n">
        <v>31</v>
      </c>
      <c r="M122" t="n">
        <v>2</v>
      </c>
      <c r="N122" t="n">
        <v>124.74</v>
      </c>
      <c r="O122" t="n">
        <v>45567.49</v>
      </c>
      <c r="P122" t="n">
        <v>120.42</v>
      </c>
      <c r="Q122" t="n">
        <v>204.14</v>
      </c>
      <c r="R122" t="n">
        <v>23.53</v>
      </c>
      <c r="S122" t="n">
        <v>17.37</v>
      </c>
      <c r="T122" t="n">
        <v>989.42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100.4266389429173</v>
      </c>
      <c r="AB122" t="n">
        <v>137.4081579122622</v>
      </c>
      <c r="AC122" t="n">
        <v>124.2941161747136</v>
      </c>
      <c r="AD122" t="n">
        <v>100426.6389429173</v>
      </c>
      <c r="AE122" t="n">
        <v>137408.1579122622</v>
      </c>
      <c r="AF122" t="n">
        <v>5.136045467602172e-06</v>
      </c>
      <c r="AG122" t="n">
        <v>0.415</v>
      </c>
      <c r="AH122" t="n">
        <v>124294.1161747135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10.0393</v>
      </c>
      <c r="E123" t="n">
        <v>9.960000000000001</v>
      </c>
      <c r="F123" t="n">
        <v>6.74</v>
      </c>
      <c r="G123" t="n">
        <v>101.12</v>
      </c>
      <c r="H123" t="n">
        <v>1.51</v>
      </c>
      <c r="I123" t="n">
        <v>4</v>
      </c>
      <c r="J123" t="n">
        <v>368.25</v>
      </c>
      <c r="K123" t="n">
        <v>61.82</v>
      </c>
      <c r="L123" t="n">
        <v>31.25</v>
      </c>
      <c r="M123" t="n">
        <v>2</v>
      </c>
      <c r="N123" t="n">
        <v>125.18</v>
      </c>
      <c r="O123" t="n">
        <v>45652.02</v>
      </c>
      <c r="P123" t="n">
        <v>120.42</v>
      </c>
      <c r="Q123" t="n">
        <v>204.14</v>
      </c>
      <c r="R123" t="n">
        <v>23.43</v>
      </c>
      <c r="S123" t="n">
        <v>17.37</v>
      </c>
      <c r="T123" t="n">
        <v>937.14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100.3952988918378</v>
      </c>
      <c r="AB123" t="n">
        <v>137.3652770717498</v>
      </c>
      <c r="AC123" t="n">
        <v>124.2553278214361</v>
      </c>
      <c r="AD123" t="n">
        <v>100395.2988918378</v>
      </c>
      <c r="AE123" t="n">
        <v>137365.2770717498</v>
      </c>
      <c r="AF123" t="n">
        <v>5.137734282871511e-06</v>
      </c>
      <c r="AG123" t="n">
        <v>0.415</v>
      </c>
      <c r="AH123" t="n">
        <v>124255.3278214361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10.0371</v>
      </c>
      <c r="E124" t="n">
        <v>9.960000000000001</v>
      </c>
      <c r="F124" t="n">
        <v>6.74</v>
      </c>
      <c r="G124" t="n">
        <v>101.15</v>
      </c>
      <c r="H124" t="n">
        <v>1.52</v>
      </c>
      <c r="I124" t="n">
        <v>4</v>
      </c>
      <c r="J124" t="n">
        <v>368.94</v>
      </c>
      <c r="K124" t="n">
        <v>61.82</v>
      </c>
      <c r="L124" t="n">
        <v>31.5</v>
      </c>
      <c r="M124" t="n">
        <v>2</v>
      </c>
      <c r="N124" t="n">
        <v>125.62</v>
      </c>
      <c r="O124" t="n">
        <v>45736.8</v>
      </c>
      <c r="P124" t="n">
        <v>120.57</v>
      </c>
      <c r="Q124" t="n">
        <v>204.14</v>
      </c>
      <c r="R124" t="n">
        <v>23.5</v>
      </c>
      <c r="S124" t="n">
        <v>17.37</v>
      </c>
      <c r="T124" t="n">
        <v>973.41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100.4975176223609</v>
      </c>
      <c r="AB124" t="n">
        <v>137.5051372484234</v>
      </c>
      <c r="AC124" t="n">
        <v>124.381839939143</v>
      </c>
      <c r="AD124" t="n">
        <v>100497.5176223609</v>
      </c>
      <c r="AE124" t="n">
        <v>137505.1372484234</v>
      </c>
      <c r="AF124" t="n">
        <v>5.136608406025284e-06</v>
      </c>
      <c r="AG124" t="n">
        <v>0.415</v>
      </c>
      <c r="AH124" t="n">
        <v>124381.839939143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10.0343</v>
      </c>
      <c r="E125" t="n">
        <v>9.970000000000001</v>
      </c>
      <c r="F125" t="n">
        <v>6.75</v>
      </c>
      <c r="G125" t="n">
        <v>101.2</v>
      </c>
      <c r="H125" t="n">
        <v>1.53</v>
      </c>
      <c r="I125" t="n">
        <v>4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120.72</v>
      </c>
      <c r="Q125" t="n">
        <v>204.14</v>
      </c>
      <c r="R125" t="n">
        <v>23.49</v>
      </c>
      <c r="S125" t="n">
        <v>17.37</v>
      </c>
      <c r="T125" t="n">
        <v>968.3</v>
      </c>
      <c r="U125" t="n">
        <v>0.74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100.6542075852761</v>
      </c>
      <c r="AB125" t="n">
        <v>137.7195273683572</v>
      </c>
      <c r="AC125" t="n">
        <v>124.5757689669288</v>
      </c>
      <c r="AD125" t="n">
        <v>100654.2075852761</v>
      </c>
      <c r="AE125" t="n">
        <v>137719.5273683572</v>
      </c>
      <c r="AF125" t="n">
        <v>5.135175471857361e-06</v>
      </c>
      <c r="AG125" t="n">
        <v>0.4154166666666667</v>
      </c>
      <c r="AH125" t="n">
        <v>124575.7689669288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10.0357</v>
      </c>
      <c r="E126" t="n">
        <v>9.960000000000001</v>
      </c>
      <c r="F126" t="n">
        <v>6.75</v>
      </c>
      <c r="G126" t="n">
        <v>101.17</v>
      </c>
      <c r="H126" t="n">
        <v>1.54</v>
      </c>
      <c r="I126" t="n">
        <v>4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120.76</v>
      </c>
      <c r="Q126" t="n">
        <v>204.14</v>
      </c>
      <c r="R126" t="n">
        <v>23.55</v>
      </c>
      <c r="S126" t="n">
        <v>17.37</v>
      </c>
      <c r="T126" t="n">
        <v>994.95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100.6584375538849</v>
      </c>
      <c r="AB126" t="n">
        <v>137.7253149980209</v>
      </c>
      <c r="AC126" t="n">
        <v>124.5810042333403</v>
      </c>
      <c r="AD126" t="n">
        <v>100658.4375538849</v>
      </c>
      <c r="AE126" t="n">
        <v>137725.3149980209</v>
      </c>
      <c r="AF126" t="n">
        <v>5.135891938941323e-06</v>
      </c>
      <c r="AG126" t="n">
        <v>0.415</v>
      </c>
      <c r="AH126" t="n">
        <v>124581.0042333403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10.0295</v>
      </c>
      <c r="E127" t="n">
        <v>9.970000000000001</v>
      </c>
      <c r="F127" t="n">
        <v>6.75</v>
      </c>
      <c r="G127" t="n">
        <v>101.27</v>
      </c>
      <c r="H127" t="n">
        <v>1.55</v>
      </c>
      <c r="I127" t="n">
        <v>4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120.93</v>
      </c>
      <c r="Q127" t="n">
        <v>204.14</v>
      </c>
      <c r="R127" t="n">
        <v>23.7</v>
      </c>
      <c r="S127" t="n">
        <v>17.37</v>
      </c>
      <c r="T127" t="n">
        <v>1072.51</v>
      </c>
      <c r="U127" t="n">
        <v>0.73</v>
      </c>
      <c r="V127" t="n">
        <v>0.76</v>
      </c>
      <c r="W127" t="n">
        <v>1.14</v>
      </c>
      <c r="X127" t="n">
        <v>0.06</v>
      </c>
      <c r="Y127" t="n">
        <v>1</v>
      </c>
      <c r="Z127" t="n">
        <v>10</v>
      </c>
      <c r="AA127" t="n">
        <v>100.8138895844225</v>
      </c>
      <c r="AB127" t="n">
        <v>137.9380113242619</v>
      </c>
      <c r="AC127" t="n">
        <v>124.7734011207261</v>
      </c>
      <c r="AD127" t="n">
        <v>100813.8895844225</v>
      </c>
      <c r="AE127" t="n">
        <v>137938.0113242618</v>
      </c>
      <c r="AF127" t="n">
        <v>5.132719013283777e-06</v>
      </c>
      <c r="AG127" t="n">
        <v>0.4154166666666667</v>
      </c>
      <c r="AH127" t="n">
        <v>124773.4011207261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10.0281</v>
      </c>
      <c r="E128" t="n">
        <v>9.970000000000001</v>
      </c>
      <c r="F128" t="n">
        <v>6.75</v>
      </c>
      <c r="G128" t="n">
        <v>101.29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2</v>
      </c>
      <c r="N128" t="n">
        <v>127.39</v>
      </c>
      <c r="O128" t="n">
        <v>46078.74</v>
      </c>
      <c r="P128" t="n">
        <v>121.04</v>
      </c>
      <c r="Q128" t="n">
        <v>204.15</v>
      </c>
      <c r="R128" t="n">
        <v>23.72</v>
      </c>
      <c r="S128" t="n">
        <v>17.37</v>
      </c>
      <c r="T128" t="n">
        <v>1082.78</v>
      </c>
      <c r="U128" t="n">
        <v>0.73</v>
      </c>
      <c r="V128" t="n">
        <v>0.76</v>
      </c>
      <c r="W128" t="n">
        <v>1.14</v>
      </c>
      <c r="X128" t="n">
        <v>0.06</v>
      </c>
      <c r="Y128" t="n">
        <v>1</v>
      </c>
      <c r="Z128" t="n">
        <v>10</v>
      </c>
      <c r="AA128" t="n">
        <v>100.8869475046316</v>
      </c>
      <c r="AB128" t="n">
        <v>138.03797239378</v>
      </c>
      <c r="AC128" t="n">
        <v>124.8638220460657</v>
      </c>
      <c r="AD128" t="n">
        <v>100886.9475046317</v>
      </c>
      <c r="AE128" t="n">
        <v>138037.97239378</v>
      </c>
      <c r="AF128" t="n">
        <v>5.132002546199815e-06</v>
      </c>
      <c r="AG128" t="n">
        <v>0.4154166666666667</v>
      </c>
      <c r="AH128" t="n">
        <v>124863.8220460657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10.0312</v>
      </c>
      <c r="E129" t="n">
        <v>9.970000000000001</v>
      </c>
      <c r="F129" t="n">
        <v>6.75</v>
      </c>
      <c r="G129" t="n">
        <v>101.24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2</v>
      </c>
      <c r="N129" t="n">
        <v>127.84</v>
      </c>
      <c r="O129" t="n">
        <v>46164.87</v>
      </c>
      <c r="P129" t="n">
        <v>121.02</v>
      </c>
      <c r="Q129" t="n">
        <v>204.14</v>
      </c>
      <c r="R129" t="n">
        <v>23.7</v>
      </c>
      <c r="S129" t="n">
        <v>17.37</v>
      </c>
      <c r="T129" t="n">
        <v>1073.63</v>
      </c>
      <c r="U129" t="n">
        <v>0.73</v>
      </c>
      <c r="V129" t="n">
        <v>0.76</v>
      </c>
      <c r="W129" t="n">
        <v>1.14</v>
      </c>
      <c r="X129" t="n">
        <v>0.06</v>
      </c>
      <c r="Y129" t="n">
        <v>1</v>
      </c>
      <c r="Z129" t="n">
        <v>10</v>
      </c>
      <c r="AA129" t="n">
        <v>100.8464920369886</v>
      </c>
      <c r="AB129" t="n">
        <v>137.9826194381815</v>
      </c>
      <c r="AC129" t="n">
        <v>124.8137518988612</v>
      </c>
      <c r="AD129" t="n">
        <v>100846.4920369886</v>
      </c>
      <c r="AE129" t="n">
        <v>137982.6194381815</v>
      </c>
      <c r="AF129" t="n">
        <v>5.133589009028587e-06</v>
      </c>
      <c r="AG129" t="n">
        <v>0.4154166666666667</v>
      </c>
      <c r="AH129" t="n">
        <v>124813.7518988612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10.0273</v>
      </c>
      <c r="E130" t="n">
        <v>9.970000000000001</v>
      </c>
      <c r="F130" t="n">
        <v>6.75</v>
      </c>
      <c r="G130" t="n">
        <v>101.3</v>
      </c>
      <c r="H130" t="n">
        <v>1.58</v>
      </c>
      <c r="I130" t="n">
        <v>4</v>
      </c>
      <c r="J130" t="n">
        <v>373.11</v>
      </c>
      <c r="K130" t="n">
        <v>61.82</v>
      </c>
      <c r="L130" t="n">
        <v>33</v>
      </c>
      <c r="M130" t="n">
        <v>2</v>
      </c>
      <c r="N130" t="n">
        <v>128.29</v>
      </c>
      <c r="O130" t="n">
        <v>46251.27</v>
      </c>
      <c r="P130" t="n">
        <v>121.17</v>
      </c>
      <c r="Q130" t="n">
        <v>204.14</v>
      </c>
      <c r="R130" t="n">
        <v>23.76</v>
      </c>
      <c r="S130" t="n">
        <v>17.37</v>
      </c>
      <c r="T130" t="n">
        <v>1101.53</v>
      </c>
      <c r="U130" t="n">
        <v>0.73</v>
      </c>
      <c r="V130" t="n">
        <v>0.76</v>
      </c>
      <c r="W130" t="n">
        <v>1.14</v>
      </c>
      <c r="X130" t="n">
        <v>0.06</v>
      </c>
      <c r="Y130" t="n">
        <v>1</v>
      </c>
      <c r="Z130" t="n">
        <v>10</v>
      </c>
      <c r="AA130" t="n">
        <v>100.9651434321698</v>
      </c>
      <c r="AB130" t="n">
        <v>138.1449635115984</v>
      </c>
      <c r="AC130" t="n">
        <v>124.9606020817625</v>
      </c>
      <c r="AD130" t="n">
        <v>100965.1434321698</v>
      </c>
      <c r="AE130" t="n">
        <v>138144.9635115984</v>
      </c>
      <c r="AF130" t="n">
        <v>5.13159313643755e-06</v>
      </c>
      <c r="AG130" t="n">
        <v>0.4154166666666667</v>
      </c>
      <c r="AH130" t="n">
        <v>124960.6020817625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10.0343</v>
      </c>
      <c r="E131" t="n">
        <v>9.970000000000001</v>
      </c>
      <c r="F131" t="n">
        <v>6.75</v>
      </c>
      <c r="G131" t="n">
        <v>101.2</v>
      </c>
      <c r="H131" t="n">
        <v>1.59</v>
      </c>
      <c r="I131" t="n">
        <v>4</v>
      </c>
      <c r="J131" t="n">
        <v>373.81</v>
      </c>
      <c r="K131" t="n">
        <v>61.82</v>
      </c>
      <c r="L131" t="n">
        <v>33.25</v>
      </c>
      <c r="M131" t="n">
        <v>2</v>
      </c>
      <c r="N131" t="n">
        <v>128.74</v>
      </c>
      <c r="O131" t="n">
        <v>46337.95</v>
      </c>
      <c r="P131" t="n">
        <v>121.05</v>
      </c>
      <c r="Q131" t="n">
        <v>204.14</v>
      </c>
      <c r="R131" t="n">
        <v>23.63</v>
      </c>
      <c r="S131" t="n">
        <v>17.37</v>
      </c>
      <c r="T131" t="n">
        <v>1037.27</v>
      </c>
      <c r="U131" t="n">
        <v>0.74</v>
      </c>
      <c r="V131" t="n">
        <v>0.76</v>
      </c>
      <c r="W131" t="n">
        <v>1.14</v>
      </c>
      <c r="X131" t="n">
        <v>0.06</v>
      </c>
      <c r="Y131" t="n">
        <v>1</v>
      </c>
      <c r="Z131" t="n">
        <v>10</v>
      </c>
      <c r="AA131" t="n">
        <v>100.8331783482686</v>
      </c>
      <c r="AB131" t="n">
        <v>137.9644030619164</v>
      </c>
      <c r="AC131" t="n">
        <v>124.7972740679799</v>
      </c>
      <c r="AD131" t="n">
        <v>100833.1783482686</v>
      </c>
      <c r="AE131" t="n">
        <v>137964.4030619164</v>
      </c>
      <c r="AF131" t="n">
        <v>5.135175471857361e-06</v>
      </c>
      <c r="AG131" t="n">
        <v>0.4154166666666667</v>
      </c>
      <c r="AH131" t="n">
        <v>124797.2740679799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10.032</v>
      </c>
      <c r="E132" t="n">
        <v>9.970000000000001</v>
      </c>
      <c r="F132" t="n">
        <v>6.75</v>
      </c>
      <c r="G132" t="n">
        <v>101.23</v>
      </c>
      <c r="H132" t="n">
        <v>1.6</v>
      </c>
      <c r="I132" t="n">
        <v>4</v>
      </c>
      <c r="J132" t="n">
        <v>374.52</v>
      </c>
      <c r="K132" t="n">
        <v>61.82</v>
      </c>
      <c r="L132" t="n">
        <v>33.5</v>
      </c>
      <c r="M132" t="n">
        <v>2</v>
      </c>
      <c r="N132" t="n">
        <v>129.2</v>
      </c>
      <c r="O132" t="n">
        <v>46424.91</v>
      </c>
      <c r="P132" t="n">
        <v>121.07</v>
      </c>
      <c r="Q132" t="n">
        <v>204.14</v>
      </c>
      <c r="R132" t="n">
        <v>23.57</v>
      </c>
      <c r="S132" t="n">
        <v>17.37</v>
      </c>
      <c r="T132" t="n">
        <v>1008.3</v>
      </c>
      <c r="U132" t="n">
        <v>0.74</v>
      </c>
      <c r="V132" t="n">
        <v>0.76</v>
      </c>
      <c r="W132" t="n">
        <v>1.14</v>
      </c>
      <c r="X132" t="n">
        <v>0.06</v>
      </c>
      <c r="Y132" t="n">
        <v>1</v>
      </c>
      <c r="Z132" t="n">
        <v>10</v>
      </c>
      <c r="AA132" t="n">
        <v>100.8659787676728</v>
      </c>
      <c r="AB132" t="n">
        <v>138.0092820427975</v>
      </c>
      <c r="AC132" t="n">
        <v>124.8378698619138</v>
      </c>
      <c r="AD132" t="n">
        <v>100865.9787676728</v>
      </c>
      <c r="AE132" t="n">
        <v>138009.2820427975</v>
      </c>
      <c r="AF132" t="n">
        <v>5.133998418790852e-06</v>
      </c>
      <c r="AG132" t="n">
        <v>0.4154166666666667</v>
      </c>
      <c r="AH132" t="n">
        <v>124837.8698619138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10.0318</v>
      </c>
      <c r="E133" t="n">
        <v>9.970000000000001</v>
      </c>
      <c r="F133" t="n">
        <v>6.75</v>
      </c>
      <c r="G133" t="n">
        <v>101.23</v>
      </c>
      <c r="H133" t="n">
        <v>1.6</v>
      </c>
      <c r="I133" t="n">
        <v>4</v>
      </c>
      <c r="J133" t="n">
        <v>375.23</v>
      </c>
      <c r="K133" t="n">
        <v>61.82</v>
      </c>
      <c r="L133" t="n">
        <v>33.75</v>
      </c>
      <c r="M133" t="n">
        <v>2</v>
      </c>
      <c r="N133" t="n">
        <v>129.65</v>
      </c>
      <c r="O133" t="n">
        <v>46512.15</v>
      </c>
      <c r="P133" t="n">
        <v>121.16</v>
      </c>
      <c r="Q133" t="n">
        <v>204.14</v>
      </c>
      <c r="R133" t="n">
        <v>23.61</v>
      </c>
      <c r="S133" t="n">
        <v>17.37</v>
      </c>
      <c r="T133" t="n">
        <v>1026.61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100.9167106333303</v>
      </c>
      <c r="AB133" t="n">
        <v>138.0786956195221</v>
      </c>
      <c r="AC133" t="n">
        <v>124.9006587042984</v>
      </c>
      <c r="AD133" t="n">
        <v>100916.7106333303</v>
      </c>
      <c r="AE133" t="n">
        <v>138078.695619522</v>
      </c>
      <c r="AF133" t="n">
        <v>5.133896066350285e-06</v>
      </c>
      <c r="AG133" t="n">
        <v>0.4154166666666667</v>
      </c>
      <c r="AH133" t="n">
        <v>124900.6587042984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10.0346</v>
      </c>
      <c r="E134" t="n">
        <v>9.970000000000001</v>
      </c>
      <c r="F134" t="n">
        <v>6.75</v>
      </c>
      <c r="G134" t="n">
        <v>101.19</v>
      </c>
      <c r="H134" t="n">
        <v>1.61</v>
      </c>
      <c r="I134" t="n">
        <v>4</v>
      </c>
      <c r="J134" t="n">
        <v>375.93</v>
      </c>
      <c r="K134" t="n">
        <v>61.82</v>
      </c>
      <c r="L134" t="n">
        <v>34</v>
      </c>
      <c r="M134" t="n">
        <v>2</v>
      </c>
      <c r="N134" t="n">
        <v>130.11</v>
      </c>
      <c r="O134" t="n">
        <v>46599.68</v>
      </c>
      <c r="P134" t="n">
        <v>121.14</v>
      </c>
      <c r="Q134" t="n">
        <v>204.14</v>
      </c>
      <c r="R134" t="n">
        <v>23.56</v>
      </c>
      <c r="S134" t="n">
        <v>17.37</v>
      </c>
      <c r="T134" t="n">
        <v>1004.11</v>
      </c>
      <c r="U134" t="n">
        <v>0.74</v>
      </c>
      <c r="V134" t="n">
        <v>0.76</v>
      </c>
      <c r="W134" t="n">
        <v>1.14</v>
      </c>
      <c r="X134" t="n">
        <v>0.06</v>
      </c>
      <c r="Y134" t="n">
        <v>1</v>
      </c>
      <c r="Z134" t="n">
        <v>10</v>
      </c>
      <c r="AA134" t="n">
        <v>100.8791246363954</v>
      </c>
      <c r="AB134" t="n">
        <v>138.0272688003385</v>
      </c>
      <c r="AC134" t="n">
        <v>124.8541399885597</v>
      </c>
      <c r="AD134" t="n">
        <v>100879.1246363954</v>
      </c>
      <c r="AE134" t="n">
        <v>138027.2688003385</v>
      </c>
      <c r="AF134" t="n">
        <v>5.135329000518209e-06</v>
      </c>
      <c r="AG134" t="n">
        <v>0.4154166666666667</v>
      </c>
      <c r="AH134" t="n">
        <v>124854.1399885597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10.0374</v>
      </c>
      <c r="E135" t="n">
        <v>9.960000000000001</v>
      </c>
      <c r="F135" t="n">
        <v>6.74</v>
      </c>
      <c r="G135" t="n">
        <v>101.15</v>
      </c>
      <c r="H135" t="n">
        <v>1.62</v>
      </c>
      <c r="I135" t="n">
        <v>4</v>
      </c>
      <c r="J135" t="n">
        <v>376.65</v>
      </c>
      <c r="K135" t="n">
        <v>61.82</v>
      </c>
      <c r="L135" t="n">
        <v>34.25</v>
      </c>
      <c r="M135" t="n">
        <v>2</v>
      </c>
      <c r="N135" t="n">
        <v>130.58</v>
      </c>
      <c r="O135" t="n">
        <v>46687.5</v>
      </c>
      <c r="P135" t="n">
        <v>121.05</v>
      </c>
      <c r="Q135" t="n">
        <v>204.14</v>
      </c>
      <c r="R135" t="n">
        <v>23.46</v>
      </c>
      <c r="S135" t="n">
        <v>17.37</v>
      </c>
      <c r="T135" t="n">
        <v>951.09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100.7549065800147</v>
      </c>
      <c r="AB135" t="n">
        <v>137.8573081754846</v>
      </c>
      <c r="AC135" t="n">
        <v>124.7004001672006</v>
      </c>
      <c r="AD135" t="n">
        <v>100754.9065800147</v>
      </c>
      <c r="AE135" t="n">
        <v>137857.3081754846</v>
      </c>
      <c r="AF135" t="n">
        <v>5.136761934686134e-06</v>
      </c>
      <c r="AG135" t="n">
        <v>0.415</v>
      </c>
      <c r="AH135" t="n">
        <v>124700.4001672006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10.0393</v>
      </c>
      <c r="E136" t="n">
        <v>9.960000000000001</v>
      </c>
      <c r="F136" t="n">
        <v>6.74</v>
      </c>
      <c r="G136" t="n">
        <v>101.12</v>
      </c>
      <c r="H136" t="n">
        <v>1.63</v>
      </c>
      <c r="I136" t="n">
        <v>4</v>
      </c>
      <c r="J136" t="n">
        <v>377.36</v>
      </c>
      <c r="K136" t="n">
        <v>61.82</v>
      </c>
      <c r="L136" t="n">
        <v>34.5</v>
      </c>
      <c r="M136" t="n">
        <v>2</v>
      </c>
      <c r="N136" t="n">
        <v>131.04</v>
      </c>
      <c r="O136" t="n">
        <v>46775.73</v>
      </c>
      <c r="P136" t="n">
        <v>121.07</v>
      </c>
      <c r="Q136" t="n">
        <v>204.14</v>
      </c>
      <c r="R136" t="n">
        <v>23.36</v>
      </c>
      <c r="S136" t="n">
        <v>17.37</v>
      </c>
      <c r="T136" t="n">
        <v>904.77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100.7476414922704</v>
      </c>
      <c r="AB136" t="n">
        <v>137.8473677619199</v>
      </c>
      <c r="AC136" t="n">
        <v>124.691408452755</v>
      </c>
      <c r="AD136" t="n">
        <v>100747.6414922704</v>
      </c>
      <c r="AE136" t="n">
        <v>137847.3677619199</v>
      </c>
      <c r="AF136" t="n">
        <v>5.137734282871511e-06</v>
      </c>
      <c r="AG136" t="n">
        <v>0.415</v>
      </c>
      <c r="AH136" t="n">
        <v>124691.408452755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10.0379</v>
      </c>
      <c r="E137" t="n">
        <v>9.960000000000001</v>
      </c>
      <c r="F137" t="n">
        <v>6.74</v>
      </c>
      <c r="G137" t="n">
        <v>101.14</v>
      </c>
      <c r="H137" t="n">
        <v>1.64</v>
      </c>
      <c r="I137" t="n">
        <v>4</v>
      </c>
      <c r="J137" t="n">
        <v>378.08</v>
      </c>
      <c r="K137" t="n">
        <v>61.82</v>
      </c>
      <c r="L137" t="n">
        <v>34.75</v>
      </c>
      <c r="M137" t="n">
        <v>2</v>
      </c>
      <c r="N137" t="n">
        <v>131.51</v>
      </c>
      <c r="O137" t="n">
        <v>46864.14</v>
      </c>
      <c r="P137" t="n">
        <v>121.04</v>
      </c>
      <c r="Q137" t="n">
        <v>204.14</v>
      </c>
      <c r="R137" t="n">
        <v>23.42</v>
      </c>
      <c r="S137" t="n">
        <v>17.37</v>
      </c>
      <c r="T137" t="n">
        <v>930.5599999999999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100.7447196623203</v>
      </c>
      <c r="AB137" t="n">
        <v>137.84336998528</v>
      </c>
      <c r="AC137" t="n">
        <v>124.6877922183067</v>
      </c>
      <c r="AD137" t="n">
        <v>100744.7196623203</v>
      </c>
      <c r="AE137" t="n">
        <v>137843.36998528</v>
      </c>
      <c r="AF137" t="n">
        <v>5.137017815787549e-06</v>
      </c>
      <c r="AG137" t="n">
        <v>0.415</v>
      </c>
      <c r="AH137" t="n">
        <v>124687.7922183067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10.0388</v>
      </c>
      <c r="E138" t="n">
        <v>9.960000000000001</v>
      </c>
      <c r="F138" t="n">
        <v>6.74</v>
      </c>
      <c r="G138" t="n">
        <v>101.13</v>
      </c>
      <c r="H138" t="n">
        <v>1.65</v>
      </c>
      <c r="I138" t="n">
        <v>4</v>
      </c>
      <c r="J138" t="n">
        <v>378.8</v>
      </c>
      <c r="K138" t="n">
        <v>61.82</v>
      </c>
      <c r="L138" t="n">
        <v>35</v>
      </c>
      <c r="M138" t="n">
        <v>2</v>
      </c>
      <c r="N138" t="n">
        <v>131.98</v>
      </c>
      <c r="O138" t="n">
        <v>46952.84</v>
      </c>
      <c r="P138" t="n">
        <v>121.02</v>
      </c>
      <c r="Q138" t="n">
        <v>204.14</v>
      </c>
      <c r="R138" t="n">
        <v>23.44</v>
      </c>
      <c r="S138" t="n">
        <v>17.37</v>
      </c>
      <c r="T138" t="n">
        <v>941.8200000000001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100.7253015825764</v>
      </c>
      <c r="AB138" t="n">
        <v>137.8168013119093</v>
      </c>
      <c r="AC138" t="n">
        <v>124.6637592218331</v>
      </c>
      <c r="AD138" t="n">
        <v>100725.3015825764</v>
      </c>
      <c r="AE138" t="n">
        <v>137816.8013119093</v>
      </c>
      <c r="AF138" t="n">
        <v>5.137478401770096e-06</v>
      </c>
      <c r="AG138" t="n">
        <v>0.415</v>
      </c>
      <c r="AH138" t="n">
        <v>124663.7592218331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10.0385</v>
      </c>
      <c r="E139" t="n">
        <v>9.960000000000001</v>
      </c>
      <c r="F139" t="n">
        <v>6.74</v>
      </c>
      <c r="G139" t="n">
        <v>101.13</v>
      </c>
      <c r="H139" t="n">
        <v>1.66</v>
      </c>
      <c r="I139" t="n">
        <v>4</v>
      </c>
      <c r="J139" t="n">
        <v>379.52</v>
      </c>
      <c r="K139" t="n">
        <v>61.82</v>
      </c>
      <c r="L139" t="n">
        <v>35.25</v>
      </c>
      <c r="M139" t="n">
        <v>2</v>
      </c>
      <c r="N139" t="n">
        <v>132.45</v>
      </c>
      <c r="O139" t="n">
        <v>47041.84</v>
      </c>
      <c r="P139" t="n">
        <v>120.98</v>
      </c>
      <c r="Q139" t="n">
        <v>204.14</v>
      </c>
      <c r="R139" t="n">
        <v>23.48</v>
      </c>
      <c r="S139" t="n">
        <v>17.37</v>
      </c>
      <c r="T139" t="n">
        <v>961.21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100.7064754811763</v>
      </c>
      <c r="AB139" t="n">
        <v>137.7910426094247</v>
      </c>
      <c r="AC139" t="n">
        <v>124.6404588937611</v>
      </c>
      <c r="AD139" t="n">
        <v>100706.4754811763</v>
      </c>
      <c r="AE139" t="n">
        <v>137791.0426094247</v>
      </c>
      <c r="AF139" t="n">
        <v>5.137324873109248e-06</v>
      </c>
      <c r="AG139" t="n">
        <v>0.415</v>
      </c>
      <c r="AH139" t="n">
        <v>124640.4588937611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10.0393</v>
      </c>
      <c r="E140" t="n">
        <v>9.960000000000001</v>
      </c>
      <c r="F140" t="n">
        <v>6.74</v>
      </c>
      <c r="G140" t="n">
        <v>101.12</v>
      </c>
      <c r="H140" t="n">
        <v>1.67</v>
      </c>
      <c r="I140" t="n">
        <v>4</v>
      </c>
      <c r="J140" t="n">
        <v>380.24</v>
      </c>
      <c r="K140" t="n">
        <v>61.82</v>
      </c>
      <c r="L140" t="n">
        <v>35.5</v>
      </c>
      <c r="M140" t="n">
        <v>2</v>
      </c>
      <c r="N140" t="n">
        <v>132.92</v>
      </c>
      <c r="O140" t="n">
        <v>47131.15</v>
      </c>
      <c r="P140" t="n">
        <v>120.95</v>
      </c>
      <c r="Q140" t="n">
        <v>204.15</v>
      </c>
      <c r="R140" t="n">
        <v>23.38</v>
      </c>
      <c r="S140" t="n">
        <v>17.37</v>
      </c>
      <c r="T140" t="n">
        <v>914.67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100.6825936275752</v>
      </c>
      <c r="AB140" t="n">
        <v>137.7583664037347</v>
      </c>
      <c r="AC140" t="n">
        <v>124.6109012592807</v>
      </c>
      <c r="AD140" t="n">
        <v>100682.5936275752</v>
      </c>
      <c r="AE140" t="n">
        <v>137758.3664037347</v>
      </c>
      <c r="AF140" t="n">
        <v>5.137734282871511e-06</v>
      </c>
      <c r="AG140" t="n">
        <v>0.415</v>
      </c>
      <c r="AH140" t="n">
        <v>124610.9012592807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10.0382</v>
      </c>
      <c r="E141" t="n">
        <v>9.960000000000001</v>
      </c>
      <c r="F141" t="n">
        <v>6.74</v>
      </c>
      <c r="G141" t="n">
        <v>101.14</v>
      </c>
      <c r="H141" t="n">
        <v>1.67</v>
      </c>
      <c r="I141" t="n">
        <v>4</v>
      </c>
      <c r="J141" t="n">
        <v>380.97</v>
      </c>
      <c r="K141" t="n">
        <v>61.82</v>
      </c>
      <c r="L141" t="n">
        <v>35.75</v>
      </c>
      <c r="M141" t="n">
        <v>2</v>
      </c>
      <c r="N141" t="n">
        <v>133.4</v>
      </c>
      <c r="O141" t="n">
        <v>47220.77</v>
      </c>
      <c r="P141" t="n">
        <v>120.99</v>
      </c>
      <c r="Q141" t="n">
        <v>204.14</v>
      </c>
      <c r="R141" t="n">
        <v>23.37</v>
      </c>
      <c r="S141" t="n">
        <v>17.37</v>
      </c>
      <c r="T141" t="n">
        <v>904.9400000000001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100.7147545014801</v>
      </c>
      <c r="AB141" t="n">
        <v>137.8023703302489</v>
      </c>
      <c r="AC141" t="n">
        <v>124.6507055128084</v>
      </c>
      <c r="AD141" t="n">
        <v>100714.7545014801</v>
      </c>
      <c r="AE141" t="n">
        <v>137802.3703302489</v>
      </c>
      <c r="AF141" t="n">
        <v>5.137171344448397e-06</v>
      </c>
      <c r="AG141" t="n">
        <v>0.415</v>
      </c>
      <c r="AH141" t="n">
        <v>124650.7055128084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10.0396</v>
      </c>
      <c r="E142" t="n">
        <v>9.960000000000001</v>
      </c>
      <c r="F142" t="n">
        <v>6.74</v>
      </c>
      <c r="G142" t="n">
        <v>101.12</v>
      </c>
      <c r="H142" t="n">
        <v>1.68</v>
      </c>
      <c r="I142" t="n">
        <v>4</v>
      </c>
      <c r="J142" t="n">
        <v>381.7</v>
      </c>
      <c r="K142" t="n">
        <v>61.82</v>
      </c>
      <c r="L142" t="n">
        <v>36</v>
      </c>
      <c r="M142" t="n">
        <v>2</v>
      </c>
      <c r="N142" t="n">
        <v>133.88</v>
      </c>
      <c r="O142" t="n">
        <v>47310.69</v>
      </c>
      <c r="P142" t="n">
        <v>120.88</v>
      </c>
      <c r="Q142" t="n">
        <v>204.14</v>
      </c>
      <c r="R142" t="n">
        <v>23.39</v>
      </c>
      <c r="S142" t="n">
        <v>17.37</v>
      </c>
      <c r="T142" t="n">
        <v>916.58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100.6417935149139</v>
      </c>
      <c r="AB142" t="n">
        <v>137.7025418896176</v>
      </c>
      <c r="AC142" t="n">
        <v>124.5604045584408</v>
      </c>
      <c r="AD142" t="n">
        <v>100641.7935149139</v>
      </c>
      <c r="AE142" t="n">
        <v>137702.5418896176</v>
      </c>
      <c r="AF142" t="n">
        <v>5.13788781153236e-06</v>
      </c>
      <c r="AG142" t="n">
        <v>0.415</v>
      </c>
      <c r="AH142" t="n">
        <v>124560.4045584408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10.039</v>
      </c>
      <c r="E143" t="n">
        <v>9.960000000000001</v>
      </c>
      <c r="F143" t="n">
        <v>6.74</v>
      </c>
      <c r="G143" t="n">
        <v>101.12</v>
      </c>
      <c r="H143" t="n">
        <v>1.69</v>
      </c>
      <c r="I143" t="n">
        <v>4</v>
      </c>
      <c r="J143" t="n">
        <v>382.43</v>
      </c>
      <c r="K143" t="n">
        <v>61.82</v>
      </c>
      <c r="L143" t="n">
        <v>36.25</v>
      </c>
      <c r="M143" t="n">
        <v>2</v>
      </c>
      <c r="N143" t="n">
        <v>134.36</v>
      </c>
      <c r="O143" t="n">
        <v>47400.92</v>
      </c>
      <c r="P143" t="n">
        <v>120.83</v>
      </c>
      <c r="Q143" t="n">
        <v>204.14</v>
      </c>
      <c r="R143" t="n">
        <v>23.4</v>
      </c>
      <c r="S143" t="n">
        <v>17.37</v>
      </c>
      <c r="T143" t="n">
        <v>921.17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100.6204006485287</v>
      </c>
      <c r="AB143" t="n">
        <v>137.6732712260427</v>
      </c>
      <c r="AC143" t="n">
        <v>124.5339274459159</v>
      </c>
      <c r="AD143" t="n">
        <v>100620.4006485287</v>
      </c>
      <c r="AE143" t="n">
        <v>137673.2712260427</v>
      </c>
      <c r="AF143" t="n">
        <v>5.137580754210661e-06</v>
      </c>
      <c r="AG143" t="n">
        <v>0.415</v>
      </c>
      <c r="AH143" t="n">
        <v>124533.9274459159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10.0374</v>
      </c>
      <c r="E144" t="n">
        <v>9.960000000000001</v>
      </c>
      <c r="F144" t="n">
        <v>6.74</v>
      </c>
      <c r="G144" t="n">
        <v>101.15</v>
      </c>
      <c r="H144" t="n">
        <v>1.7</v>
      </c>
      <c r="I144" t="n">
        <v>4</v>
      </c>
      <c r="J144" t="n">
        <v>383.17</v>
      </c>
      <c r="K144" t="n">
        <v>61.82</v>
      </c>
      <c r="L144" t="n">
        <v>36.5</v>
      </c>
      <c r="M144" t="n">
        <v>2</v>
      </c>
      <c r="N144" t="n">
        <v>134.84</v>
      </c>
      <c r="O144" t="n">
        <v>47491.48</v>
      </c>
      <c r="P144" t="n">
        <v>120.81</v>
      </c>
      <c r="Q144" t="n">
        <v>204.14</v>
      </c>
      <c r="R144" t="n">
        <v>23.43</v>
      </c>
      <c r="S144" t="n">
        <v>17.37</v>
      </c>
      <c r="T144" t="n">
        <v>938.75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100.6247862245372</v>
      </c>
      <c r="AB144" t="n">
        <v>137.6792717646154</v>
      </c>
      <c r="AC144" t="n">
        <v>124.539355301509</v>
      </c>
      <c r="AD144" t="n">
        <v>100624.7862245372</v>
      </c>
      <c r="AE144" t="n">
        <v>137679.2717646154</v>
      </c>
      <c r="AF144" t="n">
        <v>5.136761934686134e-06</v>
      </c>
      <c r="AG144" t="n">
        <v>0.415</v>
      </c>
      <c r="AH144" t="n">
        <v>124539.355301509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10.0446</v>
      </c>
      <c r="E145" t="n">
        <v>9.960000000000001</v>
      </c>
      <c r="F145" t="n">
        <v>6.74</v>
      </c>
      <c r="G145" t="n">
        <v>101.04</v>
      </c>
      <c r="H145" t="n">
        <v>1.71</v>
      </c>
      <c r="I145" t="n">
        <v>4</v>
      </c>
      <c r="J145" t="n">
        <v>383.9</v>
      </c>
      <c r="K145" t="n">
        <v>61.82</v>
      </c>
      <c r="L145" t="n">
        <v>36.75</v>
      </c>
      <c r="M145" t="n">
        <v>2</v>
      </c>
      <c r="N145" t="n">
        <v>135.33</v>
      </c>
      <c r="O145" t="n">
        <v>47582.35</v>
      </c>
      <c r="P145" t="n">
        <v>120.69</v>
      </c>
      <c r="Q145" t="n">
        <v>204.14</v>
      </c>
      <c r="R145" t="n">
        <v>23.2</v>
      </c>
      <c r="S145" t="n">
        <v>17.37</v>
      </c>
      <c r="T145" t="n">
        <v>822.36</v>
      </c>
      <c r="U145" t="n">
        <v>0.75</v>
      </c>
      <c r="V145" t="n">
        <v>0.76</v>
      </c>
      <c r="W145" t="n">
        <v>1.14</v>
      </c>
      <c r="X145" t="n">
        <v>0.04</v>
      </c>
      <c r="Y145" t="n">
        <v>1</v>
      </c>
      <c r="Z145" t="n">
        <v>10</v>
      </c>
      <c r="AA145" t="n">
        <v>100.4912884358716</v>
      </c>
      <c r="AB145" t="n">
        <v>137.4966142006565</v>
      </c>
      <c r="AC145" t="n">
        <v>124.3741303190928</v>
      </c>
      <c r="AD145" t="n">
        <v>100491.2884358716</v>
      </c>
      <c r="AE145" t="n">
        <v>137496.6142006565</v>
      </c>
      <c r="AF145" t="n">
        <v>5.14044662254651e-06</v>
      </c>
      <c r="AG145" t="n">
        <v>0.415</v>
      </c>
      <c r="AH145" t="n">
        <v>124374.1303190928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10.0455</v>
      </c>
      <c r="E146" t="n">
        <v>9.949999999999999</v>
      </c>
      <c r="F146" t="n">
        <v>6.74</v>
      </c>
      <c r="G146" t="n">
        <v>101.03</v>
      </c>
      <c r="H146" t="n">
        <v>1.72</v>
      </c>
      <c r="I146" t="n">
        <v>4</v>
      </c>
      <c r="J146" t="n">
        <v>384.64</v>
      </c>
      <c r="K146" t="n">
        <v>61.82</v>
      </c>
      <c r="L146" t="n">
        <v>37</v>
      </c>
      <c r="M146" t="n">
        <v>2</v>
      </c>
      <c r="N146" t="n">
        <v>135.82</v>
      </c>
      <c r="O146" t="n">
        <v>47673.67</v>
      </c>
      <c r="P146" t="n">
        <v>120.56</v>
      </c>
      <c r="Q146" t="n">
        <v>204.15</v>
      </c>
      <c r="R146" t="n">
        <v>23.16</v>
      </c>
      <c r="S146" t="n">
        <v>17.37</v>
      </c>
      <c r="T146" t="n">
        <v>800.58</v>
      </c>
      <c r="U146" t="n">
        <v>0.75</v>
      </c>
      <c r="V146" t="n">
        <v>0.76</v>
      </c>
      <c r="W146" t="n">
        <v>1.14</v>
      </c>
      <c r="X146" t="n">
        <v>0.04</v>
      </c>
      <c r="Y146" t="n">
        <v>1</v>
      </c>
      <c r="Z146" t="n">
        <v>10</v>
      </c>
      <c r="AA146" t="n">
        <v>100.408186893012</v>
      </c>
      <c r="AB146" t="n">
        <v>137.3829110035347</v>
      </c>
      <c r="AC146" t="n">
        <v>124.2712787955208</v>
      </c>
      <c r="AD146" t="n">
        <v>100408.186893012</v>
      </c>
      <c r="AE146" t="n">
        <v>137382.9110035347</v>
      </c>
      <c r="AF146" t="n">
        <v>5.140907208529057e-06</v>
      </c>
      <c r="AG146" t="n">
        <v>0.4145833333333333</v>
      </c>
      <c r="AH146" t="n">
        <v>124271.2787955208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10.0469</v>
      </c>
      <c r="E147" t="n">
        <v>9.949999999999999</v>
      </c>
      <c r="F147" t="n">
        <v>6.73</v>
      </c>
      <c r="G147" t="n">
        <v>101.01</v>
      </c>
      <c r="H147" t="n">
        <v>1.72</v>
      </c>
      <c r="I147" t="n">
        <v>4</v>
      </c>
      <c r="J147" t="n">
        <v>385.38</v>
      </c>
      <c r="K147" t="n">
        <v>61.82</v>
      </c>
      <c r="L147" t="n">
        <v>37.25</v>
      </c>
      <c r="M147" t="n">
        <v>2</v>
      </c>
      <c r="N147" t="n">
        <v>136.31</v>
      </c>
      <c r="O147" t="n">
        <v>47765.19</v>
      </c>
      <c r="P147" t="n">
        <v>120.54</v>
      </c>
      <c r="Q147" t="n">
        <v>204.15</v>
      </c>
      <c r="R147" t="n">
        <v>23.11</v>
      </c>
      <c r="S147" t="n">
        <v>17.37</v>
      </c>
      <c r="T147" t="n">
        <v>776.3099999999999</v>
      </c>
      <c r="U147" t="n">
        <v>0.75</v>
      </c>
      <c r="V147" t="n">
        <v>0.76</v>
      </c>
      <c r="W147" t="n">
        <v>1.14</v>
      </c>
      <c r="X147" t="n">
        <v>0.04</v>
      </c>
      <c r="Y147" t="n">
        <v>1</v>
      </c>
      <c r="Z147" t="n">
        <v>10</v>
      </c>
      <c r="AA147" t="n">
        <v>100.339539656791</v>
      </c>
      <c r="AB147" t="n">
        <v>137.2889848264349</v>
      </c>
      <c r="AC147" t="n">
        <v>124.1863168009371</v>
      </c>
      <c r="AD147" t="n">
        <v>100339.539656791</v>
      </c>
      <c r="AE147" t="n">
        <v>137288.9848264349</v>
      </c>
      <c r="AF147" t="n">
        <v>5.141623675613019e-06</v>
      </c>
      <c r="AG147" t="n">
        <v>0.4145833333333333</v>
      </c>
      <c r="AH147" t="n">
        <v>124186.3168009371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10.0455</v>
      </c>
      <c r="E148" t="n">
        <v>9.949999999999999</v>
      </c>
      <c r="F148" t="n">
        <v>6.74</v>
      </c>
      <c r="G148" t="n">
        <v>101.03</v>
      </c>
      <c r="H148" t="n">
        <v>1.73</v>
      </c>
      <c r="I148" t="n">
        <v>4</v>
      </c>
      <c r="J148" t="n">
        <v>386.13</v>
      </c>
      <c r="K148" t="n">
        <v>61.82</v>
      </c>
      <c r="L148" t="n">
        <v>37.5</v>
      </c>
      <c r="M148" t="n">
        <v>2</v>
      </c>
      <c r="N148" t="n">
        <v>136.81</v>
      </c>
      <c r="O148" t="n">
        <v>47857.05</v>
      </c>
      <c r="P148" t="n">
        <v>120.52</v>
      </c>
      <c r="Q148" t="n">
        <v>204.14</v>
      </c>
      <c r="R148" t="n">
        <v>23.11</v>
      </c>
      <c r="S148" t="n">
        <v>17.37</v>
      </c>
      <c r="T148" t="n">
        <v>775.75</v>
      </c>
      <c r="U148" t="n">
        <v>0.75</v>
      </c>
      <c r="V148" t="n">
        <v>0.76</v>
      </c>
      <c r="W148" t="n">
        <v>1.14</v>
      </c>
      <c r="X148" t="n">
        <v>0.04</v>
      </c>
      <c r="Y148" t="n">
        <v>1</v>
      </c>
      <c r="Z148" t="n">
        <v>10</v>
      </c>
      <c r="AA148" t="n">
        <v>100.3865176537826</v>
      </c>
      <c r="AB148" t="n">
        <v>137.3532621944418</v>
      </c>
      <c r="AC148" t="n">
        <v>124.2444596271553</v>
      </c>
      <c r="AD148" t="n">
        <v>100386.5176537826</v>
      </c>
      <c r="AE148" t="n">
        <v>137353.2621944418</v>
      </c>
      <c r="AF148" t="n">
        <v>5.140907208529057e-06</v>
      </c>
      <c r="AG148" t="n">
        <v>0.4145833333333333</v>
      </c>
      <c r="AH148" t="n">
        <v>124244.4596271553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10.0446</v>
      </c>
      <c r="E149" t="n">
        <v>9.960000000000001</v>
      </c>
      <c r="F149" t="n">
        <v>6.74</v>
      </c>
      <c r="G149" t="n">
        <v>101.04</v>
      </c>
      <c r="H149" t="n">
        <v>1.74</v>
      </c>
      <c r="I149" t="n">
        <v>4</v>
      </c>
      <c r="J149" t="n">
        <v>386.88</v>
      </c>
      <c r="K149" t="n">
        <v>61.82</v>
      </c>
      <c r="L149" t="n">
        <v>37.75</v>
      </c>
      <c r="M149" t="n">
        <v>2</v>
      </c>
      <c r="N149" t="n">
        <v>137.31</v>
      </c>
      <c r="O149" t="n">
        <v>47949.23</v>
      </c>
      <c r="P149" t="n">
        <v>120.4</v>
      </c>
      <c r="Q149" t="n">
        <v>204.14</v>
      </c>
      <c r="R149" t="n">
        <v>23.14</v>
      </c>
      <c r="S149" t="n">
        <v>17.37</v>
      </c>
      <c r="T149" t="n">
        <v>793.88</v>
      </c>
      <c r="U149" t="n">
        <v>0.75</v>
      </c>
      <c r="V149" t="n">
        <v>0.76</v>
      </c>
      <c r="W149" t="n">
        <v>1.14</v>
      </c>
      <c r="X149" t="n">
        <v>0.04</v>
      </c>
      <c r="Y149" t="n">
        <v>1</v>
      </c>
      <c r="Z149" t="n">
        <v>10</v>
      </c>
      <c r="AA149" t="n">
        <v>100.334172375061</v>
      </c>
      <c r="AB149" t="n">
        <v>137.2816410747842</v>
      </c>
      <c r="AC149" t="n">
        <v>124.179673926637</v>
      </c>
      <c r="AD149" t="n">
        <v>100334.172375061</v>
      </c>
      <c r="AE149" t="n">
        <v>137281.6410747842</v>
      </c>
      <c r="AF149" t="n">
        <v>5.14044662254651e-06</v>
      </c>
      <c r="AG149" t="n">
        <v>0.415</v>
      </c>
      <c r="AH149" t="n">
        <v>124179.673926637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10.0444</v>
      </c>
      <c r="E150" t="n">
        <v>9.960000000000001</v>
      </c>
      <c r="F150" t="n">
        <v>6.74</v>
      </c>
      <c r="G150" t="n">
        <v>101.05</v>
      </c>
      <c r="H150" t="n">
        <v>1.75</v>
      </c>
      <c r="I150" t="n">
        <v>4</v>
      </c>
      <c r="J150" t="n">
        <v>387.63</v>
      </c>
      <c r="K150" t="n">
        <v>61.82</v>
      </c>
      <c r="L150" t="n">
        <v>38</v>
      </c>
      <c r="M150" t="n">
        <v>2</v>
      </c>
      <c r="N150" t="n">
        <v>137.81</v>
      </c>
      <c r="O150" t="n">
        <v>48041.76</v>
      </c>
      <c r="P150" t="n">
        <v>120.4</v>
      </c>
      <c r="Q150" t="n">
        <v>204.14</v>
      </c>
      <c r="R150" t="n">
        <v>23.2</v>
      </c>
      <c r="S150" t="n">
        <v>17.37</v>
      </c>
      <c r="T150" t="n">
        <v>822.0599999999999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100.336068966529</v>
      </c>
      <c r="AB150" t="n">
        <v>137.2842360749024</v>
      </c>
      <c r="AC150" t="n">
        <v>124.182021263586</v>
      </c>
      <c r="AD150" t="n">
        <v>100336.068966529</v>
      </c>
      <c r="AE150" t="n">
        <v>137284.2360749024</v>
      </c>
      <c r="AF150" t="n">
        <v>5.140344270105943e-06</v>
      </c>
      <c r="AG150" t="n">
        <v>0.415</v>
      </c>
      <c r="AH150" t="n">
        <v>124182.021263586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10.0432</v>
      </c>
      <c r="E151" t="n">
        <v>9.960000000000001</v>
      </c>
      <c r="F151" t="n">
        <v>6.74</v>
      </c>
      <c r="G151" t="n">
        <v>101.06</v>
      </c>
      <c r="H151" t="n">
        <v>1.76</v>
      </c>
      <c r="I151" t="n">
        <v>4</v>
      </c>
      <c r="J151" t="n">
        <v>388.38</v>
      </c>
      <c r="K151" t="n">
        <v>61.82</v>
      </c>
      <c r="L151" t="n">
        <v>38.25</v>
      </c>
      <c r="M151" t="n">
        <v>2</v>
      </c>
      <c r="N151" t="n">
        <v>138.31</v>
      </c>
      <c r="O151" t="n">
        <v>48134.63</v>
      </c>
      <c r="P151" t="n">
        <v>120.44</v>
      </c>
      <c r="Q151" t="n">
        <v>204.14</v>
      </c>
      <c r="R151" t="n">
        <v>23.25</v>
      </c>
      <c r="S151" t="n">
        <v>17.37</v>
      </c>
      <c r="T151" t="n">
        <v>845.03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100.3691243033374</v>
      </c>
      <c r="AB151" t="n">
        <v>137.3294638450222</v>
      </c>
      <c r="AC151" t="n">
        <v>124.2229325588032</v>
      </c>
      <c r="AD151" t="n">
        <v>100369.1243033374</v>
      </c>
      <c r="AE151" t="n">
        <v>137329.4638450222</v>
      </c>
      <c r="AF151" t="n">
        <v>5.139730155462548e-06</v>
      </c>
      <c r="AG151" t="n">
        <v>0.415</v>
      </c>
      <c r="AH151" t="n">
        <v>124222.9325588032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10.0449</v>
      </c>
      <c r="E152" t="n">
        <v>9.960000000000001</v>
      </c>
      <c r="F152" t="n">
        <v>6.74</v>
      </c>
      <c r="G152" t="n">
        <v>101.04</v>
      </c>
      <c r="H152" t="n">
        <v>1.76</v>
      </c>
      <c r="I152" t="n">
        <v>4</v>
      </c>
      <c r="J152" t="n">
        <v>389.14</v>
      </c>
      <c r="K152" t="n">
        <v>61.82</v>
      </c>
      <c r="L152" t="n">
        <v>38.5</v>
      </c>
      <c r="M152" t="n">
        <v>2</v>
      </c>
      <c r="N152" t="n">
        <v>138.81</v>
      </c>
      <c r="O152" t="n">
        <v>48227.84</v>
      </c>
      <c r="P152" t="n">
        <v>120.37</v>
      </c>
      <c r="Q152" t="n">
        <v>204.14</v>
      </c>
      <c r="R152" t="n">
        <v>23.24</v>
      </c>
      <c r="S152" t="n">
        <v>17.37</v>
      </c>
      <c r="T152" t="n">
        <v>843.3200000000001</v>
      </c>
      <c r="U152" t="n">
        <v>0.75</v>
      </c>
      <c r="V152" t="n">
        <v>0.76</v>
      </c>
      <c r="W152" t="n">
        <v>1.14</v>
      </c>
      <c r="X152" t="n">
        <v>0.04</v>
      </c>
      <c r="Y152" t="n">
        <v>1</v>
      </c>
      <c r="Z152" t="n">
        <v>10</v>
      </c>
      <c r="AA152" t="n">
        <v>100.3150747292885</v>
      </c>
      <c r="AB152" t="n">
        <v>137.2555108333096</v>
      </c>
      <c r="AC152" t="n">
        <v>124.1560375187346</v>
      </c>
      <c r="AD152" t="n">
        <v>100315.0747292885</v>
      </c>
      <c r="AE152" t="n">
        <v>137255.5108333096</v>
      </c>
      <c r="AF152" t="n">
        <v>5.140600151207359e-06</v>
      </c>
      <c r="AG152" t="n">
        <v>0.415</v>
      </c>
      <c r="AH152" t="n">
        <v>124156.0375187346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10.0416</v>
      </c>
      <c r="E153" t="n">
        <v>9.960000000000001</v>
      </c>
      <c r="F153" t="n">
        <v>6.74</v>
      </c>
      <c r="G153" t="n">
        <v>101.09</v>
      </c>
      <c r="H153" t="n">
        <v>1.77</v>
      </c>
      <c r="I153" t="n">
        <v>4</v>
      </c>
      <c r="J153" t="n">
        <v>389.89</v>
      </c>
      <c r="K153" t="n">
        <v>61.82</v>
      </c>
      <c r="L153" t="n">
        <v>38.75</v>
      </c>
      <c r="M153" t="n">
        <v>2</v>
      </c>
      <c r="N153" t="n">
        <v>139.32</v>
      </c>
      <c r="O153" t="n">
        <v>48321.4</v>
      </c>
      <c r="P153" t="n">
        <v>120.37</v>
      </c>
      <c r="Q153" t="n">
        <v>204.15</v>
      </c>
      <c r="R153" t="n">
        <v>23.28</v>
      </c>
      <c r="S153" t="n">
        <v>17.37</v>
      </c>
      <c r="T153" t="n">
        <v>863.4299999999999</v>
      </c>
      <c r="U153" t="n">
        <v>0.75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100.3463709383485</v>
      </c>
      <c r="AB153" t="n">
        <v>137.2983316872367</v>
      </c>
      <c r="AC153" t="n">
        <v>124.1947716104624</v>
      </c>
      <c r="AD153" t="n">
        <v>100346.3709383485</v>
      </c>
      <c r="AE153" t="n">
        <v>137298.3316872367</v>
      </c>
      <c r="AF153" t="n">
        <v>5.13891133593802e-06</v>
      </c>
      <c r="AG153" t="n">
        <v>0.415</v>
      </c>
      <c r="AH153" t="n">
        <v>124194.7716104624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10.0393</v>
      </c>
      <c r="E154" t="n">
        <v>9.960000000000001</v>
      </c>
      <c r="F154" t="n">
        <v>6.74</v>
      </c>
      <c r="G154" t="n">
        <v>101.12</v>
      </c>
      <c r="H154" t="n">
        <v>1.78</v>
      </c>
      <c r="I154" t="n">
        <v>4</v>
      </c>
      <c r="J154" t="n">
        <v>390.66</v>
      </c>
      <c r="K154" t="n">
        <v>61.82</v>
      </c>
      <c r="L154" t="n">
        <v>39</v>
      </c>
      <c r="M154" t="n">
        <v>2</v>
      </c>
      <c r="N154" t="n">
        <v>139.83</v>
      </c>
      <c r="O154" t="n">
        <v>48415.31</v>
      </c>
      <c r="P154" t="n">
        <v>120.38</v>
      </c>
      <c r="Q154" t="n">
        <v>204.14</v>
      </c>
      <c r="R154" t="n">
        <v>23.37</v>
      </c>
      <c r="S154" t="n">
        <v>17.37</v>
      </c>
      <c r="T154" t="n">
        <v>906.03</v>
      </c>
      <c r="U154" t="n">
        <v>0.74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100.3736162702728</v>
      </c>
      <c r="AB154" t="n">
        <v>137.3356099523547</v>
      </c>
      <c r="AC154" t="n">
        <v>124.228492090278</v>
      </c>
      <c r="AD154" t="n">
        <v>100373.6162702728</v>
      </c>
      <c r="AE154" t="n">
        <v>137335.6099523547</v>
      </c>
      <c r="AF154" t="n">
        <v>5.137734282871511e-06</v>
      </c>
      <c r="AG154" t="n">
        <v>0.415</v>
      </c>
      <c r="AH154" t="n">
        <v>124228.492090278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10.0382</v>
      </c>
      <c r="E155" t="n">
        <v>9.960000000000001</v>
      </c>
      <c r="F155" t="n">
        <v>6.74</v>
      </c>
      <c r="G155" t="n">
        <v>101.14</v>
      </c>
      <c r="H155" t="n">
        <v>1.79</v>
      </c>
      <c r="I155" t="n">
        <v>4</v>
      </c>
      <c r="J155" t="n">
        <v>391.42</v>
      </c>
      <c r="K155" t="n">
        <v>61.82</v>
      </c>
      <c r="L155" t="n">
        <v>39.25</v>
      </c>
      <c r="M155" t="n">
        <v>2</v>
      </c>
      <c r="N155" t="n">
        <v>140.35</v>
      </c>
      <c r="O155" t="n">
        <v>48509.7</v>
      </c>
      <c r="P155" t="n">
        <v>120.23</v>
      </c>
      <c r="Q155" t="n">
        <v>204.14</v>
      </c>
      <c r="R155" t="n">
        <v>23.39</v>
      </c>
      <c r="S155" t="n">
        <v>17.37</v>
      </c>
      <c r="T155" t="n">
        <v>914.87</v>
      </c>
      <c r="U155" t="n">
        <v>0.74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100.3027395475154</v>
      </c>
      <c r="AB155" t="n">
        <v>137.2386332934178</v>
      </c>
      <c r="AC155" t="n">
        <v>124.1407707475624</v>
      </c>
      <c r="AD155" t="n">
        <v>100302.7395475154</v>
      </c>
      <c r="AE155" t="n">
        <v>137238.6332934178</v>
      </c>
      <c r="AF155" t="n">
        <v>5.137171344448397e-06</v>
      </c>
      <c r="AG155" t="n">
        <v>0.415</v>
      </c>
      <c r="AH155" t="n">
        <v>124140.7707475624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10.0399</v>
      </c>
      <c r="E156" t="n">
        <v>9.960000000000001</v>
      </c>
      <c r="F156" t="n">
        <v>6.74</v>
      </c>
      <c r="G156" t="n">
        <v>101.11</v>
      </c>
      <c r="H156" t="n">
        <v>1.8</v>
      </c>
      <c r="I156" t="n">
        <v>4</v>
      </c>
      <c r="J156" t="n">
        <v>392.19</v>
      </c>
      <c r="K156" t="n">
        <v>61.82</v>
      </c>
      <c r="L156" t="n">
        <v>39.5</v>
      </c>
      <c r="M156" t="n">
        <v>2</v>
      </c>
      <c r="N156" t="n">
        <v>140.87</v>
      </c>
      <c r="O156" t="n">
        <v>48604.33</v>
      </c>
      <c r="P156" t="n">
        <v>120.18</v>
      </c>
      <c r="Q156" t="n">
        <v>204.14</v>
      </c>
      <c r="R156" t="n">
        <v>23.36</v>
      </c>
      <c r="S156" t="n">
        <v>17.37</v>
      </c>
      <c r="T156" t="n">
        <v>904</v>
      </c>
      <c r="U156" t="n">
        <v>0.74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100.2595149595275</v>
      </c>
      <c r="AB156" t="n">
        <v>137.1794915051985</v>
      </c>
      <c r="AC156" t="n">
        <v>124.0872733686047</v>
      </c>
      <c r="AD156" t="n">
        <v>100259.5149595275</v>
      </c>
      <c r="AE156" t="n">
        <v>137179.4915051985</v>
      </c>
      <c r="AF156" t="n">
        <v>5.138041340193208e-06</v>
      </c>
      <c r="AG156" t="n">
        <v>0.415</v>
      </c>
      <c r="AH156" t="n">
        <v>124087.2733686047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10.0399</v>
      </c>
      <c r="E157" t="n">
        <v>9.960000000000001</v>
      </c>
      <c r="F157" t="n">
        <v>6.74</v>
      </c>
      <c r="G157" t="n">
        <v>101.11</v>
      </c>
      <c r="H157" t="n">
        <v>1.8</v>
      </c>
      <c r="I157" t="n">
        <v>4</v>
      </c>
      <c r="J157" t="n">
        <v>392.96</v>
      </c>
      <c r="K157" t="n">
        <v>61.82</v>
      </c>
      <c r="L157" t="n">
        <v>39.75</v>
      </c>
      <c r="M157" t="n">
        <v>2</v>
      </c>
      <c r="N157" t="n">
        <v>141.39</v>
      </c>
      <c r="O157" t="n">
        <v>48699.33</v>
      </c>
      <c r="P157" t="n">
        <v>120.11</v>
      </c>
      <c r="Q157" t="n">
        <v>204.14</v>
      </c>
      <c r="R157" t="n">
        <v>23.31</v>
      </c>
      <c r="S157" t="n">
        <v>17.37</v>
      </c>
      <c r="T157" t="n">
        <v>877.0700000000001</v>
      </c>
      <c r="U157" t="n">
        <v>0.75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100.221572639416</v>
      </c>
      <c r="AB157" t="n">
        <v>137.127577148925</v>
      </c>
      <c r="AC157" t="n">
        <v>124.0403136456316</v>
      </c>
      <c r="AD157" t="n">
        <v>100221.572639416</v>
      </c>
      <c r="AE157" t="n">
        <v>137127.577148925</v>
      </c>
      <c r="AF157" t="n">
        <v>5.138041340193208e-06</v>
      </c>
      <c r="AG157" t="n">
        <v>0.415</v>
      </c>
      <c r="AH157" t="n">
        <v>124040.3136456316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10.0424</v>
      </c>
      <c r="E158" t="n">
        <v>9.960000000000001</v>
      </c>
      <c r="F158" t="n">
        <v>6.74</v>
      </c>
      <c r="G158" t="n">
        <v>101.08</v>
      </c>
      <c r="H158" t="n">
        <v>1.81</v>
      </c>
      <c r="I158" t="n">
        <v>4</v>
      </c>
      <c r="J158" t="n">
        <v>393.73</v>
      </c>
      <c r="K158" t="n">
        <v>61.82</v>
      </c>
      <c r="L158" t="n">
        <v>40</v>
      </c>
      <c r="M158" t="n">
        <v>2</v>
      </c>
      <c r="N158" t="n">
        <v>141.91</v>
      </c>
      <c r="O158" t="n">
        <v>48794.7</v>
      </c>
      <c r="P158" t="n">
        <v>120.01</v>
      </c>
      <c r="Q158" t="n">
        <v>204.14</v>
      </c>
      <c r="R158" t="n">
        <v>23.26</v>
      </c>
      <c r="S158" t="n">
        <v>17.37</v>
      </c>
      <c r="T158" t="n">
        <v>852.15</v>
      </c>
      <c r="U158" t="n">
        <v>0.75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100.1436987348593</v>
      </c>
      <c r="AB158" t="n">
        <v>137.0210266371564</v>
      </c>
      <c r="AC158" t="n">
        <v>123.9439321651616</v>
      </c>
      <c r="AD158" t="n">
        <v>100143.6987348593</v>
      </c>
      <c r="AE158" t="n">
        <v>137021.0266371563</v>
      </c>
      <c r="AF158" t="n">
        <v>5.139320745700285e-06</v>
      </c>
      <c r="AG158" t="n">
        <v>0.415</v>
      </c>
      <c r="AH158" t="n">
        <v>123943.9321651616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11.079</v>
      </c>
      <c r="E2" t="n">
        <v>9.029999999999999</v>
      </c>
      <c r="F2" t="n">
        <v>7.13</v>
      </c>
      <c r="G2" t="n">
        <v>19.46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20.64</v>
      </c>
      <c r="Q2" t="n">
        <v>204.2</v>
      </c>
      <c r="R2" t="n">
        <v>34.82</v>
      </c>
      <c r="S2" t="n">
        <v>17.37</v>
      </c>
      <c r="T2" t="n">
        <v>6541.6</v>
      </c>
      <c r="U2" t="n">
        <v>0.5</v>
      </c>
      <c r="V2" t="n">
        <v>0.72</v>
      </c>
      <c r="W2" t="n">
        <v>1.2</v>
      </c>
      <c r="X2" t="n">
        <v>0.44</v>
      </c>
      <c r="Y2" t="n">
        <v>1</v>
      </c>
      <c r="Z2" t="n">
        <v>10</v>
      </c>
      <c r="AA2" t="n">
        <v>24.1263305044728</v>
      </c>
      <c r="AB2" t="n">
        <v>33.01070977473855</v>
      </c>
      <c r="AC2" t="n">
        <v>29.86021396470083</v>
      </c>
      <c r="AD2" t="n">
        <v>24126.3305044728</v>
      </c>
      <c r="AE2" t="n">
        <v>33010.70977473855</v>
      </c>
      <c r="AF2" t="n">
        <v>1.690310000002926e-05</v>
      </c>
      <c r="AG2" t="n">
        <v>0.37625</v>
      </c>
      <c r="AH2" t="n">
        <v>29860.21396470083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9.355499999999999</v>
      </c>
      <c r="E2" t="n">
        <v>10.69</v>
      </c>
      <c r="F2" t="n">
        <v>7.67</v>
      </c>
      <c r="G2" t="n">
        <v>9.210000000000001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68.06</v>
      </c>
      <c r="Q2" t="n">
        <v>204.24</v>
      </c>
      <c r="R2" t="n">
        <v>52.35</v>
      </c>
      <c r="S2" t="n">
        <v>17.37</v>
      </c>
      <c r="T2" t="n">
        <v>15165.68</v>
      </c>
      <c r="U2" t="n">
        <v>0.33</v>
      </c>
      <c r="V2" t="n">
        <v>0.67</v>
      </c>
      <c r="W2" t="n">
        <v>1.22</v>
      </c>
      <c r="X2" t="n">
        <v>0.98</v>
      </c>
      <c r="Y2" t="n">
        <v>1</v>
      </c>
      <c r="Z2" t="n">
        <v>10</v>
      </c>
      <c r="AA2" t="n">
        <v>67.28992984180515</v>
      </c>
      <c r="AB2" t="n">
        <v>92.06905063171263</v>
      </c>
      <c r="AC2" t="n">
        <v>83.28210965916853</v>
      </c>
      <c r="AD2" t="n">
        <v>67289.92984180515</v>
      </c>
      <c r="AE2" t="n">
        <v>92069.05063171263</v>
      </c>
      <c r="AF2" t="n">
        <v>7.781221344314224e-06</v>
      </c>
      <c r="AG2" t="n">
        <v>0.4454166666666666</v>
      </c>
      <c r="AH2" t="n">
        <v>83282.10965916852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9.738200000000001</v>
      </c>
      <c r="E3" t="n">
        <v>10.27</v>
      </c>
      <c r="F3" t="n">
        <v>7.48</v>
      </c>
      <c r="G3" t="n">
        <v>11.51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66</v>
      </c>
      <c r="Q3" t="n">
        <v>204.15</v>
      </c>
      <c r="R3" t="n">
        <v>46.14</v>
      </c>
      <c r="S3" t="n">
        <v>17.37</v>
      </c>
      <c r="T3" t="n">
        <v>12118.15</v>
      </c>
      <c r="U3" t="n">
        <v>0.38</v>
      </c>
      <c r="V3" t="n">
        <v>0.68</v>
      </c>
      <c r="W3" t="n">
        <v>1.21</v>
      </c>
      <c r="X3" t="n">
        <v>0.79</v>
      </c>
      <c r="Y3" t="n">
        <v>1</v>
      </c>
      <c r="Z3" t="n">
        <v>10</v>
      </c>
      <c r="AA3" t="n">
        <v>62.99545109818096</v>
      </c>
      <c r="AB3" t="n">
        <v>86.19315535565815</v>
      </c>
      <c r="AC3" t="n">
        <v>77.967001581388</v>
      </c>
      <c r="AD3" t="n">
        <v>62995.45109818097</v>
      </c>
      <c r="AE3" t="n">
        <v>86193.15535565815</v>
      </c>
      <c r="AF3" t="n">
        <v>8.099523242499148e-06</v>
      </c>
      <c r="AG3" t="n">
        <v>0.4279166666666667</v>
      </c>
      <c r="AH3" t="n">
        <v>77967.001581388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10.0309</v>
      </c>
      <c r="E4" t="n">
        <v>9.970000000000001</v>
      </c>
      <c r="F4" t="n">
        <v>7.32</v>
      </c>
      <c r="G4" t="n">
        <v>13.73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64.17</v>
      </c>
      <c r="Q4" t="n">
        <v>204.19</v>
      </c>
      <c r="R4" t="n">
        <v>41.3</v>
      </c>
      <c r="S4" t="n">
        <v>17.37</v>
      </c>
      <c r="T4" t="n">
        <v>9730.309999999999</v>
      </c>
      <c r="U4" t="n">
        <v>0.42</v>
      </c>
      <c r="V4" t="n">
        <v>0.7</v>
      </c>
      <c r="W4" t="n">
        <v>1.19</v>
      </c>
      <c r="X4" t="n">
        <v>0.63</v>
      </c>
      <c r="Y4" t="n">
        <v>1</v>
      </c>
      <c r="Z4" t="n">
        <v>10</v>
      </c>
      <c r="AA4" t="n">
        <v>59.75356928636229</v>
      </c>
      <c r="AB4" t="n">
        <v>81.75746963899847</v>
      </c>
      <c r="AC4" t="n">
        <v>73.95465148400092</v>
      </c>
      <c r="AD4" t="n">
        <v>59753.56928636228</v>
      </c>
      <c r="AE4" t="n">
        <v>81757.46963899847</v>
      </c>
      <c r="AF4" t="n">
        <v>8.342969716496345e-06</v>
      </c>
      <c r="AG4" t="n">
        <v>0.4154166666666667</v>
      </c>
      <c r="AH4" t="n">
        <v>73954.65148400092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10.2471</v>
      </c>
      <c r="E5" t="n">
        <v>9.76</v>
      </c>
      <c r="F5" t="n">
        <v>7.22</v>
      </c>
      <c r="G5" t="n">
        <v>16.04</v>
      </c>
      <c r="H5" t="n">
        <v>0.31</v>
      </c>
      <c r="I5" t="n">
        <v>27</v>
      </c>
      <c r="J5" t="n">
        <v>99.64</v>
      </c>
      <c r="K5" t="n">
        <v>39.72</v>
      </c>
      <c r="L5" t="n">
        <v>1.75</v>
      </c>
      <c r="M5" t="n">
        <v>25</v>
      </c>
      <c r="N5" t="n">
        <v>13.18</v>
      </c>
      <c r="O5" t="n">
        <v>12522.99</v>
      </c>
      <c r="P5" t="n">
        <v>62.86</v>
      </c>
      <c r="Q5" t="n">
        <v>204.16</v>
      </c>
      <c r="R5" t="n">
        <v>37.99</v>
      </c>
      <c r="S5" t="n">
        <v>17.37</v>
      </c>
      <c r="T5" t="n">
        <v>8101.19</v>
      </c>
      <c r="U5" t="n">
        <v>0.46</v>
      </c>
      <c r="V5" t="n">
        <v>0.71</v>
      </c>
      <c r="W5" t="n">
        <v>1.19</v>
      </c>
      <c r="X5" t="n">
        <v>0.52</v>
      </c>
      <c r="Y5" t="n">
        <v>1</v>
      </c>
      <c r="Z5" t="n">
        <v>10</v>
      </c>
      <c r="AA5" t="n">
        <v>57.54913301593146</v>
      </c>
      <c r="AB5" t="n">
        <v>78.74126268093204</v>
      </c>
      <c r="AC5" t="n">
        <v>71.22630708473834</v>
      </c>
      <c r="AD5" t="n">
        <v>57549.13301593146</v>
      </c>
      <c r="AE5" t="n">
        <v>78741.26268093204</v>
      </c>
      <c r="AF5" t="n">
        <v>8.522789079933973e-06</v>
      </c>
      <c r="AG5" t="n">
        <v>0.4066666666666667</v>
      </c>
      <c r="AH5" t="n">
        <v>71226.30708473834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10.3803</v>
      </c>
      <c r="E6" t="n">
        <v>9.630000000000001</v>
      </c>
      <c r="F6" t="n">
        <v>7.15</v>
      </c>
      <c r="G6" t="n">
        <v>17.88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22</v>
      </c>
      <c r="N6" t="n">
        <v>13.24</v>
      </c>
      <c r="O6" t="n">
        <v>12561.45</v>
      </c>
      <c r="P6" t="n">
        <v>61.92</v>
      </c>
      <c r="Q6" t="n">
        <v>204.19</v>
      </c>
      <c r="R6" t="n">
        <v>36.24</v>
      </c>
      <c r="S6" t="n">
        <v>17.37</v>
      </c>
      <c r="T6" t="n">
        <v>7240.04</v>
      </c>
      <c r="U6" t="n">
        <v>0.48</v>
      </c>
      <c r="V6" t="n">
        <v>0.71</v>
      </c>
      <c r="W6" t="n">
        <v>1.17</v>
      </c>
      <c r="X6" t="n">
        <v>0.46</v>
      </c>
      <c r="Y6" t="n">
        <v>1</v>
      </c>
      <c r="Z6" t="n">
        <v>10</v>
      </c>
      <c r="AA6" t="n">
        <v>56.14283494021208</v>
      </c>
      <c r="AB6" t="n">
        <v>76.8171036122413</v>
      </c>
      <c r="AC6" t="n">
        <v>69.48578705698861</v>
      </c>
      <c r="AD6" t="n">
        <v>56142.83494021207</v>
      </c>
      <c r="AE6" t="n">
        <v>76817.10361224129</v>
      </c>
      <c r="AF6" t="n">
        <v>8.63357510773181e-06</v>
      </c>
      <c r="AG6" t="n">
        <v>0.4012500000000001</v>
      </c>
      <c r="AH6" t="n">
        <v>69485.78705698861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10.5208</v>
      </c>
      <c r="E7" t="n">
        <v>9.51</v>
      </c>
      <c r="F7" t="n">
        <v>7.09</v>
      </c>
      <c r="G7" t="n">
        <v>20.24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60.93</v>
      </c>
      <c r="Q7" t="n">
        <v>204.16</v>
      </c>
      <c r="R7" t="n">
        <v>34.11</v>
      </c>
      <c r="S7" t="n">
        <v>17.37</v>
      </c>
      <c r="T7" t="n">
        <v>6192.65</v>
      </c>
      <c r="U7" t="n">
        <v>0.51</v>
      </c>
      <c r="V7" t="n">
        <v>0.72</v>
      </c>
      <c r="W7" t="n">
        <v>1.17</v>
      </c>
      <c r="X7" t="n">
        <v>0.39</v>
      </c>
      <c r="Y7" t="n">
        <v>1</v>
      </c>
      <c r="Z7" t="n">
        <v>10</v>
      </c>
      <c r="AA7" t="n">
        <v>54.74031919150882</v>
      </c>
      <c r="AB7" t="n">
        <v>74.89811969023853</v>
      </c>
      <c r="AC7" t="n">
        <v>67.74994826719032</v>
      </c>
      <c r="AD7" t="n">
        <v>54740.31919150882</v>
      </c>
      <c r="AE7" t="n">
        <v>74898.11969023853</v>
      </c>
      <c r="AF7" t="n">
        <v>8.750432742158204e-06</v>
      </c>
      <c r="AG7" t="n">
        <v>0.39625</v>
      </c>
      <c r="AH7" t="n">
        <v>67749.94826719032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10.6073</v>
      </c>
      <c r="E8" t="n">
        <v>9.43</v>
      </c>
      <c r="F8" t="n">
        <v>7.05</v>
      </c>
      <c r="G8" t="n">
        <v>22.26</v>
      </c>
      <c r="H8" t="n">
        <v>0.44</v>
      </c>
      <c r="I8" t="n">
        <v>19</v>
      </c>
      <c r="J8" t="n">
        <v>100.58</v>
      </c>
      <c r="K8" t="n">
        <v>39.72</v>
      </c>
      <c r="L8" t="n">
        <v>2.5</v>
      </c>
      <c r="M8" t="n">
        <v>17</v>
      </c>
      <c r="N8" t="n">
        <v>13.36</v>
      </c>
      <c r="O8" t="n">
        <v>12638.45</v>
      </c>
      <c r="P8" t="n">
        <v>60.31</v>
      </c>
      <c r="Q8" t="n">
        <v>204.18</v>
      </c>
      <c r="R8" t="n">
        <v>32.86</v>
      </c>
      <c r="S8" t="n">
        <v>17.37</v>
      </c>
      <c r="T8" t="n">
        <v>5575.14</v>
      </c>
      <c r="U8" t="n">
        <v>0.53</v>
      </c>
      <c r="V8" t="n">
        <v>0.72</v>
      </c>
      <c r="W8" t="n">
        <v>1.17</v>
      </c>
      <c r="X8" t="n">
        <v>0.36</v>
      </c>
      <c r="Y8" t="n">
        <v>1</v>
      </c>
      <c r="Z8" t="n">
        <v>10</v>
      </c>
      <c r="AA8" t="n">
        <v>53.87900103850649</v>
      </c>
      <c r="AB8" t="n">
        <v>73.71962619462626</v>
      </c>
      <c r="AC8" t="n">
        <v>66.6839285367729</v>
      </c>
      <c r="AD8" t="n">
        <v>53879.00103850649</v>
      </c>
      <c r="AE8" t="n">
        <v>73719.62619462625</v>
      </c>
      <c r="AF8" t="n">
        <v>8.822377122071965e-06</v>
      </c>
      <c r="AG8" t="n">
        <v>0.3929166666666666</v>
      </c>
      <c r="AH8" t="n">
        <v>66683.9285367729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10.6787</v>
      </c>
      <c r="E9" t="n">
        <v>9.359999999999999</v>
      </c>
      <c r="F9" t="n">
        <v>7.03</v>
      </c>
      <c r="G9" t="n">
        <v>24.8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15</v>
      </c>
      <c r="N9" t="n">
        <v>13.42</v>
      </c>
      <c r="O9" t="n">
        <v>12676.98</v>
      </c>
      <c r="P9" t="n">
        <v>59.77</v>
      </c>
      <c r="Q9" t="n">
        <v>204.15</v>
      </c>
      <c r="R9" t="n">
        <v>32.32</v>
      </c>
      <c r="S9" t="n">
        <v>17.37</v>
      </c>
      <c r="T9" t="n">
        <v>5315.47</v>
      </c>
      <c r="U9" t="n">
        <v>0.54</v>
      </c>
      <c r="V9" t="n">
        <v>0.73</v>
      </c>
      <c r="W9" t="n">
        <v>1.16</v>
      </c>
      <c r="X9" t="n">
        <v>0.34</v>
      </c>
      <c r="Y9" t="n">
        <v>1</v>
      </c>
      <c r="Z9" t="n">
        <v>10</v>
      </c>
      <c r="AA9" t="n">
        <v>53.1957993441416</v>
      </c>
      <c r="AB9" t="n">
        <v>72.78483949566512</v>
      </c>
      <c r="AC9" t="n">
        <v>65.83835656837897</v>
      </c>
      <c r="AD9" t="n">
        <v>53195.7993441416</v>
      </c>
      <c r="AE9" t="n">
        <v>72784.83949566513</v>
      </c>
      <c r="AF9" t="n">
        <v>8.881762425260895e-06</v>
      </c>
      <c r="AG9" t="n">
        <v>0.39</v>
      </c>
      <c r="AH9" t="n">
        <v>65838.35656837896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10.7223</v>
      </c>
      <c r="E10" t="n">
        <v>9.33</v>
      </c>
      <c r="F10" t="n">
        <v>7.01</v>
      </c>
      <c r="G10" t="n">
        <v>26.29</v>
      </c>
      <c r="H10" t="n">
        <v>0.52</v>
      </c>
      <c r="I10" t="n">
        <v>16</v>
      </c>
      <c r="J10" t="n">
        <v>101.2</v>
      </c>
      <c r="K10" t="n">
        <v>39.72</v>
      </c>
      <c r="L10" t="n">
        <v>3</v>
      </c>
      <c r="M10" t="n">
        <v>14</v>
      </c>
      <c r="N10" t="n">
        <v>13.49</v>
      </c>
      <c r="O10" t="n">
        <v>12715.54</v>
      </c>
      <c r="P10" t="n">
        <v>59.16</v>
      </c>
      <c r="Q10" t="n">
        <v>204.2</v>
      </c>
      <c r="R10" t="n">
        <v>31.84</v>
      </c>
      <c r="S10" t="n">
        <v>17.37</v>
      </c>
      <c r="T10" t="n">
        <v>5081.59</v>
      </c>
      <c r="U10" t="n">
        <v>0.55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52.6256319838099</v>
      </c>
      <c r="AB10" t="n">
        <v>72.00471135925105</v>
      </c>
      <c r="AC10" t="n">
        <v>65.13268276638728</v>
      </c>
      <c r="AD10" t="n">
        <v>52625.6319838099</v>
      </c>
      <c r="AE10" t="n">
        <v>72004.71135925104</v>
      </c>
      <c r="AF10" t="n">
        <v>8.918025719645174e-06</v>
      </c>
      <c r="AG10" t="n">
        <v>0.38875</v>
      </c>
      <c r="AH10" t="n">
        <v>65132.68276638728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10.8375</v>
      </c>
      <c r="E11" t="n">
        <v>9.23</v>
      </c>
      <c r="F11" t="n">
        <v>6.95</v>
      </c>
      <c r="G11" t="n">
        <v>29.79</v>
      </c>
      <c r="H11" t="n">
        <v>0.5600000000000001</v>
      </c>
      <c r="I11" t="n">
        <v>14</v>
      </c>
      <c r="J11" t="n">
        <v>101.52</v>
      </c>
      <c r="K11" t="n">
        <v>39.72</v>
      </c>
      <c r="L11" t="n">
        <v>3.25</v>
      </c>
      <c r="M11" t="n">
        <v>12</v>
      </c>
      <c r="N11" t="n">
        <v>13.55</v>
      </c>
      <c r="O11" t="n">
        <v>12754.13</v>
      </c>
      <c r="P11" t="n">
        <v>58.26</v>
      </c>
      <c r="Q11" t="n">
        <v>204.21</v>
      </c>
      <c r="R11" t="n">
        <v>29.99</v>
      </c>
      <c r="S11" t="n">
        <v>17.37</v>
      </c>
      <c r="T11" t="n">
        <v>4168.61</v>
      </c>
      <c r="U11" t="n">
        <v>0.58</v>
      </c>
      <c r="V11" t="n">
        <v>0.73</v>
      </c>
      <c r="W11" t="n">
        <v>1.16</v>
      </c>
      <c r="X11" t="n">
        <v>0.26</v>
      </c>
      <c r="Y11" t="n">
        <v>1</v>
      </c>
      <c r="Z11" t="n">
        <v>10</v>
      </c>
      <c r="AA11" t="n">
        <v>51.47190671388925</v>
      </c>
      <c r="AB11" t="n">
        <v>70.42613354617974</v>
      </c>
      <c r="AC11" t="n">
        <v>63.70476220424712</v>
      </c>
      <c r="AD11" t="n">
        <v>51471.90671388926</v>
      </c>
      <c r="AE11" t="n">
        <v>70426.13354617974</v>
      </c>
      <c r="AF11" t="n">
        <v>9.013840662605463e-06</v>
      </c>
      <c r="AG11" t="n">
        <v>0.3845833333333333</v>
      </c>
      <c r="AH11" t="n">
        <v>63704.76220424712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10.889</v>
      </c>
      <c r="E12" t="n">
        <v>9.18</v>
      </c>
      <c r="F12" t="n">
        <v>6.93</v>
      </c>
      <c r="G12" t="n">
        <v>31.98</v>
      </c>
      <c r="H12" t="n">
        <v>0.6</v>
      </c>
      <c r="I12" t="n">
        <v>13</v>
      </c>
      <c r="J12" t="n">
        <v>101.83</v>
      </c>
      <c r="K12" t="n">
        <v>39.72</v>
      </c>
      <c r="L12" t="n">
        <v>3.5</v>
      </c>
      <c r="M12" t="n">
        <v>11</v>
      </c>
      <c r="N12" t="n">
        <v>13.61</v>
      </c>
      <c r="O12" t="n">
        <v>12792.74</v>
      </c>
      <c r="P12" t="n">
        <v>57.72</v>
      </c>
      <c r="Q12" t="n">
        <v>204.14</v>
      </c>
      <c r="R12" t="n">
        <v>29.25</v>
      </c>
      <c r="S12" t="n">
        <v>17.37</v>
      </c>
      <c r="T12" t="n">
        <v>3803.24</v>
      </c>
      <c r="U12" t="n">
        <v>0.59</v>
      </c>
      <c r="V12" t="n">
        <v>0.74</v>
      </c>
      <c r="W12" t="n">
        <v>1.16</v>
      </c>
      <c r="X12" t="n">
        <v>0.24</v>
      </c>
      <c r="Y12" t="n">
        <v>1</v>
      </c>
      <c r="Z12" t="n">
        <v>10</v>
      </c>
      <c r="AA12" t="n">
        <v>50.91015698177908</v>
      </c>
      <c r="AB12" t="n">
        <v>69.65752278005787</v>
      </c>
      <c r="AC12" t="n">
        <v>63.0095065708917</v>
      </c>
      <c r="AD12" t="n">
        <v>50910.15698177908</v>
      </c>
      <c r="AE12" t="n">
        <v>69657.52278005787</v>
      </c>
      <c r="AF12" t="n">
        <v>9.056674599779551e-06</v>
      </c>
      <c r="AG12" t="n">
        <v>0.3825</v>
      </c>
      <c r="AH12" t="n">
        <v>63009.5065708917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10.9373</v>
      </c>
      <c r="E13" t="n">
        <v>9.140000000000001</v>
      </c>
      <c r="F13" t="n">
        <v>6.91</v>
      </c>
      <c r="G13" t="n">
        <v>34.54</v>
      </c>
      <c r="H13" t="n">
        <v>0.65</v>
      </c>
      <c r="I13" t="n">
        <v>12</v>
      </c>
      <c r="J13" t="n">
        <v>102.14</v>
      </c>
      <c r="K13" t="n">
        <v>39.72</v>
      </c>
      <c r="L13" t="n">
        <v>3.75</v>
      </c>
      <c r="M13" t="n">
        <v>10</v>
      </c>
      <c r="N13" t="n">
        <v>13.68</v>
      </c>
      <c r="O13" t="n">
        <v>12831.37</v>
      </c>
      <c r="P13" t="n">
        <v>57.17</v>
      </c>
      <c r="Q13" t="n">
        <v>204.14</v>
      </c>
      <c r="R13" t="n">
        <v>28.75</v>
      </c>
      <c r="S13" t="n">
        <v>17.37</v>
      </c>
      <c r="T13" t="n">
        <v>3558.02</v>
      </c>
      <c r="U13" t="n">
        <v>0.6</v>
      </c>
      <c r="V13" t="n">
        <v>0.74</v>
      </c>
      <c r="W13" t="n">
        <v>1.15</v>
      </c>
      <c r="X13" t="n">
        <v>0.22</v>
      </c>
      <c r="Y13" t="n">
        <v>1</v>
      </c>
      <c r="Z13" t="n">
        <v>10</v>
      </c>
      <c r="AA13" t="n">
        <v>50.36583744981304</v>
      </c>
      <c r="AB13" t="n">
        <v>68.91276078273938</v>
      </c>
      <c r="AC13" t="n">
        <v>62.335823613317</v>
      </c>
      <c r="AD13" t="n">
        <v>50365.83744981304</v>
      </c>
      <c r="AE13" t="n">
        <v>68912.76078273938</v>
      </c>
      <c r="AF13" t="n">
        <v>9.096847010760299e-06</v>
      </c>
      <c r="AG13" t="n">
        <v>0.3808333333333334</v>
      </c>
      <c r="AH13" t="n">
        <v>62335.82361331701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10.9333</v>
      </c>
      <c r="E14" t="n">
        <v>9.15</v>
      </c>
      <c r="F14" t="n">
        <v>6.91</v>
      </c>
      <c r="G14" t="n">
        <v>34.56</v>
      </c>
      <c r="H14" t="n">
        <v>0.6899999999999999</v>
      </c>
      <c r="I14" t="n">
        <v>12</v>
      </c>
      <c r="J14" t="n">
        <v>102.45</v>
      </c>
      <c r="K14" t="n">
        <v>39.72</v>
      </c>
      <c r="L14" t="n">
        <v>4</v>
      </c>
      <c r="M14" t="n">
        <v>10</v>
      </c>
      <c r="N14" t="n">
        <v>13.74</v>
      </c>
      <c r="O14" t="n">
        <v>12870.03</v>
      </c>
      <c r="P14" t="n">
        <v>56.7</v>
      </c>
      <c r="Q14" t="n">
        <v>204.16</v>
      </c>
      <c r="R14" t="n">
        <v>28.58</v>
      </c>
      <c r="S14" t="n">
        <v>17.37</v>
      </c>
      <c r="T14" t="n">
        <v>3474.38</v>
      </c>
      <c r="U14" t="n">
        <v>0.61</v>
      </c>
      <c r="V14" t="n">
        <v>0.74</v>
      </c>
      <c r="W14" t="n">
        <v>1.16</v>
      </c>
      <c r="X14" t="n">
        <v>0.22</v>
      </c>
      <c r="Y14" t="n">
        <v>1</v>
      </c>
      <c r="Z14" t="n">
        <v>10</v>
      </c>
      <c r="AA14" t="n">
        <v>50.15256058640382</v>
      </c>
      <c r="AB14" t="n">
        <v>68.6209459691119</v>
      </c>
      <c r="AC14" t="n">
        <v>62.07185919593736</v>
      </c>
      <c r="AD14" t="n">
        <v>50152.56058640382</v>
      </c>
      <c r="AE14" t="n">
        <v>68620.9459691119</v>
      </c>
      <c r="AF14" t="n">
        <v>9.09352010301862e-06</v>
      </c>
      <c r="AG14" t="n">
        <v>0.38125</v>
      </c>
      <c r="AH14" t="n">
        <v>62071.85919593736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10.9863</v>
      </c>
      <c r="E15" t="n">
        <v>9.1</v>
      </c>
      <c r="F15" t="n">
        <v>6.89</v>
      </c>
      <c r="G15" t="n">
        <v>37.57</v>
      </c>
      <c r="H15" t="n">
        <v>0.73</v>
      </c>
      <c r="I15" t="n">
        <v>11</v>
      </c>
      <c r="J15" t="n">
        <v>102.77</v>
      </c>
      <c r="K15" t="n">
        <v>39.72</v>
      </c>
      <c r="L15" t="n">
        <v>4.25</v>
      </c>
      <c r="M15" t="n">
        <v>9</v>
      </c>
      <c r="N15" t="n">
        <v>13.8</v>
      </c>
      <c r="O15" t="n">
        <v>12908.71</v>
      </c>
      <c r="P15" t="n">
        <v>56.1</v>
      </c>
      <c r="Q15" t="n">
        <v>204.14</v>
      </c>
      <c r="R15" t="n">
        <v>28.09</v>
      </c>
      <c r="S15" t="n">
        <v>17.37</v>
      </c>
      <c r="T15" t="n">
        <v>3234.16</v>
      </c>
      <c r="U15" t="n">
        <v>0.62</v>
      </c>
      <c r="V15" t="n">
        <v>0.74</v>
      </c>
      <c r="W15" t="n">
        <v>1.15</v>
      </c>
      <c r="X15" t="n">
        <v>0.2</v>
      </c>
      <c r="Y15" t="n">
        <v>1</v>
      </c>
      <c r="Z15" t="n">
        <v>10</v>
      </c>
      <c r="AA15" t="n">
        <v>49.56570322281527</v>
      </c>
      <c r="AB15" t="n">
        <v>67.8179818339308</v>
      </c>
      <c r="AC15" t="n">
        <v>61.34552883085045</v>
      </c>
      <c r="AD15" t="n">
        <v>49565.70322281527</v>
      </c>
      <c r="AE15" t="n">
        <v>67817.9818339308</v>
      </c>
      <c r="AF15" t="n">
        <v>9.137601630595837e-06</v>
      </c>
      <c r="AG15" t="n">
        <v>0.3791666666666667</v>
      </c>
      <c r="AH15" t="n">
        <v>61345.52883085045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11.0314</v>
      </c>
      <c r="E16" t="n">
        <v>9.06</v>
      </c>
      <c r="F16" t="n">
        <v>6.87</v>
      </c>
      <c r="G16" t="n">
        <v>41.23</v>
      </c>
      <c r="H16" t="n">
        <v>0.77</v>
      </c>
      <c r="I16" t="n">
        <v>10</v>
      </c>
      <c r="J16" t="n">
        <v>103.08</v>
      </c>
      <c r="K16" t="n">
        <v>39.72</v>
      </c>
      <c r="L16" t="n">
        <v>4.5</v>
      </c>
      <c r="M16" t="n">
        <v>8</v>
      </c>
      <c r="N16" t="n">
        <v>13.87</v>
      </c>
      <c r="O16" t="n">
        <v>12947.42</v>
      </c>
      <c r="P16" t="n">
        <v>55.3</v>
      </c>
      <c r="Q16" t="n">
        <v>204.15</v>
      </c>
      <c r="R16" t="n">
        <v>27.33</v>
      </c>
      <c r="S16" t="n">
        <v>17.37</v>
      </c>
      <c r="T16" t="n">
        <v>2856.13</v>
      </c>
      <c r="U16" t="n">
        <v>0.64</v>
      </c>
      <c r="V16" t="n">
        <v>0.74</v>
      </c>
      <c r="W16" t="n">
        <v>1.15</v>
      </c>
      <c r="X16" t="n">
        <v>0.18</v>
      </c>
      <c r="Y16" t="n">
        <v>1</v>
      </c>
      <c r="Z16" t="n">
        <v>10</v>
      </c>
      <c r="AA16" t="n">
        <v>48.92138439905005</v>
      </c>
      <c r="AB16" t="n">
        <v>66.9363963939153</v>
      </c>
      <c r="AC16" t="n">
        <v>60.54808066791684</v>
      </c>
      <c r="AD16" t="n">
        <v>48921.38439905005</v>
      </c>
      <c r="AE16" t="n">
        <v>66936.3963939153</v>
      </c>
      <c r="AF16" t="n">
        <v>9.175112515383244e-06</v>
      </c>
      <c r="AG16" t="n">
        <v>0.3775</v>
      </c>
      <c r="AH16" t="n">
        <v>60548.08066791684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11.0426</v>
      </c>
      <c r="E17" t="n">
        <v>9.06</v>
      </c>
      <c r="F17" t="n">
        <v>6.86</v>
      </c>
      <c r="G17" t="n">
        <v>41.17</v>
      </c>
      <c r="H17" t="n">
        <v>0.8100000000000001</v>
      </c>
      <c r="I17" t="n">
        <v>10</v>
      </c>
      <c r="J17" t="n">
        <v>103.4</v>
      </c>
      <c r="K17" t="n">
        <v>39.72</v>
      </c>
      <c r="L17" t="n">
        <v>4.75</v>
      </c>
      <c r="M17" t="n">
        <v>8</v>
      </c>
      <c r="N17" t="n">
        <v>13.93</v>
      </c>
      <c r="O17" t="n">
        <v>12986.15</v>
      </c>
      <c r="P17" t="n">
        <v>55.15</v>
      </c>
      <c r="Q17" t="n">
        <v>204.14</v>
      </c>
      <c r="R17" t="n">
        <v>27.15</v>
      </c>
      <c r="S17" t="n">
        <v>17.37</v>
      </c>
      <c r="T17" t="n">
        <v>2767.93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48.77747599923739</v>
      </c>
      <c r="AB17" t="n">
        <v>66.73949457250119</v>
      </c>
      <c r="AC17" t="n">
        <v>60.36997087998498</v>
      </c>
      <c r="AD17" t="n">
        <v>48777.47599923739</v>
      </c>
      <c r="AE17" t="n">
        <v>66739.49457250119</v>
      </c>
      <c r="AF17" t="n">
        <v>9.184427857059939e-06</v>
      </c>
      <c r="AG17" t="n">
        <v>0.3775</v>
      </c>
      <c r="AH17" t="n">
        <v>60369.97087998498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11.0698</v>
      </c>
      <c r="E18" t="n">
        <v>9.029999999999999</v>
      </c>
      <c r="F18" t="n">
        <v>6.86</v>
      </c>
      <c r="G18" t="n">
        <v>45.74</v>
      </c>
      <c r="H18" t="n">
        <v>0.85</v>
      </c>
      <c r="I18" t="n">
        <v>9</v>
      </c>
      <c r="J18" t="n">
        <v>103.71</v>
      </c>
      <c r="K18" t="n">
        <v>39.72</v>
      </c>
      <c r="L18" t="n">
        <v>5</v>
      </c>
      <c r="M18" t="n">
        <v>7</v>
      </c>
      <c r="N18" t="n">
        <v>14</v>
      </c>
      <c r="O18" t="n">
        <v>13024.91</v>
      </c>
      <c r="P18" t="n">
        <v>54.76</v>
      </c>
      <c r="Q18" t="n">
        <v>204.15</v>
      </c>
      <c r="R18" t="n">
        <v>27.05</v>
      </c>
      <c r="S18" t="n">
        <v>17.37</v>
      </c>
      <c r="T18" t="n">
        <v>2724.02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48.46527259787148</v>
      </c>
      <c r="AB18" t="n">
        <v>66.31232410531059</v>
      </c>
      <c r="AC18" t="n">
        <v>59.98356896264539</v>
      </c>
      <c r="AD18" t="n">
        <v>48465.27259787147</v>
      </c>
      <c r="AE18" t="n">
        <v>66312.32410531059</v>
      </c>
      <c r="AF18" t="n">
        <v>9.207050829703341e-06</v>
      </c>
      <c r="AG18" t="n">
        <v>0.37625</v>
      </c>
      <c r="AH18" t="n">
        <v>59983.56896264539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11.0756</v>
      </c>
      <c r="E19" t="n">
        <v>9.029999999999999</v>
      </c>
      <c r="F19" t="n">
        <v>6.86</v>
      </c>
      <c r="G19" t="n">
        <v>45.71</v>
      </c>
      <c r="H19" t="n">
        <v>0.89</v>
      </c>
      <c r="I19" t="n">
        <v>9</v>
      </c>
      <c r="J19" t="n">
        <v>104.03</v>
      </c>
      <c r="K19" t="n">
        <v>39.72</v>
      </c>
      <c r="L19" t="n">
        <v>5.25</v>
      </c>
      <c r="M19" t="n">
        <v>7</v>
      </c>
      <c r="N19" t="n">
        <v>14.06</v>
      </c>
      <c r="O19" t="n">
        <v>13063.69</v>
      </c>
      <c r="P19" t="n">
        <v>54.34</v>
      </c>
      <c r="Q19" t="n">
        <v>204.17</v>
      </c>
      <c r="R19" t="n">
        <v>27.03</v>
      </c>
      <c r="S19" t="n">
        <v>17.37</v>
      </c>
      <c r="T19" t="n">
        <v>2710.53</v>
      </c>
      <c r="U19" t="n">
        <v>0.64</v>
      </c>
      <c r="V19" t="n">
        <v>0.74</v>
      </c>
      <c r="W19" t="n">
        <v>1.15</v>
      </c>
      <c r="X19" t="n">
        <v>0.16</v>
      </c>
      <c r="Y19" t="n">
        <v>1</v>
      </c>
      <c r="Z19" t="n">
        <v>10</v>
      </c>
      <c r="AA19" t="n">
        <v>48.23587610922453</v>
      </c>
      <c r="AB19" t="n">
        <v>65.99845370928517</v>
      </c>
      <c r="AC19" t="n">
        <v>59.69965391669667</v>
      </c>
      <c r="AD19" t="n">
        <v>48235.87610922453</v>
      </c>
      <c r="AE19" t="n">
        <v>65998.45370928517</v>
      </c>
      <c r="AF19" t="n">
        <v>9.211874845928772e-06</v>
      </c>
      <c r="AG19" t="n">
        <v>0.37625</v>
      </c>
      <c r="AH19" t="n">
        <v>59699.65391669667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11.1262</v>
      </c>
      <c r="E20" t="n">
        <v>8.99</v>
      </c>
      <c r="F20" t="n">
        <v>6.84</v>
      </c>
      <c r="G20" t="n">
        <v>51.26</v>
      </c>
      <c r="H20" t="n">
        <v>0.93</v>
      </c>
      <c r="I20" t="n">
        <v>8</v>
      </c>
      <c r="J20" t="n">
        <v>104.34</v>
      </c>
      <c r="K20" t="n">
        <v>39.72</v>
      </c>
      <c r="L20" t="n">
        <v>5.5</v>
      </c>
      <c r="M20" t="n">
        <v>6</v>
      </c>
      <c r="N20" t="n">
        <v>14.12</v>
      </c>
      <c r="O20" t="n">
        <v>13102.5</v>
      </c>
      <c r="P20" t="n">
        <v>53.52</v>
      </c>
      <c r="Q20" t="n">
        <v>204.19</v>
      </c>
      <c r="R20" t="n">
        <v>26.29</v>
      </c>
      <c r="S20" t="n">
        <v>17.37</v>
      </c>
      <c r="T20" t="n">
        <v>2347.39</v>
      </c>
      <c r="U20" t="n">
        <v>0.66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47.57078535448043</v>
      </c>
      <c r="AB20" t="n">
        <v>65.08844719691147</v>
      </c>
      <c r="AC20" t="n">
        <v>58.87649714866148</v>
      </c>
      <c r="AD20" t="n">
        <v>47570.78535448043</v>
      </c>
      <c r="AE20" t="n">
        <v>65088.44719691147</v>
      </c>
      <c r="AF20" t="n">
        <v>9.253960228860983e-06</v>
      </c>
      <c r="AG20" t="n">
        <v>0.3745833333333333</v>
      </c>
      <c r="AH20" t="n">
        <v>58876.49714866148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11.1269</v>
      </c>
      <c r="E21" t="n">
        <v>8.99</v>
      </c>
      <c r="F21" t="n">
        <v>6.83</v>
      </c>
      <c r="G21" t="n">
        <v>51.26</v>
      </c>
      <c r="H21" t="n">
        <v>0.97</v>
      </c>
      <c r="I21" t="n">
        <v>8</v>
      </c>
      <c r="J21" t="n">
        <v>104.65</v>
      </c>
      <c r="K21" t="n">
        <v>39.72</v>
      </c>
      <c r="L21" t="n">
        <v>5.75</v>
      </c>
      <c r="M21" t="n">
        <v>6</v>
      </c>
      <c r="N21" t="n">
        <v>14.19</v>
      </c>
      <c r="O21" t="n">
        <v>13141.33</v>
      </c>
      <c r="P21" t="n">
        <v>52.8</v>
      </c>
      <c r="Q21" t="n">
        <v>204.14</v>
      </c>
      <c r="R21" t="n">
        <v>26.32</v>
      </c>
      <c r="S21" t="n">
        <v>17.37</v>
      </c>
      <c r="T21" t="n">
        <v>2361.02</v>
      </c>
      <c r="U21" t="n">
        <v>0.66</v>
      </c>
      <c r="V21" t="n">
        <v>0.75</v>
      </c>
      <c r="W21" t="n">
        <v>1.15</v>
      </c>
      <c r="X21" t="n">
        <v>0.14</v>
      </c>
      <c r="Y21" t="n">
        <v>1</v>
      </c>
      <c r="Z21" t="n">
        <v>10</v>
      </c>
      <c r="AA21" t="n">
        <v>47.1911952163162</v>
      </c>
      <c r="AB21" t="n">
        <v>64.56907522354045</v>
      </c>
      <c r="AC21" t="n">
        <v>58.40669330748568</v>
      </c>
      <c r="AD21" t="n">
        <v>47191.19521631621</v>
      </c>
      <c r="AE21" t="n">
        <v>64569.07522354046</v>
      </c>
      <c r="AF21" t="n">
        <v>9.254542437715776e-06</v>
      </c>
      <c r="AG21" t="n">
        <v>0.3745833333333333</v>
      </c>
      <c r="AH21" t="n">
        <v>58406.69330748568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11.1328</v>
      </c>
      <c r="E22" t="n">
        <v>8.98</v>
      </c>
      <c r="F22" t="n">
        <v>6.83</v>
      </c>
      <c r="G22" t="n">
        <v>51.23</v>
      </c>
      <c r="H22" t="n">
        <v>1.01</v>
      </c>
      <c r="I22" t="n">
        <v>8</v>
      </c>
      <c r="J22" t="n">
        <v>104.97</v>
      </c>
      <c r="K22" t="n">
        <v>39.72</v>
      </c>
      <c r="L22" t="n">
        <v>6</v>
      </c>
      <c r="M22" t="n">
        <v>6</v>
      </c>
      <c r="N22" t="n">
        <v>14.25</v>
      </c>
      <c r="O22" t="n">
        <v>13180.19</v>
      </c>
      <c r="P22" t="n">
        <v>52.46</v>
      </c>
      <c r="Q22" t="n">
        <v>204.14</v>
      </c>
      <c r="R22" t="n">
        <v>26.17</v>
      </c>
      <c r="S22" t="n">
        <v>17.37</v>
      </c>
      <c r="T22" t="n">
        <v>2287.54</v>
      </c>
      <c r="U22" t="n">
        <v>0.66</v>
      </c>
      <c r="V22" t="n">
        <v>0.75</v>
      </c>
      <c r="W22" t="n">
        <v>1.15</v>
      </c>
      <c r="X22" t="n">
        <v>0.14</v>
      </c>
      <c r="Y22" t="n">
        <v>1</v>
      </c>
      <c r="Z22" t="n">
        <v>10</v>
      </c>
      <c r="AA22" t="n">
        <v>46.99846312810111</v>
      </c>
      <c r="AB22" t="n">
        <v>64.30537067770507</v>
      </c>
      <c r="AC22" t="n">
        <v>58.16815635339307</v>
      </c>
      <c r="AD22" t="n">
        <v>46998.46312810112</v>
      </c>
      <c r="AE22" t="n">
        <v>64305.37067770508</v>
      </c>
      <c r="AF22" t="n">
        <v>9.259449626634748e-06</v>
      </c>
      <c r="AG22" t="n">
        <v>0.3741666666666667</v>
      </c>
      <c r="AH22" t="n">
        <v>58168.15635339307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11.1912</v>
      </c>
      <c r="E23" t="n">
        <v>8.94</v>
      </c>
      <c r="F23" t="n">
        <v>6.8</v>
      </c>
      <c r="G23" t="n">
        <v>58.32</v>
      </c>
      <c r="H23" t="n">
        <v>1.05</v>
      </c>
      <c r="I23" t="n">
        <v>7</v>
      </c>
      <c r="J23" t="n">
        <v>105.28</v>
      </c>
      <c r="K23" t="n">
        <v>39.72</v>
      </c>
      <c r="L23" t="n">
        <v>6.25</v>
      </c>
      <c r="M23" t="n">
        <v>5</v>
      </c>
      <c r="N23" t="n">
        <v>14.32</v>
      </c>
      <c r="O23" t="n">
        <v>13219.07</v>
      </c>
      <c r="P23" t="n">
        <v>51.82</v>
      </c>
      <c r="Q23" t="n">
        <v>204.2</v>
      </c>
      <c r="R23" t="n">
        <v>25.31</v>
      </c>
      <c r="S23" t="n">
        <v>17.37</v>
      </c>
      <c r="T23" t="n">
        <v>1862.59</v>
      </c>
      <c r="U23" t="n">
        <v>0.6899999999999999</v>
      </c>
      <c r="V23" t="n">
        <v>0.75</v>
      </c>
      <c r="W23" t="n">
        <v>1.15</v>
      </c>
      <c r="X23" t="n">
        <v>0.11</v>
      </c>
      <c r="Y23" t="n">
        <v>1</v>
      </c>
      <c r="Z23" t="n">
        <v>10</v>
      </c>
      <c r="AA23" t="n">
        <v>46.37593869459555</v>
      </c>
      <c r="AB23" t="n">
        <v>63.45360528394347</v>
      </c>
      <c r="AC23" t="n">
        <v>57.39768225335158</v>
      </c>
      <c r="AD23" t="n">
        <v>46375.93869459555</v>
      </c>
      <c r="AE23" t="n">
        <v>63453.60528394347</v>
      </c>
      <c r="AF23" t="n">
        <v>9.308022479663231e-06</v>
      </c>
      <c r="AG23" t="n">
        <v>0.3725</v>
      </c>
      <c r="AH23" t="n">
        <v>57397.68225335158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11.1829</v>
      </c>
      <c r="E24" t="n">
        <v>8.94</v>
      </c>
      <c r="F24" t="n">
        <v>6.81</v>
      </c>
      <c r="G24" t="n">
        <v>58.37</v>
      </c>
      <c r="H24" t="n">
        <v>1.08</v>
      </c>
      <c r="I24" t="n">
        <v>7</v>
      </c>
      <c r="J24" t="n">
        <v>105.6</v>
      </c>
      <c r="K24" t="n">
        <v>39.72</v>
      </c>
      <c r="L24" t="n">
        <v>6.5</v>
      </c>
      <c r="M24" t="n">
        <v>5</v>
      </c>
      <c r="N24" t="n">
        <v>14.39</v>
      </c>
      <c r="O24" t="n">
        <v>13257.98</v>
      </c>
      <c r="P24" t="n">
        <v>51.8</v>
      </c>
      <c r="Q24" t="n">
        <v>204.14</v>
      </c>
      <c r="R24" t="n">
        <v>25.58</v>
      </c>
      <c r="S24" t="n">
        <v>17.37</v>
      </c>
      <c r="T24" t="n">
        <v>1999.57</v>
      </c>
      <c r="U24" t="n">
        <v>0.68</v>
      </c>
      <c r="V24" t="n">
        <v>0.75</v>
      </c>
      <c r="W24" t="n">
        <v>1.15</v>
      </c>
      <c r="X24" t="n">
        <v>0.12</v>
      </c>
      <c r="Y24" t="n">
        <v>1</v>
      </c>
      <c r="Z24" t="n">
        <v>10</v>
      </c>
      <c r="AA24" t="n">
        <v>46.42193936840545</v>
      </c>
      <c r="AB24" t="n">
        <v>63.51654543525666</v>
      </c>
      <c r="AC24" t="n">
        <v>57.45461548496051</v>
      </c>
      <c r="AD24" t="n">
        <v>46421.93936840545</v>
      </c>
      <c r="AE24" t="n">
        <v>63516.54543525666</v>
      </c>
      <c r="AF24" t="n">
        <v>9.30111914609925e-06</v>
      </c>
      <c r="AG24" t="n">
        <v>0.3725</v>
      </c>
      <c r="AH24" t="n">
        <v>57454.61548496051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11.1829</v>
      </c>
      <c r="E25" t="n">
        <v>8.94</v>
      </c>
      <c r="F25" t="n">
        <v>6.81</v>
      </c>
      <c r="G25" t="n">
        <v>58.37</v>
      </c>
      <c r="H25" t="n">
        <v>1.12</v>
      </c>
      <c r="I25" t="n">
        <v>7</v>
      </c>
      <c r="J25" t="n">
        <v>105.92</v>
      </c>
      <c r="K25" t="n">
        <v>39.72</v>
      </c>
      <c r="L25" t="n">
        <v>6.75</v>
      </c>
      <c r="M25" t="n">
        <v>5</v>
      </c>
      <c r="N25" t="n">
        <v>14.45</v>
      </c>
      <c r="O25" t="n">
        <v>13296.91</v>
      </c>
      <c r="P25" t="n">
        <v>51.43</v>
      </c>
      <c r="Q25" t="n">
        <v>204.16</v>
      </c>
      <c r="R25" t="n">
        <v>25.63</v>
      </c>
      <c r="S25" t="n">
        <v>17.37</v>
      </c>
      <c r="T25" t="n">
        <v>2022.45</v>
      </c>
      <c r="U25" t="n">
        <v>0.68</v>
      </c>
      <c r="V25" t="n">
        <v>0.75</v>
      </c>
      <c r="W25" t="n">
        <v>1.15</v>
      </c>
      <c r="X25" t="n">
        <v>0.12</v>
      </c>
      <c r="Y25" t="n">
        <v>1</v>
      </c>
      <c r="Z25" t="n">
        <v>10</v>
      </c>
      <c r="AA25" t="n">
        <v>46.24188547632248</v>
      </c>
      <c r="AB25" t="n">
        <v>63.27018775669175</v>
      </c>
      <c r="AC25" t="n">
        <v>57.23176983747259</v>
      </c>
      <c r="AD25" t="n">
        <v>46241.88547632248</v>
      </c>
      <c r="AE25" t="n">
        <v>63270.18775669175</v>
      </c>
      <c r="AF25" t="n">
        <v>9.30111914609925e-06</v>
      </c>
      <c r="AG25" t="n">
        <v>0.3725</v>
      </c>
      <c r="AH25" t="n">
        <v>57231.76983747259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11.1798</v>
      </c>
      <c r="E26" t="n">
        <v>8.94</v>
      </c>
      <c r="F26" t="n">
        <v>6.81</v>
      </c>
      <c r="G26" t="n">
        <v>58.4</v>
      </c>
      <c r="H26" t="n">
        <v>1.16</v>
      </c>
      <c r="I26" t="n">
        <v>7</v>
      </c>
      <c r="J26" t="n">
        <v>106.23</v>
      </c>
      <c r="K26" t="n">
        <v>39.72</v>
      </c>
      <c r="L26" t="n">
        <v>7</v>
      </c>
      <c r="M26" t="n">
        <v>5</v>
      </c>
      <c r="N26" t="n">
        <v>14.52</v>
      </c>
      <c r="O26" t="n">
        <v>13335.87</v>
      </c>
      <c r="P26" t="n">
        <v>50.62</v>
      </c>
      <c r="Q26" t="n">
        <v>204.14</v>
      </c>
      <c r="R26" t="n">
        <v>25.62</v>
      </c>
      <c r="S26" t="n">
        <v>17.37</v>
      </c>
      <c r="T26" t="n">
        <v>2019.23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45.85919223698382</v>
      </c>
      <c r="AB26" t="n">
        <v>62.7465699833947</v>
      </c>
      <c r="AC26" t="n">
        <v>56.75812540955667</v>
      </c>
      <c r="AD26" t="n">
        <v>45859.19223698381</v>
      </c>
      <c r="AE26" t="n">
        <v>62746.5699833947</v>
      </c>
      <c r="AF26" t="n">
        <v>9.298540792599451e-06</v>
      </c>
      <c r="AG26" t="n">
        <v>0.3725</v>
      </c>
      <c r="AH26" t="n">
        <v>56758.12540955667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11.2433</v>
      </c>
      <c r="E27" t="n">
        <v>8.890000000000001</v>
      </c>
      <c r="F27" t="n">
        <v>6.78</v>
      </c>
      <c r="G27" t="n">
        <v>67.83</v>
      </c>
      <c r="H27" t="n">
        <v>1.2</v>
      </c>
      <c r="I27" t="n">
        <v>6</v>
      </c>
      <c r="J27" t="n">
        <v>106.55</v>
      </c>
      <c r="K27" t="n">
        <v>39.72</v>
      </c>
      <c r="L27" t="n">
        <v>7.25</v>
      </c>
      <c r="M27" t="n">
        <v>3</v>
      </c>
      <c r="N27" t="n">
        <v>14.58</v>
      </c>
      <c r="O27" t="n">
        <v>13374.86</v>
      </c>
      <c r="P27" t="n">
        <v>49.78</v>
      </c>
      <c r="Q27" t="n">
        <v>204.14</v>
      </c>
      <c r="R27" t="n">
        <v>24.59</v>
      </c>
      <c r="S27" t="n">
        <v>17.37</v>
      </c>
      <c r="T27" t="n">
        <v>1508.33</v>
      </c>
      <c r="U27" t="n">
        <v>0.71</v>
      </c>
      <c r="V27" t="n">
        <v>0.75</v>
      </c>
      <c r="W27" t="n">
        <v>1.15</v>
      </c>
      <c r="X27" t="n">
        <v>0.09</v>
      </c>
      <c r="Y27" t="n">
        <v>1</v>
      </c>
      <c r="Z27" t="n">
        <v>10</v>
      </c>
      <c r="AA27" t="n">
        <v>45.12583858382198</v>
      </c>
      <c r="AB27" t="n">
        <v>61.74316316185939</v>
      </c>
      <c r="AC27" t="n">
        <v>55.85048232677806</v>
      </c>
      <c r="AD27" t="n">
        <v>45125.83858382198</v>
      </c>
      <c r="AE27" t="n">
        <v>61743.16316185939</v>
      </c>
      <c r="AF27" t="n">
        <v>9.35135545299857e-06</v>
      </c>
      <c r="AG27" t="n">
        <v>0.3704166666666667</v>
      </c>
      <c r="AH27" t="n">
        <v>55850.48232677806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11.236</v>
      </c>
      <c r="E28" t="n">
        <v>8.9</v>
      </c>
      <c r="F28" t="n">
        <v>6.79</v>
      </c>
      <c r="G28" t="n">
        <v>67.89</v>
      </c>
      <c r="H28" t="n">
        <v>1.24</v>
      </c>
      <c r="I28" t="n">
        <v>6</v>
      </c>
      <c r="J28" t="n">
        <v>106.86</v>
      </c>
      <c r="K28" t="n">
        <v>39.72</v>
      </c>
      <c r="L28" t="n">
        <v>7.5</v>
      </c>
      <c r="M28" t="n">
        <v>3</v>
      </c>
      <c r="N28" t="n">
        <v>14.65</v>
      </c>
      <c r="O28" t="n">
        <v>13413.87</v>
      </c>
      <c r="P28" t="n">
        <v>49.78</v>
      </c>
      <c r="Q28" t="n">
        <v>204.15</v>
      </c>
      <c r="R28" t="n">
        <v>24.81</v>
      </c>
      <c r="S28" t="n">
        <v>17.37</v>
      </c>
      <c r="T28" t="n">
        <v>1617.97</v>
      </c>
      <c r="U28" t="n">
        <v>0.7</v>
      </c>
      <c r="V28" t="n">
        <v>0.75</v>
      </c>
      <c r="W28" t="n">
        <v>1.15</v>
      </c>
      <c r="X28" t="n">
        <v>0.1</v>
      </c>
      <c r="Y28" t="n">
        <v>1</v>
      </c>
      <c r="Z28" t="n">
        <v>10</v>
      </c>
      <c r="AA28" t="n">
        <v>45.18066956090743</v>
      </c>
      <c r="AB28" t="n">
        <v>61.81818532367963</v>
      </c>
      <c r="AC28" t="n">
        <v>55.91834447876847</v>
      </c>
      <c r="AD28" t="n">
        <v>45180.66956090743</v>
      </c>
      <c r="AE28" t="n">
        <v>61818.18532367963</v>
      </c>
      <c r="AF28" t="n">
        <v>9.34528384637001e-06</v>
      </c>
      <c r="AG28" t="n">
        <v>0.3708333333333333</v>
      </c>
      <c r="AH28" t="n">
        <v>55918.34447876847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11.2346</v>
      </c>
      <c r="E29" t="n">
        <v>8.9</v>
      </c>
      <c r="F29" t="n">
        <v>6.79</v>
      </c>
      <c r="G29" t="n">
        <v>67.90000000000001</v>
      </c>
      <c r="H29" t="n">
        <v>1.27</v>
      </c>
      <c r="I29" t="n">
        <v>6</v>
      </c>
      <c r="J29" t="n">
        <v>107.18</v>
      </c>
      <c r="K29" t="n">
        <v>39.72</v>
      </c>
      <c r="L29" t="n">
        <v>7.75</v>
      </c>
      <c r="M29" t="n">
        <v>0</v>
      </c>
      <c r="N29" t="n">
        <v>14.72</v>
      </c>
      <c r="O29" t="n">
        <v>13452.9</v>
      </c>
      <c r="P29" t="n">
        <v>49.83</v>
      </c>
      <c r="Q29" t="n">
        <v>204.14</v>
      </c>
      <c r="R29" t="n">
        <v>24.68</v>
      </c>
      <c r="S29" t="n">
        <v>17.37</v>
      </c>
      <c r="T29" t="n">
        <v>1552.03</v>
      </c>
      <c r="U29" t="n">
        <v>0.7</v>
      </c>
      <c r="V29" t="n">
        <v>0.75</v>
      </c>
      <c r="W29" t="n">
        <v>1.15</v>
      </c>
      <c r="X29" t="n">
        <v>0.1</v>
      </c>
      <c r="Y29" t="n">
        <v>1</v>
      </c>
      <c r="Z29" t="n">
        <v>10</v>
      </c>
      <c r="AA29" t="n">
        <v>45.20996669916843</v>
      </c>
      <c r="AB29" t="n">
        <v>61.85827096074684</v>
      </c>
      <c r="AC29" t="n">
        <v>55.95460439889455</v>
      </c>
      <c r="AD29" t="n">
        <v>45209.96669916844</v>
      </c>
      <c r="AE29" t="n">
        <v>61858.27096074684</v>
      </c>
      <c r="AF29" t="n">
        <v>9.344119428660423e-06</v>
      </c>
      <c r="AG29" t="n">
        <v>0.3708333333333333</v>
      </c>
      <c r="AH29" t="n">
        <v>55954.60439889455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6.8076</v>
      </c>
      <c r="E2" t="n">
        <v>14.69</v>
      </c>
      <c r="F2" t="n">
        <v>8.52</v>
      </c>
      <c r="G2" t="n">
        <v>5.74</v>
      </c>
      <c r="H2" t="n">
        <v>0.09</v>
      </c>
      <c r="I2" t="n">
        <v>89</v>
      </c>
      <c r="J2" t="n">
        <v>204</v>
      </c>
      <c r="K2" t="n">
        <v>55.27</v>
      </c>
      <c r="L2" t="n">
        <v>1</v>
      </c>
      <c r="M2" t="n">
        <v>87</v>
      </c>
      <c r="N2" t="n">
        <v>42.72</v>
      </c>
      <c r="O2" t="n">
        <v>25393.6</v>
      </c>
      <c r="P2" t="n">
        <v>122.61</v>
      </c>
      <c r="Q2" t="n">
        <v>204.17</v>
      </c>
      <c r="R2" t="n">
        <v>78.27</v>
      </c>
      <c r="S2" t="n">
        <v>17.37</v>
      </c>
      <c r="T2" t="n">
        <v>27932.44</v>
      </c>
      <c r="U2" t="n">
        <v>0.22</v>
      </c>
      <c r="V2" t="n">
        <v>0.6</v>
      </c>
      <c r="W2" t="n">
        <v>1.3</v>
      </c>
      <c r="X2" t="n">
        <v>1.82</v>
      </c>
      <c r="Y2" t="n">
        <v>1</v>
      </c>
      <c r="Z2" t="n">
        <v>10</v>
      </c>
      <c r="AA2" t="n">
        <v>153.5204797558117</v>
      </c>
      <c r="AB2" t="n">
        <v>210.0534932473709</v>
      </c>
      <c r="AC2" t="n">
        <v>190.0062826638311</v>
      </c>
      <c r="AD2" t="n">
        <v>153520.4797558117</v>
      </c>
      <c r="AE2" t="n">
        <v>210053.4932473709</v>
      </c>
      <c r="AF2" t="n">
        <v>4.022950900683213e-06</v>
      </c>
      <c r="AG2" t="n">
        <v>0.6120833333333333</v>
      </c>
      <c r="AH2" t="n">
        <v>190006.2826638311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7.4704</v>
      </c>
      <c r="E3" t="n">
        <v>13.39</v>
      </c>
      <c r="F3" t="n">
        <v>8.06</v>
      </c>
      <c r="G3" t="n">
        <v>7.11</v>
      </c>
      <c r="H3" t="n">
        <v>0.11</v>
      </c>
      <c r="I3" t="n">
        <v>68</v>
      </c>
      <c r="J3" t="n">
        <v>204.39</v>
      </c>
      <c r="K3" t="n">
        <v>55.27</v>
      </c>
      <c r="L3" t="n">
        <v>1.25</v>
      </c>
      <c r="M3" t="n">
        <v>66</v>
      </c>
      <c r="N3" t="n">
        <v>42.87</v>
      </c>
      <c r="O3" t="n">
        <v>25442.42</v>
      </c>
      <c r="P3" t="n">
        <v>115.95</v>
      </c>
      <c r="Q3" t="n">
        <v>204.15</v>
      </c>
      <c r="R3" t="n">
        <v>64.43000000000001</v>
      </c>
      <c r="S3" t="n">
        <v>17.37</v>
      </c>
      <c r="T3" t="n">
        <v>21115.61</v>
      </c>
      <c r="U3" t="n">
        <v>0.27</v>
      </c>
      <c r="V3" t="n">
        <v>0.63</v>
      </c>
      <c r="W3" t="n">
        <v>1.26</v>
      </c>
      <c r="X3" t="n">
        <v>1.37</v>
      </c>
      <c r="Y3" t="n">
        <v>1</v>
      </c>
      <c r="Z3" t="n">
        <v>10</v>
      </c>
      <c r="AA3" t="n">
        <v>132.7588166929634</v>
      </c>
      <c r="AB3" t="n">
        <v>181.6464699048655</v>
      </c>
      <c r="AC3" t="n">
        <v>164.3103857596178</v>
      </c>
      <c r="AD3" t="n">
        <v>132758.8166929634</v>
      </c>
      <c r="AE3" t="n">
        <v>181646.4699048655</v>
      </c>
      <c r="AF3" t="n">
        <v>4.414632529593965e-06</v>
      </c>
      <c r="AG3" t="n">
        <v>0.5579166666666667</v>
      </c>
      <c r="AH3" t="n">
        <v>164310.3857596178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7.9447</v>
      </c>
      <c r="E4" t="n">
        <v>12.59</v>
      </c>
      <c r="F4" t="n">
        <v>7.79</v>
      </c>
      <c r="G4" t="n">
        <v>8.5</v>
      </c>
      <c r="H4" t="n">
        <v>0.13</v>
      </c>
      <c r="I4" t="n">
        <v>55</v>
      </c>
      <c r="J4" t="n">
        <v>204.79</v>
      </c>
      <c r="K4" t="n">
        <v>55.27</v>
      </c>
      <c r="L4" t="n">
        <v>1.5</v>
      </c>
      <c r="M4" t="n">
        <v>53</v>
      </c>
      <c r="N4" t="n">
        <v>43.02</v>
      </c>
      <c r="O4" t="n">
        <v>25491.3</v>
      </c>
      <c r="P4" t="n">
        <v>111.88</v>
      </c>
      <c r="Q4" t="n">
        <v>204.18</v>
      </c>
      <c r="R4" t="n">
        <v>55.89</v>
      </c>
      <c r="S4" t="n">
        <v>17.37</v>
      </c>
      <c r="T4" t="n">
        <v>16913.48</v>
      </c>
      <c r="U4" t="n">
        <v>0.31</v>
      </c>
      <c r="V4" t="n">
        <v>0.66</v>
      </c>
      <c r="W4" t="n">
        <v>1.23</v>
      </c>
      <c r="X4" t="n">
        <v>1.1</v>
      </c>
      <c r="Y4" t="n">
        <v>1</v>
      </c>
      <c r="Z4" t="n">
        <v>10</v>
      </c>
      <c r="AA4" t="n">
        <v>120.7923074774503</v>
      </c>
      <c r="AB4" t="n">
        <v>165.2733640710811</v>
      </c>
      <c r="AC4" t="n">
        <v>149.4999061668061</v>
      </c>
      <c r="AD4" t="n">
        <v>120792.3074774503</v>
      </c>
      <c r="AE4" t="n">
        <v>165273.3640710811</v>
      </c>
      <c r="AF4" t="n">
        <v>4.694920092346485e-06</v>
      </c>
      <c r="AG4" t="n">
        <v>0.5245833333333333</v>
      </c>
      <c r="AH4" t="n">
        <v>149499.9061668061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8.320399999999999</v>
      </c>
      <c r="E5" t="n">
        <v>12.02</v>
      </c>
      <c r="F5" t="n">
        <v>7.59</v>
      </c>
      <c r="G5" t="n">
        <v>9.9</v>
      </c>
      <c r="H5" t="n">
        <v>0.15</v>
      </c>
      <c r="I5" t="n">
        <v>46</v>
      </c>
      <c r="J5" t="n">
        <v>205.18</v>
      </c>
      <c r="K5" t="n">
        <v>55.27</v>
      </c>
      <c r="L5" t="n">
        <v>1.75</v>
      </c>
      <c r="M5" t="n">
        <v>44</v>
      </c>
      <c r="N5" t="n">
        <v>43.16</v>
      </c>
      <c r="O5" t="n">
        <v>25540.22</v>
      </c>
      <c r="P5" t="n">
        <v>108.82</v>
      </c>
      <c r="Q5" t="n">
        <v>204.19</v>
      </c>
      <c r="R5" t="n">
        <v>49.75</v>
      </c>
      <c r="S5" t="n">
        <v>17.37</v>
      </c>
      <c r="T5" t="n">
        <v>13889.27</v>
      </c>
      <c r="U5" t="n">
        <v>0.35</v>
      </c>
      <c r="V5" t="n">
        <v>0.67</v>
      </c>
      <c r="W5" t="n">
        <v>1.21</v>
      </c>
      <c r="X5" t="n">
        <v>0.9</v>
      </c>
      <c r="Y5" t="n">
        <v>1</v>
      </c>
      <c r="Z5" t="n">
        <v>10</v>
      </c>
      <c r="AA5" t="n">
        <v>112.4531758634299</v>
      </c>
      <c r="AB5" t="n">
        <v>153.8633963002622</v>
      </c>
      <c r="AC5" t="n">
        <v>139.1788897060402</v>
      </c>
      <c r="AD5" t="n">
        <v>112453.1758634299</v>
      </c>
      <c r="AE5" t="n">
        <v>153863.3963002622</v>
      </c>
      <c r="AF5" t="n">
        <v>4.916939989723927e-06</v>
      </c>
      <c r="AG5" t="n">
        <v>0.5008333333333334</v>
      </c>
      <c r="AH5" t="n">
        <v>139178.8897060402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8.575900000000001</v>
      </c>
      <c r="E6" t="n">
        <v>11.66</v>
      </c>
      <c r="F6" t="n">
        <v>7.47</v>
      </c>
      <c r="G6" t="n">
        <v>11.21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38</v>
      </c>
      <c r="N6" t="n">
        <v>43.31</v>
      </c>
      <c r="O6" t="n">
        <v>25589.2</v>
      </c>
      <c r="P6" t="n">
        <v>107</v>
      </c>
      <c r="Q6" t="n">
        <v>204.14</v>
      </c>
      <c r="R6" t="n">
        <v>46.21</v>
      </c>
      <c r="S6" t="n">
        <v>17.37</v>
      </c>
      <c r="T6" t="n">
        <v>12149.48</v>
      </c>
      <c r="U6" t="n">
        <v>0.38</v>
      </c>
      <c r="V6" t="n">
        <v>0.68</v>
      </c>
      <c r="W6" t="n">
        <v>1.2</v>
      </c>
      <c r="X6" t="n">
        <v>0.78</v>
      </c>
      <c r="Y6" t="n">
        <v>1</v>
      </c>
      <c r="Z6" t="n">
        <v>10</v>
      </c>
      <c r="AA6" t="n">
        <v>107.3355525619892</v>
      </c>
      <c r="AB6" t="n">
        <v>146.8612383256288</v>
      </c>
      <c r="AC6" t="n">
        <v>132.8450078609132</v>
      </c>
      <c r="AD6" t="n">
        <v>107335.5525619892</v>
      </c>
      <c r="AE6" t="n">
        <v>146861.2383256288</v>
      </c>
      <c r="AF6" t="n">
        <v>5.067927702739464e-06</v>
      </c>
      <c r="AG6" t="n">
        <v>0.4858333333333333</v>
      </c>
      <c r="AH6" t="n">
        <v>132845.0078609132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7.39</v>
      </c>
      <c r="G7" t="n">
        <v>12.67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105.74</v>
      </c>
      <c r="Q7" t="n">
        <v>204.23</v>
      </c>
      <c r="R7" t="n">
        <v>43.57</v>
      </c>
      <c r="S7" t="n">
        <v>17.37</v>
      </c>
      <c r="T7" t="n">
        <v>10853.4</v>
      </c>
      <c r="U7" t="n">
        <v>0.4</v>
      </c>
      <c r="V7" t="n">
        <v>0.6899999999999999</v>
      </c>
      <c r="W7" t="n">
        <v>1.2</v>
      </c>
      <c r="X7" t="n">
        <v>0.7</v>
      </c>
      <c r="Y7" t="n">
        <v>1</v>
      </c>
      <c r="Z7" t="n">
        <v>10</v>
      </c>
      <c r="AA7" t="n">
        <v>103.6215483518541</v>
      </c>
      <c r="AB7" t="n">
        <v>141.7795739150228</v>
      </c>
      <c r="AC7" t="n">
        <v>128.248330369493</v>
      </c>
      <c r="AD7" t="n">
        <v>103621.5483518541</v>
      </c>
      <c r="AE7" t="n">
        <v>141779.5739150228</v>
      </c>
      <c r="AF7" t="n">
        <v>5.194036422729739e-06</v>
      </c>
      <c r="AG7" t="n">
        <v>0.4741666666666667</v>
      </c>
      <c r="AH7" t="n">
        <v>128248.330369493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9.001099999999999</v>
      </c>
      <c r="E8" t="n">
        <v>11.11</v>
      </c>
      <c r="F8" t="n">
        <v>7.29</v>
      </c>
      <c r="G8" t="n">
        <v>14.11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104.07</v>
      </c>
      <c r="Q8" t="n">
        <v>204.2</v>
      </c>
      <c r="R8" t="n">
        <v>40.14</v>
      </c>
      <c r="S8" t="n">
        <v>17.37</v>
      </c>
      <c r="T8" t="n">
        <v>9155.809999999999</v>
      </c>
      <c r="U8" t="n">
        <v>0.43</v>
      </c>
      <c r="V8" t="n">
        <v>0.7</v>
      </c>
      <c r="W8" t="n">
        <v>1.19</v>
      </c>
      <c r="X8" t="n">
        <v>0.59</v>
      </c>
      <c r="Y8" t="n">
        <v>1</v>
      </c>
      <c r="Z8" t="n">
        <v>10</v>
      </c>
      <c r="AA8" t="n">
        <v>99.76514256133036</v>
      </c>
      <c r="AB8" t="n">
        <v>136.5030693798146</v>
      </c>
      <c r="AC8" t="n">
        <v>123.4754080215028</v>
      </c>
      <c r="AD8" t="n">
        <v>99765.14256133036</v>
      </c>
      <c r="AE8" t="n">
        <v>136503.0693798146</v>
      </c>
      <c r="AF8" t="n">
        <v>5.319199622795063e-06</v>
      </c>
      <c r="AG8" t="n">
        <v>0.4629166666666666</v>
      </c>
      <c r="AH8" t="n">
        <v>123475.4080215028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9.1494</v>
      </c>
      <c r="E9" t="n">
        <v>10.93</v>
      </c>
      <c r="F9" t="n">
        <v>7.23</v>
      </c>
      <c r="G9" t="n">
        <v>15.49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103.05</v>
      </c>
      <c r="Q9" t="n">
        <v>204.14</v>
      </c>
      <c r="R9" t="n">
        <v>38.74</v>
      </c>
      <c r="S9" t="n">
        <v>17.37</v>
      </c>
      <c r="T9" t="n">
        <v>8471.93</v>
      </c>
      <c r="U9" t="n">
        <v>0.45</v>
      </c>
      <c r="V9" t="n">
        <v>0.71</v>
      </c>
      <c r="W9" t="n">
        <v>1.18</v>
      </c>
      <c r="X9" t="n">
        <v>0.54</v>
      </c>
      <c r="Y9" t="n">
        <v>1</v>
      </c>
      <c r="Z9" t="n">
        <v>10</v>
      </c>
      <c r="AA9" t="n">
        <v>97.30309330876834</v>
      </c>
      <c r="AB9" t="n">
        <v>133.1343849745138</v>
      </c>
      <c r="AC9" t="n">
        <v>120.4282261278646</v>
      </c>
      <c r="AD9" t="n">
        <v>97303.09330876834</v>
      </c>
      <c r="AE9" t="n">
        <v>133134.3849745138</v>
      </c>
      <c r="AF9" t="n">
        <v>5.406837500838915e-06</v>
      </c>
      <c r="AG9" t="n">
        <v>0.4554166666666666</v>
      </c>
      <c r="AH9" t="n">
        <v>120428.2261278646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9.249700000000001</v>
      </c>
      <c r="E10" t="n">
        <v>10.81</v>
      </c>
      <c r="F10" t="n">
        <v>7.19</v>
      </c>
      <c r="G10" t="n">
        <v>16.6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102.41</v>
      </c>
      <c r="Q10" t="n">
        <v>204.21</v>
      </c>
      <c r="R10" t="n">
        <v>37.65</v>
      </c>
      <c r="S10" t="n">
        <v>17.37</v>
      </c>
      <c r="T10" t="n">
        <v>7934.84</v>
      </c>
      <c r="U10" t="n">
        <v>0.46</v>
      </c>
      <c r="V10" t="n">
        <v>0.71</v>
      </c>
      <c r="W10" t="n">
        <v>1.17</v>
      </c>
      <c r="X10" t="n">
        <v>0.5</v>
      </c>
      <c r="Y10" t="n">
        <v>1</v>
      </c>
      <c r="Z10" t="n">
        <v>10</v>
      </c>
      <c r="AA10" t="n">
        <v>95.71382771974596</v>
      </c>
      <c r="AB10" t="n">
        <v>130.9598816821651</v>
      </c>
      <c r="AC10" t="n">
        <v>118.4612543778024</v>
      </c>
      <c r="AD10" t="n">
        <v>95713.82771974597</v>
      </c>
      <c r="AE10" t="n">
        <v>130959.8816821651</v>
      </c>
      <c r="AF10" t="n">
        <v>5.46610978113425e-06</v>
      </c>
      <c r="AG10" t="n">
        <v>0.4504166666666667</v>
      </c>
      <c r="AH10" t="n">
        <v>118461.2543778024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9.3371</v>
      </c>
      <c r="E11" t="n">
        <v>10.71</v>
      </c>
      <c r="F11" t="n">
        <v>7.17</v>
      </c>
      <c r="G11" t="n">
        <v>17.93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204.15</v>
      </c>
      <c r="R11" t="n">
        <v>36.78</v>
      </c>
      <c r="S11" t="n">
        <v>17.37</v>
      </c>
      <c r="T11" t="n">
        <v>7510.61</v>
      </c>
      <c r="U11" t="n">
        <v>0.47</v>
      </c>
      <c r="V11" t="n">
        <v>0.71</v>
      </c>
      <c r="W11" t="n">
        <v>1.18</v>
      </c>
      <c r="X11" t="n">
        <v>0.48</v>
      </c>
      <c r="Y11" t="n">
        <v>1</v>
      </c>
      <c r="Z11" t="n">
        <v>10</v>
      </c>
      <c r="AA11" t="n">
        <v>94.48803472022625</v>
      </c>
      <c r="AB11" t="n">
        <v>129.2826976220526</v>
      </c>
      <c r="AC11" t="n">
        <v>116.9441384104438</v>
      </c>
      <c r="AD11" t="n">
        <v>94488.03472022625</v>
      </c>
      <c r="AE11" t="n">
        <v>129282.6976220526</v>
      </c>
      <c r="AF11" t="n">
        <v>5.517758807034672e-06</v>
      </c>
      <c r="AG11" t="n">
        <v>0.44625</v>
      </c>
      <c r="AH11" t="n">
        <v>116944.1384104438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9.4665</v>
      </c>
      <c r="E12" t="n">
        <v>10.56</v>
      </c>
      <c r="F12" t="n">
        <v>7.11</v>
      </c>
      <c r="G12" t="n">
        <v>19.38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100.94</v>
      </c>
      <c r="Q12" t="n">
        <v>204.18</v>
      </c>
      <c r="R12" t="n">
        <v>34.95</v>
      </c>
      <c r="S12" t="n">
        <v>17.37</v>
      </c>
      <c r="T12" t="n">
        <v>6605.61</v>
      </c>
      <c r="U12" t="n">
        <v>0.5</v>
      </c>
      <c r="V12" t="n">
        <v>0.72</v>
      </c>
      <c r="W12" t="n">
        <v>1.17</v>
      </c>
      <c r="X12" t="n">
        <v>0.41</v>
      </c>
      <c r="Y12" t="n">
        <v>1</v>
      </c>
      <c r="Z12" t="n">
        <v>10</v>
      </c>
      <c r="AA12" t="n">
        <v>92.37059717379066</v>
      </c>
      <c r="AB12" t="n">
        <v>126.3855261562692</v>
      </c>
      <c r="AC12" t="n">
        <v>114.3234689231482</v>
      </c>
      <c r="AD12" t="n">
        <v>92370.59717379065</v>
      </c>
      <c r="AE12" t="n">
        <v>126385.5261562691</v>
      </c>
      <c r="AF12" t="n">
        <v>5.594227730965045e-06</v>
      </c>
      <c r="AG12" t="n">
        <v>0.44</v>
      </c>
      <c r="AH12" t="n">
        <v>114323.4689231482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9.523300000000001</v>
      </c>
      <c r="E13" t="n">
        <v>10.5</v>
      </c>
      <c r="F13" t="n">
        <v>7.08</v>
      </c>
      <c r="G13" t="n">
        <v>20.24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100.42</v>
      </c>
      <c r="Q13" t="n">
        <v>204.18</v>
      </c>
      <c r="R13" t="n">
        <v>33.77</v>
      </c>
      <c r="S13" t="n">
        <v>17.37</v>
      </c>
      <c r="T13" t="n">
        <v>6021.79</v>
      </c>
      <c r="U13" t="n">
        <v>0.51</v>
      </c>
      <c r="V13" t="n">
        <v>0.72</v>
      </c>
      <c r="W13" t="n">
        <v>1.18</v>
      </c>
      <c r="X13" t="n">
        <v>0.39</v>
      </c>
      <c r="Y13" t="n">
        <v>1</v>
      </c>
      <c r="Z13" t="n">
        <v>10</v>
      </c>
      <c r="AA13" t="n">
        <v>91.40747257474452</v>
      </c>
      <c r="AB13" t="n">
        <v>125.0677365897964</v>
      </c>
      <c r="AC13" t="n">
        <v>113.1314473433699</v>
      </c>
      <c r="AD13" t="n">
        <v>91407.47257474452</v>
      </c>
      <c r="AE13" t="n">
        <v>125067.7365897964</v>
      </c>
      <c r="AF13" t="n">
        <v>5.62779368830079e-06</v>
      </c>
      <c r="AG13" t="n">
        <v>0.4375</v>
      </c>
      <c r="AH13" t="n">
        <v>113131.4473433699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9.622299999999999</v>
      </c>
      <c r="E14" t="n">
        <v>10.39</v>
      </c>
      <c r="F14" t="n">
        <v>7.06</v>
      </c>
      <c r="G14" t="n">
        <v>22.29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99.84999999999999</v>
      </c>
      <c r="Q14" t="n">
        <v>204.17</v>
      </c>
      <c r="R14" t="n">
        <v>33.02</v>
      </c>
      <c r="S14" t="n">
        <v>17.37</v>
      </c>
      <c r="T14" t="n">
        <v>5658.59</v>
      </c>
      <c r="U14" t="n">
        <v>0.53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90.07331716720154</v>
      </c>
      <c r="AB14" t="n">
        <v>123.2422863024144</v>
      </c>
      <c r="AC14" t="n">
        <v>111.4802154693795</v>
      </c>
      <c r="AD14" t="n">
        <v>90073.31716720153</v>
      </c>
      <c r="AE14" t="n">
        <v>123242.2863024144</v>
      </c>
      <c r="AF14" t="n">
        <v>5.686297733657101e-06</v>
      </c>
      <c r="AG14" t="n">
        <v>0.4329166666666667</v>
      </c>
      <c r="AH14" t="n">
        <v>111480.2154693795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9.6912</v>
      </c>
      <c r="E15" t="n">
        <v>10.32</v>
      </c>
      <c r="F15" t="n">
        <v>7.02</v>
      </c>
      <c r="G15" t="n">
        <v>23.41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99.34999999999999</v>
      </c>
      <c r="Q15" t="n">
        <v>204.16</v>
      </c>
      <c r="R15" t="n">
        <v>32.11</v>
      </c>
      <c r="S15" t="n">
        <v>17.37</v>
      </c>
      <c r="T15" t="n">
        <v>5206.51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89.00072530069511</v>
      </c>
      <c r="AB15" t="n">
        <v>121.7747187912476</v>
      </c>
      <c r="AC15" t="n">
        <v>110.1527105417341</v>
      </c>
      <c r="AD15" t="n">
        <v>89000.72530069511</v>
      </c>
      <c r="AE15" t="n">
        <v>121774.7187912476</v>
      </c>
      <c r="AF15" t="n">
        <v>5.727014185425283e-06</v>
      </c>
      <c r="AG15" t="n">
        <v>0.43</v>
      </c>
      <c r="AH15" t="n">
        <v>110152.7105417341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9.735799999999999</v>
      </c>
      <c r="E16" t="n">
        <v>10.27</v>
      </c>
      <c r="F16" t="n">
        <v>7.02</v>
      </c>
      <c r="G16" t="n">
        <v>24.77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99.03</v>
      </c>
      <c r="Q16" t="n">
        <v>204.17</v>
      </c>
      <c r="R16" t="n">
        <v>31.96</v>
      </c>
      <c r="S16" t="n">
        <v>17.37</v>
      </c>
      <c r="T16" t="n">
        <v>5136.85</v>
      </c>
      <c r="U16" t="n">
        <v>0.54</v>
      </c>
      <c r="V16" t="n">
        <v>0.73</v>
      </c>
      <c r="W16" t="n">
        <v>1.16</v>
      </c>
      <c r="X16" t="n">
        <v>0.33</v>
      </c>
      <c r="Y16" t="n">
        <v>1</v>
      </c>
      <c r="Z16" t="n">
        <v>10</v>
      </c>
      <c r="AA16" t="n">
        <v>88.41748958369934</v>
      </c>
      <c r="AB16" t="n">
        <v>120.9767099527105</v>
      </c>
      <c r="AC16" t="n">
        <v>109.4308625467342</v>
      </c>
      <c r="AD16" t="n">
        <v>88417.48958369934</v>
      </c>
      <c r="AE16" t="n">
        <v>120976.7099527105</v>
      </c>
      <c r="AF16" t="n">
        <v>5.753370553333279e-06</v>
      </c>
      <c r="AG16" t="n">
        <v>0.4279166666666667</v>
      </c>
      <c r="AH16" t="n">
        <v>109430.8625467342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9.8005</v>
      </c>
      <c r="E17" t="n">
        <v>10.2</v>
      </c>
      <c r="F17" t="n">
        <v>6.99</v>
      </c>
      <c r="G17" t="n">
        <v>26.21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98.56999999999999</v>
      </c>
      <c r="Q17" t="n">
        <v>204.16</v>
      </c>
      <c r="R17" t="n">
        <v>31.21</v>
      </c>
      <c r="S17" t="n">
        <v>17.37</v>
      </c>
      <c r="T17" t="n">
        <v>4764.9</v>
      </c>
      <c r="U17" t="n">
        <v>0.5600000000000001</v>
      </c>
      <c r="V17" t="n">
        <v>0.73</v>
      </c>
      <c r="W17" t="n">
        <v>1.16</v>
      </c>
      <c r="X17" t="n">
        <v>0.3</v>
      </c>
      <c r="Y17" t="n">
        <v>1</v>
      </c>
      <c r="Z17" t="n">
        <v>10</v>
      </c>
      <c r="AA17" t="n">
        <v>87.4652813952343</v>
      </c>
      <c r="AB17" t="n">
        <v>119.6738567007929</v>
      </c>
      <c r="AC17" t="n">
        <v>108.2523517806132</v>
      </c>
      <c r="AD17" t="n">
        <v>87465.2813952343</v>
      </c>
      <c r="AE17" t="n">
        <v>119673.8567007929</v>
      </c>
      <c r="AF17" t="n">
        <v>5.791605015298465e-06</v>
      </c>
      <c r="AG17" t="n">
        <v>0.425</v>
      </c>
      <c r="AH17" t="n">
        <v>108252.3517806132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9.779400000000001</v>
      </c>
      <c r="E18" t="n">
        <v>10.23</v>
      </c>
      <c r="F18" t="n">
        <v>7.01</v>
      </c>
      <c r="G18" t="n">
        <v>26.29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98.77</v>
      </c>
      <c r="Q18" t="n">
        <v>204.2</v>
      </c>
      <c r="R18" t="n">
        <v>31.92</v>
      </c>
      <c r="S18" t="n">
        <v>17.37</v>
      </c>
      <c r="T18" t="n">
        <v>5119.89</v>
      </c>
      <c r="U18" t="n">
        <v>0.54</v>
      </c>
      <c r="V18" t="n">
        <v>0.73</v>
      </c>
      <c r="W18" t="n">
        <v>1.16</v>
      </c>
      <c r="X18" t="n">
        <v>0.32</v>
      </c>
      <c r="Y18" t="n">
        <v>1</v>
      </c>
      <c r="Z18" t="n">
        <v>10</v>
      </c>
      <c r="AA18" t="n">
        <v>87.84566492882476</v>
      </c>
      <c r="AB18" t="n">
        <v>120.1943142327882</v>
      </c>
      <c r="AC18" t="n">
        <v>108.7231375762218</v>
      </c>
      <c r="AD18" t="n">
        <v>87845.66492882476</v>
      </c>
      <c r="AE18" t="n">
        <v>120194.3142327882</v>
      </c>
      <c r="AF18" t="n">
        <v>5.779135971288181e-06</v>
      </c>
      <c r="AG18" t="n">
        <v>0.42625</v>
      </c>
      <c r="AH18" t="n">
        <v>108723.1375762218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9.866</v>
      </c>
      <c r="E19" t="n">
        <v>10.14</v>
      </c>
      <c r="F19" t="n">
        <v>6.96</v>
      </c>
      <c r="G19" t="n">
        <v>27.85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97.91</v>
      </c>
      <c r="Q19" t="n">
        <v>204.15</v>
      </c>
      <c r="R19" t="n">
        <v>30.26</v>
      </c>
      <c r="S19" t="n">
        <v>17.37</v>
      </c>
      <c r="T19" t="n">
        <v>4296.13</v>
      </c>
      <c r="U19" t="n">
        <v>0.57</v>
      </c>
      <c r="V19" t="n">
        <v>0.73</v>
      </c>
      <c r="W19" t="n">
        <v>1.16</v>
      </c>
      <c r="X19" t="n">
        <v>0.27</v>
      </c>
      <c r="Y19" t="n">
        <v>1</v>
      </c>
      <c r="Z19" t="n">
        <v>10</v>
      </c>
      <c r="AA19" t="n">
        <v>86.41231553045257</v>
      </c>
      <c r="AB19" t="n">
        <v>118.2331423510237</v>
      </c>
      <c r="AC19" t="n">
        <v>106.9491371863303</v>
      </c>
      <c r="AD19" t="n">
        <v>86412.31553045257</v>
      </c>
      <c r="AE19" t="n">
        <v>118233.1423510238</v>
      </c>
      <c r="AF19" t="n">
        <v>5.830312237226127e-06</v>
      </c>
      <c r="AG19" t="n">
        <v>0.4225</v>
      </c>
      <c r="AH19" t="n">
        <v>106949.1371863303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9.921200000000001</v>
      </c>
      <c r="E20" t="n">
        <v>10.08</v>
      </c>
      <c r="F20" t="n">
        <v>6.95</v>
      </c>
      <c r="G20" t="n">
        <v>29.77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97.53</v>
      </c>
      <c r="Q20" t="n">
        <v>204.15</v>
      </c>
      <c r="R20" t="n">
        <v>29.88</v>
      </c>
      <c r="S20" t="n">
        <v>17.37</v>
      </c>
      <c r="T20" t="n">
        <v>4113.21</v>
      </c>
      <c r="U20" t="n">
        <v>0.58</v>
      </c>
      <c r="V20" t="n">
        <v>0.74</v>
      </c>
      <c r="W20" t="n">
        <v>1.16</v>
      </c>
      <c r="X20" t="n">
        <v>0.26</v>
      </c>
      <c r="Y20" t="n">
        <v>1</v>
      </c>
      <c r="Z20" t="n">
        <v>10</v>
      </c>
      <c r="AA20" t="n">
        <v>85.68799704599047</v>
      </c>
      <c r="AB20" t="n">
        <v>117.2420978459069</v>
      </c>
      <c r="AC20" t="n">
        <v>106.0526765778418</v>
      </c>
      <c r="AD20" t="n">
        <v>85687.99704599047</v>
      </c>
      <c r="AE20" t="n">
        <v>117242.0978459069</v>
      </c>
      <c r="AF20" t="n">
        <v>5.86293267463692e-06</v>
      </c>
      <c r="AG20" t="n">
        <v>0.42</v>
      </c>
      <c r="AH20" t="n">
        <v>106052.6765778418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9.9124</v>
      </c>
      <c r="E21" t="n">
        <v>10.09</v>
      </c>
      <c r="F21" t="n">
        <v>6.96</v>
      </c>
      <c r="G21" t="n">
        <v>29.81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97.53</v>
      </c>
      <c r="Q21" t="n">
        <v>204.18</v>
      </c>
      <c r="R21" t="n">
        <v>30.04</v>
      </c>
      <c r="S21" t="n">
        <v>17.37</v>
      </c>
      <c r="T21" t="n">
        <v>4193.9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85.80271841879629</v>
      </c>
      <c r="AB21" t="n">
        <v>117.3990646893295</v>
      </c>
      <c r="AC21" t="n">
        <v>106.1946627260325</v>
      </c>
      <c r="AD21" t="n">
        <v>85802.71841879628</v>
      </c>
      <c r="AE21" t="n">
        <v>117399.0646893295</v>
      </c>
      <c r="AF21" t="n">
        <v>5.857732315049692e-06</v>
      </c>
      <c r="AG21" t="n">
        <v>0.4204166666666667</v>
      </c>
      <c r="AH21" t="n">
        <v>106194.6627260325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9.9762</v>
      </c>
      <c r="E22" t="n">
        <v>10.02</v>
      </c>
      <c r="F22" t="n">
        <v>6.93</v>
      </c>
      <c r="G22" t="n">
        <v>31.99</v>
      </c>
      <c r="H22" t="n">
        <v>0.5</v>
      </c>
      <c r="I22" t="n">
        <v>13</v>
      </c>
      <c r="J22" t="n">
        <v>211.99</v>
      </c>
      <c r="K22" t="n">
        <v>55.27</v>
      </c>
      <c r="L22" t="n">
        <v>6</v>
      </c>
      <c r="M22" t="n">
        <v>11</v>
      </c>
      <c r="N22" t="n">
        <v>45.72</v>
      </c>
      <c r="O22" t="n">
        <v>26379.74</v>
      </c>
      <c r="P22" t="n">
        <v>97.13</v>
      </c>
      <c r="Q22" t="n">
        <v>204.15</v>
      </c>
      <c r="R22" t="n">
        <v>29.34</v>
      </c>
      <c r="S22" t="n">
        <v>17.37</v>
      </c>
      <c r="T22" t="n">
        <v>3846.21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84.92328155872238</v>
      </c>
      <c r="AB22" t="n">
        <v>116.195780379361</v>
      </c>
      <c r="AC22" t="n">
        <v>105.1062181817869</v>
      </c>
      <c r="AD22" t="n">
        <v>84923.28155872237</v>
      </c>
      <c r="AE22" t="n">
        <v>116195.780379361</v>
      </c>
      <c r="AF22" t="n">
        <v>5.895434922057095e-06</v>
      </c>
      <c r="AG22" t="n">
        <v>0.4175</v>
      </c>
      <c r="AH22" t="n">
        <v>105106.2181817869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9.9712</v>
      </c>
      <c r="E23" t="n">
        <v>10.03</v>
      </c>
      <c r="F23" t="n">
        <v>6.94</v>
      </c>
      <c r="G23" t="n">
        <v>32.02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96.95999999999999</v>
      </c>
      <c r="Q23" t="n">
        <v>204.16</v>
      </c>
      <c r="R23" t="n">
        <v>29.4</v>
      </c>
      <c r="S23" t="n">
        <v>17.37</v>
      </c>
      <c r="T23" t="n">
        <v>3878.79</v>
      </c>
      <c r="U23" t="n">
        <v>0.59</v>
      </c>
      <c r="V23" t="n">
        <v>0.74</v>
      </c>
      <c r="W23" t="n">
        <v>1.16</v>
      </c>
      <c r="X23" t="n">
        <v>0.24</v>
      </c>
      <c r="Y23" t="n">
        <v>1</v>
      </c>
      <c r="Z23" t="n">
        <v>10</v>
      </c>
      <c r="AA23" t="n">
        <v>84.9134675310178</v>
      </c>
      <c r="AB23" t="n">
        <v>116.1823523936912</v>
      </c>
      <c r="AC23" t="n">
        <v>105.0940717442232</v>
      </c>
      <c r="AD23" t="n">
        <v>84913.4675310178</v>
      </c>
      <c r="AE23" t="n">
        <v>116182.3523936912</v>
      </c>
      <c r="AF23" t="n">
        <v>5.892480172291624e-06</v>
      </c>
      <c r="AG23" t="n">
        <v>0.4179166666666667</v>
      </c>
      <c r="AH23" t="n">
        <v>105094.0717442232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10.039</v>
      </c>
      <c r="E24" t="n">
        <v>9.960000000000001</v>
      </c>
      <c r="F24" t="n">
        <v>6.91</v>
      </c>
      <c r="G24" t="n">
        <v>34.55</v>
      </c>
      <c r="H24" t="n">
        <v>0.54</v>
      </c>
      <c r="I24" t="n">
        <v>12</v>
      </c>
      <c r="J24" t="n">
        <v>212.8</v>
      </c>
      <c r="K24" t="n">
        <v>55.27</v>
      </c>
      <c r="L24" t="n">
        <v>6.5</v>
      </c>
      <c r="M24" t="n">
        <v>10</v>
      </c>
      <c r="N24" t="n">
        <v>46.03</v>
      </c>
      <c r="O24" t="n">
        <v>26479.5</v>
      </c>
      <c r="P24" t="n">
        <v>96.59999999999999</v>
      </c>
      <c r="Q24" t="n">
        <v>204.14</v>
      </c>
      <c r="R24" t="n">
        <v>28.61</v>
      </c>
      <c r="S24" t="n">
        <v>17.37</v>
      </c>
      <c r="T24" t="n">
        <v>3486.98</v>
      </c>
      <c r="U24" t="n">
        <v>0.61</v>
      </c>
      <c r="V24" t="n">
        <v>0.74</v>
      </c>
      <c r="W24" t="n">
        <v>1.16</v>
      </c>
      <c r="X24" t="n">
        <v>0.22</v>
      </c>
      <c r="Y24" t="n">
        <v>1</v>
      </c>
      <c r="Z24" t="n">
        <v>10</v>
      </c>
      <c r="AA24" t="n">
        <v>84.03470589844274</v>
      </c>
      <c r="AB24" t="n">
        <v>114.9799919597755</v>
      </c>
      <c r="AC24" t="n">
        <v>104.0064629025965</v>
      </c>
      <c r="AD24" t="n">
        <v>84034.70589844274</v>
      </c>
      <c r="AE24" t="n">
        <v>114979.9919597756</v>
      </c>
      <c r="AF24" t="n">
        <v>5.932546579111402e-06</v>
      </c>
      <c r="AG24" t="n">
        <v>0.415</v>
      </c>
      <c r="AH24" t="n">
        <v>104006.4629025965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10.0334</v>
      </c>
      <c r="E25" t="n">
        <v>9.970000000000001</v>
      </c>
      <c r="F25" t="n">
        <v>6.92</v>
      </c>
      <c r="G25" t="n">
        <v>34.58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96.45</v>
      </c>
      <c r="Q25" t="n">
        <v>204.15</v>
      </c>
      <c r="R25" t="n">
        <v>28.87</v>
      </c>
      <c r="S25" t="n">
        <v>17.37</v>
      </c>
      <c r="T25" t="n">
        <v>3618.52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84.04012098235205</v>
      </c>
      <c r="AB25" t="n">
        <v>114.9874011164769</v>
      </c>
      <c r="AC25" t="n">
        <v>104.0131649397811</v>
      </c>
      <c r="AD25" t="n">
        <v>84040.12098235205</v>
      </c>
      <c r="AE25" t="n">
        <v>114987.4011164769</v>
      </c>
      <c r="AF25" t="n">
        <v>5.929237259374076e-06</v>
      </c>
      <c r="AG25" t="n">
        <v>0.4154166666666667</v>
      </c>
      <c r="AH25" t="n">
        <v>104013.1649397811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10.0993</v>
      </c>
      <c r="E26" t="n">
        <v>9.9</v>
      </c>
      <c r="F26" t="n">
        <v>6.89</v>
      </c>
      <c r="G26" t="n">
        <v>37.59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95.86</v>
      </c>
      <c r="Q26" t="n">
        <v>204.14</v>
      </c>
      <c r="R26" t="n">
        <v>27.85</v>
      </c>
      <c r="S26" t="n">
        <v>17.37</v>
      </c>
      <c r="T26" t="n">
        <v>3113.61</v>
      </c>
      <c r="U26" t="n">
        <v>0.62</v>
      </c>
      <c r="V26" t="n">
        <v>0.74</v>
      </c>
      <c r="W26" t="n">
        <v>1.16</v>
      </c>
      <c r="X26" t="n">
        <v>0.2</v>
      </c>
      <c r="Y26" t="n">
        <v>1</v>
      </c>
      <c r="Z26" t="n">
        <v>10</v>
      </c>
      <c r="AA26" t="n">
        <v>83.06307171623301</v>
      </c>
      <c r="AB26" t="n">
        <v>113.650559206202</v>
      </c>
      <c r="AC26" t="n">
        <v>102.8039093451531</v>
      </c>
      <c r="AD26" t="n">
        <v>83063.07171623301</v>
      </c>
      <c r="AE26" t="n">
        <v>113650.559206202</v>
      </c>
      <c r="AF26" t="n">
        <v>5.968180861282975e-06</v>
      </c>
      <c r="AG26" t="n">
        <v>0.4125</v>
      </c>
      <c r="AH26" t="n">
        <v>102803.9093451531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10.1016</v>
      </c>
      <c r="E27" t="n">
        <v>9.9</v>
      </c>
      <c r="F27" t="n">
        <v>6.89</v>
      </c>
      <c r="G27" t="n">
        <v>37.57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95.83</v>
      </c>
      <c r="Q27" t="n">
        <v>204.15</v>
      </c>
      <c r="R27" t="n">
        <v>27.95</v>
      </c>
      <c r="S27" t="n">
        <v>17.37</v>
      </c>
      <c r="T27" t="n">
        <v>3163.33</v>
      </c>
      <c r="U27" t="n">
        <v>0.62</v>
      </c>
      <c r="V27" t="n">
        <v>0.74</v>
      </c>
      <c r="W27" t="n">
        <v>1.15</v>
      </c>
      <c r="X27" t="n">
        <v>0.2</v>
      </c>
      <c r="Y27" t="n">
        <v>1</v>
      </c>
      <c r="Z27" t="n">
        <v>10</v>
      </c>
      <c r="AA27" t="n">
        <v>83.02913091203179</v>
      </c>
      <c r="AB27" t="n">
        <v>113.6041199005314</v>
      </c>
      <c r="AC27" t="n">
        <v>102.7619021416376</v>
      </c>
      <c r="AD27" t="n">
        <v>83029.13091203179</v>
      </c>
      <c r="AE27" t="n">
        <v>113604.1199005314</v>
      </c>
      <c r="AF27" t="n">
        <v>5.969540046175091e-06</v>
      </c>
      <c r="AG27" t="n">
        <v>0.4125</v>
      </c>
      <c r="AH27" t="n">
        <v>102761.9021416376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10.1038</v>
      </c>
      <c r="E28" t="n">
        <v>9.9</v>
      </c>
      <c r="F28" t="n">
        <v>6.89</v>
      </c>
      <c r="G28" t="n">
        <v>37.56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95.48999999999999</v>
      </c>
      <c r="Q28" t="n">
        <v>204.14</v>
      </c>
      <c r="R28" t="n">
        <v>27.92</v>
      </c>
      <c r="S28" t="n">
        <v>17.37</v>
      </c>
      <c r="T28" t="n">
        <v>3146.87</v>
      </c>
      <c r="U28" t="n">
        <v>0.62</v>
      </c>
      <c r="V28" t="n">
        <v>0.74</v>
      </c>
      <c r="W28" t="n">
        <v>1.15</v>
      </c>
      <c r="X28" t="n">
        <v>0.2</v>
      </c>
      <c r="Y28" t="n">
        <v>1</v>
      </c>
      <c r="Z28" t="n">
        <v>10</v>
      </c>
      <c r="AA28" t="n">
        <v>82.82901013377725</v>
      </c>
      <c r="AB28" t="n">
        <v>113.330305823018</v>
      </c>
      <c r="AC28" t="n">
        <v>102.5142204953815</v>
      </c>
      <c r="AD28" t="n">
        <v>82829.01013377725</v>
      </c>
      <c r="AE28" t="n">
        <v>113330.305823018</v>
      </c>
      <c r="AF28" t="n">
        <v>5.970840136071898e-06</v>
      </c>
      <c r="AG28" t="n">
        <v>0.4125</v>
      </c>
      <c r="AH28" t="n">
        <v>102514.2204953815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10.1658</v>
      </c>
      <c r="E29" t="n">
        <v>9.84</v>
      </c>
      <c r="F29" t="n">
        <v>6.87</v>
      </c>
      <c r="G29" t="n">
        <v>41.2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94.98999999999999</v>
      </c>
      <c r="Q29" t="n">
        <v>204.14</v>
      </c>
      <c r="R29" t="n">
        <v>27.28</v>
      </c>
      <c r="S29" t="n">
        <v>17.37</v>
      </c>
      <c r="T29" t="n">
        <v>2833.17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81.98603878292462</v>
      </c>
      <c r="AB29" t="n">
        <v>112.1769152315106</v>
      </c>
      <c r="AC29" t="n">
        <v>101.4709078831334</v>
      </c>
      <c r="AD29" t="n">
        <v>81986.03878292462</v>
      </c>
      <c r="AE29" t="n">
        <v>112176.9152315106</v>
      </c>
      <c r="AF29" t="n">
        <v>6.007479033163732e-06</v>
      </c>
      <c r="AG29" t="n">
        <v>0.41</v>
      </c>
      <c r="AH29" t="n">
        <v>101470.9078831334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10.1629</v>
      </c>
      <c r="E30" t="n">
        <v>9.84</v>
      </c>
      <c r="F30" t="n">
        <v>6.87</v>
      </c>
      <c r="G30" t="n">
        <v>41.22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95.04000000000001</v>
      </c>
      <c r="Q30" t="n">
        <v>204.15</v>
      </c>
      <c r="R30" t="n">
        <v>27.29</v>
      </c>
      <c r="S30" t="n">
        <v>17.37</v>
      </c>
      <c r="T30" t="n">
        <v>2836.93</v>
      </c>
      <c r="U30" t="n">
        <v>0.64</v>
      </c>
      <c r="V30" t="n">
        <v>0.74</v>
      </c>
      <c r="W30" t="n">
        <v>1.15</v>
      </c>
      <c r="X30" t="n">
        <v>0.18</v>
      </c>
      <c r="Y30" t="n">
        <v>1</v>
      </c>
      <c r="Z30" t="n">
        <v>10</v>
      </c>
      <c r="AA30" t="n">
        <v>82.03479397821872</v>
      </c>
      <c r="AB30" t="n">
        <v>112.2436242406394</v>
      </c>
      <c r="AC30" t="n">
        <v>101.5312502780577</v>
      </c>
      <c r="AD30" t="n">
        <v>82034.79397821872</v>
      </c>
      <c r="AE30" t="n">
        <v>112243.6242406394</v>
      </c>
      <c r="AF30" t="n">
        <v>6.005765278299759e-06</v>
      </c>
      <c r="AG30" t="n">
        <v>0.41</v>
      </c>
      <c r="AH30" t="n">
        <v>101531.2502780577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10.1732</v>
      </c>
      <c r="E31" t="n">
        <v>9.83</v>
      </c>
      <c r="F31" t="n">
        <v>6.86</v>
      </c>
      <c r="G31" t="n">
        <v>41.16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94.89</v>
      </c>
      <c r="Q31" t="n">
        <v>204.14</v>
      </c>
      <c r="R31" t="n">
        <v>27.04</v>
      </c>
      <c r="S31" t="n">
        <v>17.37</v>
      </c>
      <c r="T31" t="n">
        <v>2711.08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81.83438088594248</v>
      </c>
      <c r="AB31" t="n">
        <v>111.9694102061856</v>
      </c>
      <c r="AC31" t="n">
        <v>101.2832068461902</v>
      </c>
      <c r="AD31" t="n">
        <v>81834.38088594248</v>
      </c>
      <c r="AE31" t="n">
        <v>111969.4102061856</v>
      </c>
      <c r="AF31" t="n">
        <v>6.011852062816627e-06</v>
      </c>
      <c r="AG31" t="n">
        <v>0.4095833333333334</v>
      </c>
      <c r="AH31" t="n">
        <v>101283.2068461902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10.2287</v>
      </c>
      <c r="E32" t="n">
        <v>9.779999999999999</v>
      </c>
      <c r="F32" t="n">
        <v>6.85</v>
      </c>
      <c r="G32" t="n">
        <v>45.64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94.27</v>
      </c>
      <c r="Q32" t="n">
        <v>204.14</v>
      </c>
      <c r="R32" t="n">
        <v>26.69</v>
      </c>
      <c r="S32" t="n">
        <v>17.37</v>
      </c>
      <c r="T32" t="n">
        <v>2540.74</v>
      </c>
      <c r="U32" t="n">
        <v>0.65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81.0292400758657</v>
      </c>
      <c r="AB32" t="n">
        <v>110.8677810295335</v>
      </c>
      <c r="AC32" t="n">
        <v>100.2867156120112</v>
      </c>
      <c r="AD32" t="n">
        <v>81029.2400758657</v>
      </c>
      <c r="AE32" t="n">
        <v>110867.7810295335</v>
      </c>
      <c r="AF32" t="n">
        <v>6.044649785213348e-06</v>
      </c>
      <c r="AG32" t="n">
        <v>0.4075</v>
      </c>
      <c r="AH32" t="n">
        <v>100286.7156120112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10.2131</v>
      </c>
      <c r="E33" t="n">
        <v>9.789999999999999</v>
      </c>
      <c r="F33" t="n">
        <v>6.86</v>
      </c>
      <c r="G33" t="n">
        <v>45.74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94.81999999999999</v>
      </c>
      <c r="Q33" t="n">
        <v>204.14</v>
      </c>
      <c r="R33" t="n">
        <v>27.17</v>
      </c>
      <c r="S33" t="n">
        <v>17.37</v>
      </c>
      <c r="T33" t="n">
        <v>2781.84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81.48052457600801</v>
      </c>
      <c r="AB33" t="n">
        <v>111.4852483918949</v>
      </c>
      <c r="AC33" t="n">
        <v>100.8452527559299</v>
      </c>
      <c r="AD33" t="n">
        <v>81480.52457600801</v>
      </c>
      <c r="AE33" t="n">
        <v>111485.2483918949</v>
      </c>
      <c r="AF33" t="n">
        <v>6.035430965945081e-06</v>
      </c>
      <c r="AG33" t="n">
        <v>0.4079166666666666</v>
      </c>
      <c r="AH33" t="n">
        <v>100845.2527559299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10.2189</v>
      </c>
      <c r="E34" t="n">
        <v>9.789999999999999</v>
      </c>
      <c r="F34" t="n">
        <v>6.86</v>
      </c>
      <c r="G34" t="n">
        <v>45.71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94.66</v>
      </c>
      <c r="Q34" t="n">
        <v>204.16</v>
      </c>
      <c r="R34" t="n">
        <v>26.99</v>
      </c>
      <c r="S34" t="n">
        <v>17.37</v>
      </c>
      <c r="T34" t="n">
        <v>2690.72</v>
      </c>
      <c r="U34" t="n">
        <v>0.64</v>
      </c>
      <c r="V34" t="n">
        <v>0.74</v>
      </c>
      <c r="W34" t="n">
        <v>1.15</v>
      </c>
      <c r="X34" t="n">
        <v>0.16</v>
      </c>
      <c r="Y34" t="n">
        <v>1</v>
      </c>
      <c r="Z34" t="n">
        <v>10</v>
      </c>
      <c r="AA34" t="n">
        <v>81.35187166612097</v>
      </c>
      <c r="AB34" t="n">
        <v>111.3092198048217</v>
      </c>
      <c r="AC34" t="n">
        <v>100.6860240901492</v>
      </c>
      <c r="AD34" t="n">
        <v>81351.87166612098</v>
      </c>
      <c r="AE34" t="n">
        <v>111309.2198048217</v>
      </c>
      <c r="AF34" t="n">
        <v>6.038858475673026e-06</v>
      </c>
      <c r="AG34" t="n">
        <v>0.4079166666666666</v>
      </c>
      <c r="AH34" t="n">
        <v>100686.0240901493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10.2136</v>
      </c>
      <c r="E35" t="n">
        <v>9.789999999999999</v>
      </c>
      <c r="F35" t="n">
        <v>6.86</v>
      </c>
      <c r="G35" t="n">
        <v>45.74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94.39</v>
      </c>
      <c r="Q35" t="n">
        <v>204.15</v>
      </c>
      <c r="R35" t="n">
        <v>27.13</v>
      </c>
      <c r="S35" t="n">
        <v>17.37</v>
      </c>
      <c r="T35" t="n">
        <v>2764.61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81.24766680437122</v>
      </c>
      <c r="AB35" t="n">
        <v>111.1666421157817</v>
      </c>
      <c r="AC35" t="n">
        <v>100.5570538156421</v>
      </c>
      <c r="AD35" t="n">
        <v>81247.66680437123</v>
      </c>
      <c r="AE35" t="n">
        <v>111166.6421157817</v>
      </c>
      <c r="AF35" t="n">
        <v>6.035726440921628e-06</v>
      </c>
      <c r="AG35" t="n">
        <v>0.4079166666666666</v>
      </c>
      <c r="AH35" t="n">
        <v>100557.0538156422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10.2209</v>
      </c>
      <c r="E36" t="n">
        <v>9.779999999999999</v>
      </c>
      <c r="F36" t="n">
        <v>6.85</v>
      </c>
      <c r="G36" t="n">
        <v>45.69</v>
      </c>
      <c r="H36" t="n">
        <v>0.78</v>
      </c>
      <c r="I36" t="n">
        <v>9</v>
      </c>
      <c r="J36" t="n">
        <v>217.69</v>
      </c>
      <c r="K36" t="n">
        <v>55.27</v>
      </c>
      <c r="L36" t="n">
        <v>9.5</v>
      </c>
      <c r="M36" t="n">
        <v>7</v>
      </c>
      <c r="N36" t="n">
        <v>47.92</v>
      </c>
      <c r="O36" t="n">
        <v>27082.57</v>
      </c>
      <c r="P36" t="n">
        <v>94.06</v>
      </c>
      <c r="Q36" t="n">
        <v>204.2</v>
      </c>
      <c r="R36" t="n">
        <v>26.87</v>
      </c>
      <c r="S36" t="n">
        <v>17.37</v>
      </c>
      <c r="T36" t="n">
        <v>2634.67</v>
      </c>
      <c r="U36" t="n">
        <v>0.65</v>
      </c>
      <c r="V36" t="n">
        <v>0.75</v>
      </c>
      <c r="W36" t="n">
        <v>1.15</v>
      </c>
      <c r="X36" t="n">
        <v>0.16</v>
      </c>
      <c r="Y36" t="n">
        <v>1</v>
      </c>
      <c r="Z36" t="n">
        <v>10</v>
      </c>
      <c r="AA36" t="n">
        <v>80.97550448535664</v>
      </c>
      <c r="AB36" t="n">
        <v>110.7942576239521</v>
      </c>
      <c r="AC36" t="n">
        <v>100.2202091770677</v>
      </c>
      <c r="AD36" t="n">
        <v>80975.50448535664</v>
      </c>
      <c r="AE36" t="n">
        <v>110794.2576239521</v>
      </c>
      <c r="AF36" t="n">
        <v>6.040040375579215e-06</v>
      </c>
      <c r="AG36" t="n">
        <v>0.4075</v>
      </c>
      <c r="AH36" t="n">
        <v>100220.2091770677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10.2963</v>
      </c>
      <c r="E37" t="n">
        <v>9.710000000000001</v>
      </c>
      <c r="F37" t="n">
        <v>6.82</v>
      </c>
      <c r="G37" t="n">
        <v>51.17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93.48999999999999</v>
      </c>
      <c r="Q37" t="n">
        <v>204.14</v>
      </c>
      <c r="R37" t="n">
        <v>25.93</v>
      </c>
      <c r="S37" t="n">
        <v>17.37</v>
      </c>
      <c r="T37" t="n">
        <v>2167.92</v>
      </c>
      <c r="U37" t="n">
        <v>0.67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79.97613498926492</v>
      </c>
      <c r="AB37" t="n">
        <v>109.4268761903295</v>
      </c>
      <c r="AC37" t="n">
        <v>98.98332870833775</v>
      </c>
      <c r="AD37" t="n">
        <v>79976.13498926492</v>
      </c>
      <c r="AE37" t="n">
        <v>109426.8761903295</v>
      </c>
      <c r="AF37" t="n">
        <v>6.084598002042508e-06</v>
      </c>
      <c r="AG37" t="n">
        <v>0.4045833333333334</v>
      </c>
      <c r="AH37" t="n">
        <v>98983.32870833775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10.2998</v>
      </c>
      <c r="E38" t="n">
        <v>9.710000000000001</v>
      </c>
      <c r="F38" t="n">
        <v>6.82</v>
      </c>
      <c r="G38" t="n">
        <v>51.15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93.23999999999999</v>
      </c>
      <c r="Q38" t="n">
        <v>204.14</v>
      </c>
      <c r="R38" t="n">
        <v>25.87</v>
      </c>
      <c r="S38" t="n">
        <v>17.37</v>
      </c>
      <c r="T38" t="n">
        <v>2136.41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79.8185343328585</v>
      </c>
      <c r="AB38" t="n">
        <v>109.2112400193841</v>
      </c>
      <c r="AC38" t="n">
        <v>98.78827255090005</v>
      </c>
      <c r="AD38" t="n">
        <v>79818.5343328585</v>
      </c>
      <c r="AE38" t="n">
        <v>109211.2400193841</v>
      </c>
      <c r="AF38" t="n">
        <v>6.086666326878336e-06</v>
      </c>
      <c r="AG38" t="n">
        <v>0.4045833333333334</v>
      </c>
      <c r="AH38" t="n">
        <v>98788.27255090004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10.2884</v>
      </c>
      <c r="E39" t="n">
        <v>9.720000000000001</v>
      </c>
      <c r="F39" t="n">
        <v>6.83</v>
      </c>
      <c r="G39" t="n">
        <v>51.23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6</v>
      </c>
      <c r="N39" t="n">
        <v>48.4</v>
      </c>
      <c r="O39" t="n">
        <v>27234.57</v>
      </c>
      <c r="P39" t="n">
        <v>93.16</v>
      </c>
      <c r="Q39" t="n">
        <v>204.15</v>
      </c>
      <c r="R39" t="n">
        <v>26.27</v>
      </c>
      <c r="S39" t="n">
        <v>17.37</v>
      </c>
      <c r="T39" t="n">
        <v>2335.95</v>
      </c>
      <c r="U39" t="n">
        <v>0.66</v>
      </c>
      <c r="V39" t="n">
        <v>0.75</v>
      </c>
      <c r="W39" t="n">
        <v>1.15</v>
      </c>
      <c r="X39" t="n">
        <v>0.14</v>
      </c>
      <c r="Y39" t="n">
        <v>1</v>
      </c>
      <c r="Z39" t="n">
        <v>10</v>
      </c>
      <c r="AA39" t="n">
        <v>79.90093612081253</v>
      </c>
      <c r="AB39" t="n">
        <v>109.3239857809731</v>
      </c>
      <c r="AC39" t="n">
        <v>98.89025801524268</v>
      </c>
      <c r="AD39" t="n">
        <v>79900.93612081253</v>
      </c>
      <c r="AE39" t="n">
        <v>109323.9857809731</v>
      </c>
      <c r="AF39" t="n">
        <v>6.079929497413063e-06</v>
      </c>
      <c r="AG39" t="n">
        <v>0.405</v>
      </c>
      <c r="AH39" t="n">
        <v>98890.25801524268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10.2913</v>
      </c>
      <c r="E40" t="n">
        <v>9.720000000000001</v>
      </c>
      <c r="F40" t="n">
        <v>6.83</v>
      </c>
      <c r="G40" t="n">
        <v>51.21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6</v>
      </c>
      <c r="N40" t="n">
        <v>48.56</v>
      </c>
      <c r="O40" t="n">
        <v>27285.35</v>
      </c>
      <c r="P40" t="n">
        <v>93.09</v>
      </c>
      <c r="Q40" t="n">
        <v>204.14</v>
      </c>
      <c r="R40" t="n">
        <v>26.12</v>
      </c>
      <c r="S40" t="n">
        <v>17.37</v>
      </c>
      <c r="T40" t="n">
        <v>2260.65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79.84278726141333</v>
      </c>
      <c r="AB40" t="n">
        <v>109.2444239461965</v>
      </c>
      <c r="AC40" t="n">
        <v>98.81828945031141</v>
      </c>
      <c r="AD40" t="n">
        <v>79842.78726141334</v>
      </c>
      <c r="AE40" t="n">
        <v>109244.4239461965</v>
      </c>
      <c r="AF40" t="n">
        <v>6.081643252277037e-06</v>
      </c>
      <c r="AG40" t="n">
        <v>0.405</v>
      </c>
      <c r="AH40" t="n">
        <v>98818.28945031141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10.2907</v>
      </c>
      <c r="E41" t="n">
        <v>9.720000000000001</v>
      </c>
      <c r="F41" t="n">
        <v>6.83</v>
      </c>
      <c r="G41" t="n">
        <v>51.21</v>
      </c>
      <c r="H41" t="n">
        <v>0.87</v>
      </c>
      <c r="I41" t="n">
        <v>8</v>
      </c>
      <c r="J41" t="n">
        <v>219.75</v>
      </c>
      <c r="K41" t="n">
        <v>55.27</v>
      </c>
      <c r="L41" t="n">
        <v>10.75</v>
      </c>
      <c r="M41" t="n">
        <v>6</v>
      </c>
      <c r="N41" t="n">
        <v>48.72</v>
      </c>
      <c r="O41" t="n">
        <v>27336.19</v>
      </c>
      <c r="P41" t="n">
        <v>92.88</v>
      </c>
      <c r="Q41" t="n">
        <v>204.14</v>
      </c>
      <c r="R41" t="n">
        <v>26.09</v>
      </c>
      <c r="S41" t="n">
        <v>17.37</v>
      </c>
      <c r="T41" t="n">
        <v>2248.84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79.73610373122003</v>
      </c>
      <c r="AB41" t="n">
        <v>109.0984548336409</v>
      </c>
      <c r="AC41" t="n">
        <v>98.68625142498915</v>
      </c>
      <c r="AD41" t="n">
        <v>79736.10373122002</v>
      </c>
      <c r="AE41" t="n">
        <v>109098.4548336409</v>
      </c>
      <c r="AF41" t="n">
        <v>6.08128868230518e-06</v>
      </c>
      <c r="AG41" t="n">
        <v>0.405</v>
      </c>
      <c r="AH41" t="n">
        <v>98686.25142498915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10.363</v>
      </c>
      <c r="E42" t="n">
        <v>9.65</v>
      </c>
      <c r="F42" t="n">
        <v>6.8</v>
      </c>
      <c r="G42" t="n">
        <v>58.3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92.12</v>
      </c>
      <c r="Q42" t="n">
        <v>204.16</v>
      </c>
      <c r="R42" t="n">
        <v>25.26</v>
      </c>
      <c r="S42" t="n">
        <v>17.37</v>
      </c>
      <c r="T42" t="n">
        <v>1836.44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78.67443524241256</v>
      </c>
      <c r="AB42" t="n">
        <v>107.6458331697472</v>
      </c>
      <c r="AC42" t="n">
        <v>97.37226593392964</v>
      </c>
      <c r="AD42" t="n">
        <v>78674.43524241255</v>
      </c>
      <c r="AE42" t="n">
        <v>107645.8331697472</v>
      </c>
      <c r="AF42" t="n">
        <v>6.124014363913881e-06</v>
      </c>
      <c r="AG42" t="n">
        <v>0.4020833333333333</v>
      </c>
      <c r="AH42" t="n">
        <v>97372.26593392964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10.3654</v>
      </c>
      <c r="E43" t="n">
        <v>9.65</v>
      </c>
      <c r="F43" t="n">
        <v>6.8</v>
      </c>
      <c r="G43" t="n">
        <v>58.28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5</v>
      </c>
      <c r="N43" t="n">
        <v>49.05</v>
      </c>
      <c r="O43" t="n">
        <v>27438.03</v>
      </c>
      <c r="P43" t="n">
        <v>92.31</v>
      </c>
      <c r="Q43" t="n">
        <v>204.15</v>
      </c>
      <c r="R43" t="n">
        <v>25.26</v>
      </c>
      <c r="S43" t="n">
        <v>17.37</v>
      </c>
      <c r="T43" t="n">
        <v>1836.68</v>
      </c>
      <c r="U43" t="n">
        <v>0.6899999999999999</v>
      </c>
      <c r="V43" t="n">
        <v>0.75</v>
      </c>
      <c r="W43" t="n">
        <v>1.14</v>
      </c>
      <c r="X43" t="n">
        <v>0.11</v>
      </c>
      <c r="Y43" t="n">
        <v>1</v>
      </c>
      <c r="Z43" t="n">
        <v>10</v>
      </c>
      <c r="AA43" t="n">
        <v>78.75710024485058</v>
      </c>
      <c r="AB43" t="n">
        <v>107.7589390730053</v>
      </c>
      <c r="AC43" t="n">
        <v>97.47457716852601</v>
      </c>
      <c r="AD43" t="n">
        <v>78757.10024485058</v>
      </c>
      <c r="AE43" t="n">
        <v>107758.9390730053</v>
      </c>
      <c r="AF43" t="n">
        <v>6.125432643801307e-06</v>
      </c>
      <c r="AG43" t="n">
        <v>0.4020833333333333</v>
      </c>
      <c r="AH43" t="n">
        <v>97474.57716852601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10.3588</v>
      </c>
      <c r="E44" t="n">
        <v>9.65</v>
      </c>
      <c r="F44" t="n">
        <v>6.8</v>
      </c>
      <c r="G44" t="n">
        <v>58.33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5</v>
      </c>
      <c r="N44" t="n">
        <v>49.21</v>
      </c>
      <c r="O44" t="n">
        <v>27489.03</v>
      </c>
      <c r="P44" t="n">
        <v>92.59</v>
      </c>
      <c r="Q44" t="n">
        <v>204.17</v>
      </c>
      <c r="R44" t="n">
        <v>25.33</v>
      </c>
      <c r="S44" t="n">
        <v>17.37</v>
      </c>
      <c r="T44" t="n">
        <v>1873.1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78.95126982474923</v>
      </c>
      <c r="AB44" t="n">
        <v>108.0246104583799</v>
      </c>
      <c r="AC44" t="n">
        <v>97.71489324975259</v>
      </c>
      <c r="AD44" t="n">
        <v>78951.26982474924</v>
      </c>
      <c r="AE44" t="n">
        <v>108024.6104583799</v>
      </c>
      <c r="AF44" t="n">
        <v>6.121532374110887e-06</v>
      </c>
      <c r="AG44" t="n">
        <v>0.4020833333333333</v>
      </c>
      <c r="AH44" t="n">
        <v>97714.8932497526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10.3517</v>
      </c>
      <c r="E45" t="n">
        <v>9.66</v>
      </c>
      <c r="F45" t="n">
        <v>6.81</v>
      </c>
      <c r="G45" t="n">
        <v>58.39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5</v>
      </c>
      <c r="N45" t="n">
        <v>49.38</v>
      </c>
      <c r="O45" t="n">
        <v>27540.09</v>
      </c>
      <c r="P45" t="n">
        <v>92.52</v>
      </c>
      <c r="Q45" t="n">
        <v>204.14</v>
      </c>
      <c r="R45" t="n">
        <v>25.63</v>
      </c>
      <c r="S45" t="n">
        <v>17.37</v>
      </c>
      <c r="T45" t="n">
        <v>2020.78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79.00675099538964</v>
      </c>
      <c r="AB45" t="n">
        <v>108.1005222437065</v>
      </c>
      <c r="AC45" t="n">
        <v>97.78356012083056</v>
      </c>
      <c r="AD45" t="n">
        <v>79006.75099538964</v>
      </c>
      <c r="AE45" t="n">
        <v>108100.5222437065</v>
      </c>
      <c r="AF45" t="n">
        <v>6.117336629443919e-06</v>
      </c>
      <c r="AG45" t="n">
        <v>0.4025</v>
      </c>
      <c r="AH45" t="n">
        <v>97783.56012083056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10.3517</v>
      </c>
      <c r="E46" t="n">
        <v>9.66</v>
      </c>
      <c r="F46" t="n">
        <v>6.81</v>
      </c>
      <c r="G46" t="n">
        <v>58.39</v>
      </c>
      <c r="H46" t="n">
        <v>0.96</v>
      </c>
      <c r="I46" t="n">
        <v>7</v>
      </c>
      <c r="J46" t="n">
        <v>221.81</v>
      </c>
      <c r="K46" t="n">
        <v>55.27</v>
      </c>
      <c r="L46" t="n">
        <v>12</v>
      </c>
      <c r="M46" t="n">
        <v>5</v>
      </c>
      <c r="N46" t="n">
        <v>49.54</v>
      </c>
      <c r="O46" t="n">
        <v>27591.21</v>
      </c>
      <c r="P46" t="n">
        <v>92.48</v>
      </c>
      <c r="Q46" t="n">
        <v>204.14</v>
      </c>
      <c r="R46" t="n">
        <v>25.55</v>
      </c>
      <c r="S46" t="n">
        <v>17.37</v>
      </c>
      <c r="T46" t="n">
        <v>1984.17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78.98572272537811</v>
      </c>
      <c r="AB46" t="n">
        <v>108.071750436975</v>
      </c>
      <c r="AC46" t="n">
        <v>97.75753425495196</v>
      </c>
      <c r="AD46" t="n">
        <v>78985.72272537812</v>
      </c>
      <c r="AE46" t="n">
        <v>108071.750436975</v>
      </c>
      <c r="AF46" t="n">
        <v>6.117336629443919e-06</v>
      </c>
      <c r="AG46" t="n">
        <v>0.4025</v>
      </c>
      <c r="AH46" t="n">
        <v>97757.53425495197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10.3517</v>
      </c>
      <c r="E47" t="n">
        <v>9.66</v>
      </c>
      <c r="F47" t="n">
        <v>6.81</v>
      </c>
      <c r="G47" t="n">
        <v>58.39</v>
      </c>
      <c r="H47" t="n">
        <v>0.98</v>
      </c>
      <c r="I47" t="n">
        <v>7</v>
      </c>
      <c r="J47" t="n">
        <v>222.23</v>
      </c>
      <c r="K47" t="n">
        <v>55.27</v>
      </c>
      <c r="L47" t="n">
        <v>12.25</v>
      </c>
      <c r="M47" t="n">
        <v>5</v>
      </c>
      <c r="N47" t="n">
        <v>49.71</v>
      </c>
      <c r="O47" t="n">
        <v>27642.51</v>
      </c>
      <c r="P47" t="n">
        <v>92.20999999999999</v>
      </c>
      <c r="Q47" t="n">
        <v>204.14</v>
      </c>
      <c r="R47" t="n">
        <v>25.66</v>
      </c>
      <c r="S47" t="n">
        <v>17.37</v>
      </c>
      <c r="T47" t="n">
        <v>2037.23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78.8437819028003</v>
      </c>
      <c r="AB47" t="n">
        <v>107.8775407415369</v>
      </c>
      <c r="AC47" t="n">
        <v>97.58185966027146</v>
      </c>
      <c r="AD47" t="n">
        <v>78843.7819028003</v>
      </c>
      <c r="AE47" t="n">
        <v>107877.5407415369</v>
      </c>
      <c r="AF47" t="n">
        <v>6.117336629443919e-06</v>
      </c>
      <c r="AG47" t="n">
        <v>0.4025</v>
      </c>
      <c r="AH47" t="n">
        <v>97581.85966027147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10.3451</v>
      </c>
      <c r="E48" t="n">
        <v>9.67</v>
      </c>
      <c r="F48" t="n">
        <v>6.82</v>
      </c>
      <c r="G48" t="n">
        <v>58.44</v>
      </c>
      <c r="H48" t="n">
        <v>1</v>
      </c>
      <c r="I48" t="n">
        <v>7</v>
      </c>
      <c r="J48" t="n">
        <v>222.65</v>
      </c>
      <c r="K48" t="n">
        <v>55.27</v>
      </c>
      <c r="L48" t="n">
        <v>12.5</v>
      </c>
      <c r="M48" t="n">
        <v>5</v>
      </c>
      <c r="N48" t="n">
        <v>49.87</v>
      </c>
      <c r="O48" t="n">
        <v>27693.75</v>
      </c>
      <c r="P48" t="n">
        <v>92.01000000000001</v>
      </c>
      <c r="Q48" t="n">
        <v>204.15</v>
      </c>
      <c r="R48" t="n">
        <v>25.81</v>
      </c>
      <c r="S48" t="n">
        <v>17.37</v>
      </c>
      <c r="T48" t="n">
        <v>2110.02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78.82725904086831</v>
      </c>
      <c r="AB48" t="n">
        <v>107.8549334329044</v>
      </c>
      <c r="AC48" t="n">
        <v>97.56140996144524</v>
      </c>
      <c r="AD48" t="n">
        <v>78827.25904086832</v>
      </c>
      <c r="AE48" t="n">
        <v>107854.9334329044</v>
      </c>
      <c r="AF48" t="n">
        <v>6.113436359753498e-06</v>
      </c>
      <c r="AG48" t="n">
        <v>0.4029166666666666</v>
      </c>
      <c r="AH48" t="n">
        <v>97561.40996144524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10.3514</v>
      </c>
      <c r="E49" t="n">
        <v>9.66</v>
      </c>
      <c r="F49" t="n">
        <v>6.81</v>
      </c>
      <c r="G49" t="n">
        <v>58.39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91.68000000000001</v>
      </c>
      <c r="Q49" t="n">
        <v>204.14</v>
      </c>
      <c r="R49" t="n">
        <v>25.66</v>
      </c>
      <c r="S49" t="n">
        <v>17.37</v>
      </c>
      <c r="T49" t="n">
        <v>2036.58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78.56729283741514</v>
      </c>
      <c r="AB49" t="n">
        <v>107.4992362044405</v>
      </c>
      <c r="AC49" t="n">
        <v>97.23965997724163</v>
      </c>
      <c r="AD49" t="n">
        <v>78567.29283741514</v>
      </c>
      <c r="AE49" t="n">
        <v>107499.2362044405</v>
      </c>
      <c r="AF49" t="n">
        <v>6.11715934445799e-06</v>
      </c>
      <c r="AG49" t="n">
        <v>0.4025</v>
      </c>
      <c r="AH49" t="n">
        <v>97239.65997724162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10.3555</v>
      </c>
      <c r="E50" t="n">
        <v>9.66</v>
      </c>
      <c r="F50" t="n">
        <v>6.81</v>
      </c>
      <c r="G50" t="n">
        <v>58.35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91.3</v>
      </c>
      <c r="Q50" t="n">
        <v>204.15</v>
      </c>
      <c r="R50" t="n">
        <v>25.39</v>
      </c>
      <c r="S50" t="n">
        <v>17.37</v>
      </c>
      <c r="T50" t="n">
        <v>1902.09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78.33842295370479</v>
      </c>
      <c r="AB50" t="n">
        <v>107.1860863325215</v>
      </c>
      <c r="AC50" t="n">
        <v>96.95639668958987</v>
      </c>
      <c r="AD50" t="n">
        <v>78338.42295370479</v>
      </c>
      <c r="AE50" t="n">
        <v>107186.0863325215</v>
      </c>
      <c r="AF50" t="n">
        <v>6.119582239265676e-06</v>
      </c>
      <c r="AG50" t="n">
        <v>0.4025</v>
      </c>
      <c r="AH50" t="n">
        <v>96956.39668958986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10.4251</v>
      </c>
      <c r="E51" t="n">
        <v>9.59</v>
      </c>
      <c r="F51" t="n">
        <v>6.78</v>
      </c>
      <c r="G51" t="n">
        <v>67.84</v>
      </c>
      <c r="H51" t="n">
        <v>1.05</v>
      </c>
      <c r="I51" t="n">
        <v>6</v>
      </c>
      <c r="J51" t="n">
        <v>223.89</v>
      </c>
      <c r="K51" t="n">
        <v>55.27</v>
      </c>
      <c r="L51" t="n">
        <v>13.25</v>
      </c>
      <c r="M51" t="n">
        <v>4</v>
      </c>
      <c r="N51" t="n">
        <v>50.37</v>
      </c>
      <c r="O51" t="n">
        <v>27847.8</v>
      </c>
      <c r="P51" t="n">
        <v>90.94</v>
      </c>
      <c r="Q51" t="n">
        <v>204.14</v>
      </c>
      <c r="R51" t="n">
        <v>24.64</v>
      </c>
      <c r="S51" t="n">
        <v>17.37</v>
      </c>
      <c r="T51" t="n">
        <v>1534.06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77.52026185574654</v>
      </c>
      <c r="AB51" t="n">
        <v>106.0666422235753</v>
      </c>
      <c r="AC51" t="n">
        <v>95.94379075525153</v>
      </c>
      <c r="AD51" t="n">
        <v>77520.26185574655</v>
      </c>
      <c r="AE51" t="n">
        <v>106066.6422235753</v>
      </c>
      <c r="AF51" t="n">
        <v>6.160712356001025e-06</v>
      </c>
      <c r="AG51" t="n">
        <v>0.3995833333333333</v>
      </c>
      <c r="AH51" t="n">
        <v>95943.79075525152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10.4188</v>
      </c>
      <c r="E52" t="n">
        <v>9.6</v>
      </c>
      <c r="F52" t="n">
        <v>6.79</v>
      </c>
      <c r="G52" t="n">
        <v>67.90000000000001</v>
      </c>
      <c r="H52" t="n">
        <v>1.07</v>
      </c>
      <c r="I52" t="n">
        <v>6</v>
      </c>
      <c r="J52" t="n">
        <v>224.31</v>
      </c>
      <c r="K52" t="n">
        <v>55.27</v>
      </c>
      <c r="L52" t="n">
        <v>13.5</v>
      </c>
      <c r="M52" t="n">
        <v>4</v>
      </c>
      <c r="N52" t="n">
        <v>50.54</v>
      </c>
      <c r="O52" t="n">
        <v>27899.27</v>
      </c>
      <c r="P52" t="n">
        <v>90.97</v>
      </c>
      <c r="Q52" t="n">
        <v>204.14</v>
      </c>
      <c r="R52" t="n">
        <v>24.85</v>
      </c>
      <c r="S52" t="n">
        <v>17.37</v>
      </c>
      <c r="T52" t="n">
        <v>1637.7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77.62110544158752</v>
      </c>
      <c r="AB52" t="n">
        <v>106.2046208666279</v>
      </c>
      <c r="AC52" t="n">
        <v>96.06860091026543</v>
      </c>
      <c r="AD52" t="n">
        <v>77621.10544158751</v>
      </c>
      <c r="AE52" t="n">
        <v>106204.6208666279</v>
      </c>
      <c r="AF52" t="n">
        <v>6.15698937129653e-06</v>
      </c>
      <c r="AG52" t="n">
        <v>0.4</v>
      </c>
      <c r="AH52" t="n">
        <v>96068.60091026544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10.4212</v>
      </c>
      <c r="E53" t="n">
        <v>9.6</v>
      </c>
      <c r="F53" t="n">
        <v>6.79</v>
      </c>
      <c r="G53" t="n">
        <v>67.88</v>
      </c>
      <c r="H53" t="n">
        <v>1.09</v>
      </c>
      <c r="I53" t="n">
        <v>6</v>
      </c>
      <c r="J53" t="n">
        <v>224.73</v>
      </c>
      <c r="K53" t="n">
        <v>55.27</v>
      </c>
      <c r="L53" t="n">
        <v>13.75</v>
      </c>
      <c r="M53" t="n">
        <v>4</v>
      </c>
      <c r="N53" t="n">
        <v>50.71</v>
      </c>
      <c r="O53" t="n">
        <v>27950.8</v>
      </c>
      <c r="P53" t="n">
        <v>91.08</v>
      </c>
      <c r="Q53" t="n">
        <v>204.14</v>
      </c>
      <c r="R53" t="n">
        <v>24.87</v>
      </c>
      <c r="S53" t="n">
        <v>17.37</v>
      </c>
      <c r="T53" t="n">
        <v>1647.08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77.66178967830272</v>
      </c>
      <c r="AB53" t="n">
        <v>106.2602868341635</v>
      </c>
      <c r="AC53" t="n">
        <v>96.11895419598714</v>
      </c>
      <c r="AD53" t="n">
        <v>77661.78967830272</v>
      </c>
      <c r="AE53" t="n">
        <v>106260.2868341635</v>
      </c>
      <c r="AF53" t="n">
        <v>6.158407651183958e-06</v>
      </c>
      <c r="AG53" t="n">
        <v>0.4</v>
      </c>
      <c r="AH53" t="n">
        <v>96118.95419598714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10.4203</v>
      </c>
      <c r="E54" t="n">
        <v>9.6</v>
      </c>
      <c r="F54" t="n">
        <v>6.79</v>
      </c>
      <c r="G54" t="n">
        <v>67.89</v>
      </c>
      <c r="H54" t="n">
        <v>1.11</v>
      </c>
      <c r="I54" t="n">
        <v>6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91.06999999999999</v>
      </c>
      <c r="Q54" t="n">
        <v>204.14</v>
      </c>
      <c r="R54" t="n">
        <v>24.98</v>
      </c>
      <c r="S54" t="n">
        <v>17.37</v>
      </c>
      <c r="T54" t="n">
        <v>1702.03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77.66285546893825</v>
      </c>
      <c r="AB54" t="n">
        <v>106.2617450959304</v>
      </c>
      <c r="AC54" t="n">
        <v>96.12027328329768</v>
      </c>
      <c r="AD54" t="n">
        <v>77662.85546893824</v>
      </c>
      <c r="AE54" t="n">
        <v>106261.7450959304</v>
      </c>
      <c r="AF54" t="n">
        <v>6.157875796226172e-06</v>
      </c>
      <c r="AG54" t="n">
        <v>0.4</v>
      </c>
      <c r="AH54" t="n">
        <v>96120.27328329768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10.4296</v>
      </c>
      <c r="E55" t="n">
        <v>9.59</v>
      </c>
      <c r="F55" t="n">
        <v>6.78</v>
      </c>
      <c r="G55" t="n">
        <v>67.8</v>
      </c>
      <c r="H55" t="n">
        <v>1.12</v>
      </c>
      <c r="I55" t="n">
        <v>6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90.84999999999999</v>
      </c>
      <c r="Q55" t="n">
        <v>204.14</v>
      </c>
      <c r="R55" t="n">
        <v>24.61</v>
      </c>
      <c r="S55" t="n">
        <v>17.37</v>
      </c>
      <c r="T55" t="n">
        <v>1518.49</v>
      </c>
      <c r="U55" t="n">
        <v>0.71</v>
      </c>
      <c r="V55" t="n">
        <v>0.75</v>
      </c>
      <c r="W55" t="n">
        <v>1.14</v>
      </c>
      <c r="X55" t="n">
        <v>0.09</v>
      </c>
      <c r="Y55" t="n">
        <v>1</v>
      </c>
      <c r="Z55" t="n">
        <v>10</v>
      </c>
      <c r="AA55" t="n">
        <v>77.4419477475342</v>
      </c>
      <c r="AB55" t="n">
        <v>105.9594894057447</v>
      </c>
      <c r="AC55" t="n">
        <v>95.84686445196468</v>
      </c>
      <c r="AD55" t="n">
        <v>77441.9477475342</v>
      </c>
      <c r="AE55" t="n">
        <v>105959.4894057447</v>
      </c>
      <c r="AF55" t="n">
        <v>6.163371630789948e-06</v>
      </c>
      <c r="AG55" t="n">
        <v>0.3995833333333333</v>
      </c>
      <c r="AH55" t="n">
        <v>95846.86445196468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10.4248</v>
      </c>
      <c r="E56" t="n">
        <v>9.59</v>
      </c>
      <c r="F56" t="n">
        <v>6.78</v>
      </c>
      <c r="G56" t="n">
        <v>67.84</v>
      </c>
      <c r="H56" t="n">
        <v>1.14</v>
      </c>
      <c r="I56" t="n">
        <v>6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90.59999999999999</v>
      </c>
      <c r="Q56" t="n">
        <v>204.14</v>
      </c>
      <c r="R56" t="n">
        <v>24.75</v>
      </c>
      <c r="S56" t="n">
        <v>17.37</v>
      </c>
      <c r="T56" t="n">
        <v>1584.99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77.34486613183495</v>
      </c>
      <c r="AB56" t="n">
        <v>105.8266580562064</v>
      </c>
      <c r="AC56" t="n">
        <v>95.72671033999634</v>
      </c>
      <c r="AD56" t="n">
        <v>77344.86613183495</v>
      </c>
      <c r="AE56" t="n">
        <v>105826.6580562064</v>
      </c>
      <c r="AF56" t="n">
        <v>6.160535071015095e-06</v>
      </c>
      <c r="AG56" t="n">
        <v>0.3995833333333333</v>
      </c>
      <c r="AH56" t="n">
        <v>95726.71033999634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10.4158</v>
      </c>
      <c r="E57" t="n">
        <v>9.6</v>
      </c>
      <c r="F57" t="n">
        <v>6.79</v>
      </c>
      <c r="G57" t="n">
        <v>67.93000000000001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90.62</v>
      </c>
      <c r="Q57" t="n">
        <v>204.16</v>
      </c>
      <c r="R57" t="n">
        <v>24.98</v>
      </c>
      <c r="S57" t="n">
        <v>17.37</v>
      </c>
      <c r="T57" t="n">
        <v>1700.51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77.45919858805253</v>
      </c>
      <c r="AB57" t="n">
        <v>105.9830927667952</v>
      </c>
      <c r="AC57" t="n">
        <v>95.86821514136405</v>
      </c>
      <c r="AD57" t="n">
        <v>77459.19858805253</v>
      </c>
      <c r="AE57" t="n">
        <v>105983.0927667952</v>
      </c>
      <c r="AF57" t="n">
        <v>6.155216521437249e-06</v>
      </c>
      <c r="AG57" t="n">
        <v>0.4</v>
      </c>
      <c r="AH57" t="n">
        <v>95868.21514136405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10.4176</v>
      </c>
      <c r="E58" t="n">
        <v>9.6</v>
      </c>
      <c r="F58" t="n">
        <v>6.79</v>
      </c>
      <c r="G58" t="n">
        <v>67.91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90.31999999999999</v>
      </c>
      <c r="Q58" t="n">
        <v>204.14</v>
      </c>
      <c r="R58" t="n">
        <v>24.95</v>
      </c>
      <c r="S58" t="n">
        <v>17.37</v>
      </c>
      <c r="T58" t="n">
        <v>1685.18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77.28993946946639</v>
      </c>
      <c r="AB58" t="n">
        <v>105.7515049735605</v>
      </c>
      <c r="AC58" t="n">
        <v>95.65872976208007</v>
      </c>
      <c r="AD58" t="n">
        <v>77289.93946946639</v>
      </c>
      <c r="AE58" t="n">
        <v>105751.5049735605</v>
      </c>
      <c r="AF58" t="n">
        <v>6.156280231352819e-06</v>
      </c>
      <c r="AG58" t="n">
        <v>0.4</v>
      </c>
      <c r="AH58" t="n">
        <v>95658.72976208007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10.4188</v>
      </c>
      <c r="E59" t="n">
        <v>9.6</v>
      </c>
      <c r="F59" t="n">
        <v>6.79</v>
      </c>
      <c r="G59" t="n">
        <v>67.90000000000001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90.06</v>
      </c>
      <c r="Q59" t="n">
        <v>204.14</v>
      </c>
      <c r="R59" t="n">
        <v>24.91</v>
      </c>
      <c r="S59" t="n">
        <v>17.37</v>
      </c>
      <c r="T59" t="n">
        <v>1666.21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77.14579328510766</v>
      </c>
      <c r="AB59" t="n">
        <v>105.5542778048401</v>
      </c>
      <c r="AC59" t="n">
        <v>95.48032567753226</v>
      </c>
      <c r="AD59" t="n">
        <v>77145.79328510766</v>
      </c>
      <c r="AE59" t="n">
        <v>105554.2778048401</v>
      </c>
      <c r="AF59" t="n">
        <v>6.15698937129653e-06</v>
      </c>
      <c r="AG59" t="n">
        <v>0.4</v>
      </c>
      <c r="AH59" t="n">
        <v>95480.32567753227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10.4251</v>
      </c>
      <c r="E60" t="n">
        <v>9.59</v>
      </c>
      <c r="F60" t="n">
        <v>6.78</v>
      </c>
      <c r="G60" t="n">
        <v>67.84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89.95</v>
      </c>
      <c r="Q60" t="n">
        <v>204.14</v>
      </c>
      <c r="R60" t="n">
        <v>24.77</v>
      </c>
      <c r="S60" t="n">
        <v>17.37</v>
      </c>
      <c r="T60" t="n">
        <v>1595.88</v>
      </c>
      <c r="U60" t="n">
        <v>0.7</v>
      </c>
      <c r="V60" t="n">
        <v>0.75</v>
      </c>
      <c r="W60" t="n">
        <v>1.14</v>
      </c>
      <c r="X60" t="n">
        <v>0.09</v>
      </c>
      <c r="Y60" t="n">
        <v>1</v>
      </c>
      <c r="Z60" t="n">
        <v>10</v>
      </c>
      <c r="AA60" t="n">
        <v>77.0034765029644</v>
      </c>
      <c r="AB60" t="n">
        <v>105.3595537049385</v>
      </c>
      <c r="AC60" t="n">
        <v>95.3041857724282</v>
      </c>
      <c r="AD60" t="n">
        <v>77003.4765029644</v>
      </c>
      <c r="AE60" t="n">
        <v>105359.5537049385</v>
      </c>
      <c r="AF60" t="n">
        <v>6.160712356001025e-06</v>
      </c>
      <c r="AG60" t="n">
        <v>0.3995833333333333</v>
      </c>
      <c r="AH60" t="n">
        <v>95304.1857724282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10.4149</v>
      </c>
      <c r="E61" t="n">
        <v>9.6</v>
      </c>
      <c r="F61" t="n">
        <v>6.79</v>
      </c>
      <c r="G61" t="n">
        <v>67.94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89.62</v>
      </c>
      <c r="Q61" t="n">
        <v>204.14</v>
      </c>
      <c r="R61" t="n">
        <v>25.09</v>
      </c>
      <c r="S61" t="n">
        <v>17.37</v>
      </c>
      <c r="T61" t="n">
        <v>1755.84</v>
      </c>
      <c r="U61" t="n">
        <v>0.6899999999999999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76.94295594961041</v>
      </c>
      <c r="AB61" t="n">
        <v>105.2767468138613</v>
      </c>
      <c r="AC61" t="n">
        <v>95.2292818548151</v>
      </c>
      <c r="AD61" t="n">
        <v>76942.9559496104</v>
      </c>
      <c r="AE61" t="n">
        <v>105276.7468138612</v>
      </c>
      <c r="AF61" t="n">
        <v>6.154684666479464e-06</v>
      </c>
      <c r="AG61" t="n">
        <v>0.4</v>
      </c>
      <c r="AH61" t="n">
        <v>95229.2818548151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10.4861</v>
      </c>
      <c r="E62" t="n">
        <v>9.539999999999999</v>
      </c>
      <c r="F62" t="n">
        <v>6.77</v>
      </c>
      <c r="G62" t="n">
        <v>81.23</v>
      </c>
      <c r="H62" t="n">
        <v>1.24</v>
      </c>
      <c r="I62" t="n">
        <v>5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88.86</v>
      </c>
      <c r="Q62" t="n">
        <v>204.14</v>
      </c>
      <c r="R62" t="n">
        <v>24.28</v>
      </c>
      <c r="S62" t="n">
        <v>17.37</v>
      </c>
      <c r="T62" t="n">
        <v>1357.16</v>
      </c>
      <c r="U62" t="n">
        <v>0.72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75.96089813564106</v>
      </c>
      <c r="AB62" t="n">
        <v>103.933051987456</v>
      </c>
      <c r="AC62" t="n">
        <v>94.01382737675407</v>
      </c>
      <c r="AD62" t="n">
        <v>75960.89813564107</v>
      </c>
      <c r="AE62" t="n">
        <v>103933.051987456</v>
      </c>
      <c r="AF62" t="n">
        <v>6.196760303139763e-06</v>
      </c>
      <c r="AG62" t="n">
        <v>0.3975</v>
      </c>
      <c r="AH62" t="n">
        <v>94013.82737675407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10.4807</v>
      </c>
      <c r="E63" t="n">
        <v>9.539999999999999</v>
      </c>
      <c r="F63" t="n">
        <v>6.77</v>
      </c>
      <c r="G63" t="n">
        <v>81.29000000000001</v>
      </c>
      <c r="H63" t="n">
        <v>1.26</v>
      </c>
      <c r="I63" t="n">
        <v>5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89.23999999999999</v>
      </c>
      <c r="Q63" t="n">
        <v>204.14</v>
      </c>
      <c r="R63" t="n">
        <v>24.42</v>
      </c>
      <c r="S63" t="n">
        <v>17.37</v>
      </c>
      <c r="T63" t="n">
        <v>1427.55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76.19485609665436</v>
      </c>
      <c r="AB63" t="n">
        <v>104.2531635912111</v>
      </c>
      <c r="AC63" t="n">
        <v>94.30338797832627</v>
      </c>
      <c r="AD63" t="n">
        <v>76194.85609665436</v>
      </c>
      <c r="AE63" t="n">
        <v>104253.1635912111</v>
      </c>
      <c r="AF63" t="n">
        <v>6.193569173393055e-06</v>
      </c>
      <c r="AG63" t="n">
        <v>0.3975</v>
      </c>
      <c r="AH63" t="n">
        <v>94303.38797832627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10.4816</v>
      </c>
      <c r="E64" t="n">
        <v>9.539999999999999</v>
      </c>
      <c r="F64" t="n">
        <v>6.77</v>
      </c>
      <c r="G64" t="n">
        <v>81.28</v>
      </c>
      <c r="H64" t="n">
        <v>1.28</v>
      </c>
      <c r="I64" t="n">
        <v>5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89.38</v>
      </c>
      <c r="Q64" t="n">
        <v>204.14</v>
      </c>
      <c r="R64" t="n">
        <v>24.47</v>
      </c>
      <c r="S64" t="n">
        <v>17.37</v>
      </c>
      <c r="T64" t="n">
        <v>1452.82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76.26141531911259</v>
      </c>
      <c r="AB64" t="n">
        <v>104.344232855764</v>
      </c>
      <c r="AC64" t="n">
        <v>94.38576572008681</v>
      </c>
      <c r="AD64" t="n">
        <v>76261.41531911258</v>
      </c>
      <c r="AE64" t="n">
        <v>104344.232855764</v>
      </c>
      <c r="AF64" t="n">
        <v>6.194101028350839e-06</v>
      </c>
      <c r="AG64" t="n">
        <v>0.3975</v>
      </c>
      <c r="AH64" t="n">
        <v>94385.76572008681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10.4843</v>
      </c>
      <c r="E65" t="n">
        <v>9.539999999999999</v>
      </c>
      <c r="F65" t="n">
        <v>6.77</v>
      </c>
      <c r="G65" t="n">
        <v>81.25</v>
      </c>
      <c r="H65" t="n">
        <v>1.3</v>
      </c>
      <c r="I65" t="n">
        <v>5</v>
      </c>
      <c r="J65" t="n">
        <v>229.78</v>
      </c>
      <c r="K65" t="n">
        <v>55.27</v>
      </c>
      <c r="L65" t="n">
        <v>16.75</v>
      </c>
      <c r="M65" t="n">
        <v>3</v>
      </c>
      <c r="N65" t="n">
        <v>52.76</v>
      </c>
      <c r="O65" t="n">
        <v>28573.75</v>
      </c>
      <c r="P65" t="n">
        <v>89.48</v>
      </c>
      <c r="Q65" t="n">
        <v>204.14</v>
      </c>
      <c r="R65" t="n">
        <v>24.36</v>
      </c>
      <c r="S65" t="n">
        <v>17.37</v>
      </c>
      <c r="T65" t="n">
        <v>1396.86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76.2949259003652</v>
      </c>
      <c r="AB65" t="n">
        <v>104.3900835114163</v>
      </c>
      <c r="AC65" t="n">
        <v>94.42724045351548</v>
      </c>
      <c r="AD65" t="n">
        <v>76294.9259003652</v>
      </c>
      <c r="AE65" t="n">
        <v>104390.0835114163</v>
      </c>
      <c r="AF65" t="n">
        <v>6.195696593224192e-06</v>
      </c>
      <c r="AG65" t="n">
        <v>0.3975</v>
      </c>
      <c r="AH65" t="n">
        <v>94427.24045351548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10.4813</v>
      </c>
      <c r="E66" t="n">
        <v>9.539999999999999</v>
      </c>
      <c r="F66" t="n">
        <v>6.77</v>
      </c>
      <c r="G66" t="n">
        <v>81.28</v>
      </c>
      <c r="H66" t="n">
        <v>1.31</v>
      </c>
      <c r="I66" t="n">
        <v>5</v>
      </c>
      <c r="J66" t="n">
        <v>230.2</v>
      </c>
      <c r="K66" t="n">
        <v>55.27</v>
      </c>
      <c r="L66" t="n">
        <v>17</v>
      </c>
      <c r="M66" t="n">
        <v>3</v>
      </c>
      <c r="N66" t="n">
        <v>52.93</v>
      </c>
      <c r="O66" t="n">
        <v>28626.06</v>
      </c>
      <c r="P66" t="n">
        <v>89.48</v>
      </c>
      <c r="Q66" t="n">
        <v>204.14</v>
      </c>
      <c r="R66" t="n">
        <v>24.48</v>
      </c>
      <c r="S66" t="n">
        <v>17.37</v>
      </c>
      <c r="T66" t="n">
        <v>1459.11</v>
      </c>
      <c r="U66" t="n">
        <v>0.71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76.31538046105251</v>
      </c>
      <c r="AB66" t="n">
        <v>104.4180703437402</v>
      </c>
      <c r="AC66" t="n">
        <v>94.45255626184216</v>
      </c>
      <c r="AD66" t="n">
        <v>76315.38046105251</v>
      </c>
      <c r="AE66" t="n">
        <v>104418.0703437402</v>
      </c>
      <c r="AF66" t="n">
        <v>6.19392374336491e-06</v>
      </c>
      <c r="AG66" t="n">
        <v>0.3975</v>
      </c>
      <c r="AH66" t="n">
        <v>94452.55626184217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10.4825</v>
      </c>
      <c r="E67" t="n">
        <v>9.539999999999999</v>
      </c>
      <c r="F67" t="n">
        <v>6.77</v>
      </c>
      <c r="G67" t="n">
        <v>81.27</v>
      </c>
      <c r="H67" t="n">
        <v>1.33</v>
      </c>
      <c r="I67" t="n">
        <v>5</v>
      </c>
      <c r="J67" t="n">
        <v>230.63</v>
      </c>
      <c r="K67" t="n">
        <v>55.27</v>
      </c>
      <c r="L67" t="n">
        <v>17.25</v>
      </c>
      <c r="M67" t="n">
        <v>3</v>
      </c>
      <c r="N67" t="n">
        <v>53.11</v>
      </c>
      <c r="O67" t="n">
        <v>28678.42</v>
      </c>
      <c r="P67" t="n">
        <v>89.31999999999999</v>
      </c>
      <c r="Q67" t="n">
        <v>204.14</v>
      </c>
      <c r="R67" t="n">
        <v>24.39</v>
      </c>
      <c r="S67" t="n">
        <v>17.37</v>
      </c>
      <c r="T67" t="n">
        <v>1411.78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76.22413370970892</v>
      </c>
      <c r="AB67" t="n">
        <v>104.2932225130294</v>
      </c>
      <c r="AC67" t="n">
        <v>94.33962373286934</v>
      </c>
      <c r="AD67" t="n">
        <v>76224.13370970893</v>
      </c>
      <c r="AE67" t="n">
        <v>104293.2225130294</v>
      </c>
      <c r="AF67" t="n">
        <v>6.194632883308624e-06</v>
      </c>
      <c r="AG67" t="n">
        <v>0.3975</v>
      </c>
      <c r="AH67" t="n">
        <v>94339.62373286934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10.477</v>
      </c>
      <c r="E68" t="n">
        <v>9.539999999999999</v>
      </c>
      <c r="F68" t="n">
        <v>6.78</v>
      </c>
      <c r="G68" t="n">
        <v>81.33</v>
      </c>
      <c r="H68" t="n">
        <v>1.35</v>
      </c>
      <c r="I68" t="n">
        <v>5</v>
      </c>
      <c r="J68" t="n">
        <v>231.05</v>
      </c>
      <c r="K68" t="n">
        <v>55.27</v>
      </c>
      <c r="L68" t="n">
        <v>17.5</v>
      </c>
      <c r="M68" t="n">
        <v>3</v>
      </c>
      <c r="N68" t="n">
        <v>53.28</v>
      </c>
      <c r="O68" t="n">
        <v>28730.85</v>
      </c>
      <c r="P68" t="n">
        <v>89.25</v>
      </c>
      <c r="Q68" t="n">
        <v>204.14</v>
      </c>
      <c r="R68" t="n">
        <v>24.52</v>
      </c>
      <c r="S68" t="n">
        <v>17.37</v>
      </c>
      <c r="T68" t="n">
        <v>1479.35</v>
      </c>
      <c r="U68" t="n">
        <v>0.71</v>
      </c>
      <c r="V68" t="n">
        <v>0.75</v>
      </c>
      <c r="W68" t="n">
        <v>1.14</v>
      </c>
      <c r="X68" t="n">
        <v>0.09</v>
      </c>
      <c r="Y68" t="n">
        <v>1</v>
      </c>
      <c r="Z68" t="n">
        <v>10</v>
      </c>
      <c r="AA68" t="n">
        <v>76.26223279628312</v>
      </c>
      <c r="AB68" t="n">
        <v>104.3453513640933</v>
      </c>
      <c r="AC68" t="n">
        <v>94.38677747955099</v>
      </c>
      <c r="AD68" t="n">
        <v>76262.23279628312</v>
      </c>
      <c r="AE68" t="n">
        <v>104345.3513640933</v>
      </c>
      <c r="AF68" t="n">
        <v>6.191382658566607e-06</v>
      </c>
      <c r="AG68" t="n">
        <v>0.3975</v>
      </c>
      <c r="AH68" t="n">
        <v>94386.77747955099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10.4779</v>
      </c>
      <c r="E69" t="n">
        <v>9.539999999999999</v>
      </c>
      <c r="F69" t="n">
        <v>6.78</v>
      </c>
      <c r="G69" t="n">
        <v>81.31999999999999</v>
      </c>
      <c r="H69" t="n">
        <v>1.36</v>
      </c>
      <c r="I69" t="n">
        <v>5</v>
      </c>
      <c r="J69" t="n">
        <v>231.48</v>
      </c>
      <c r="K69" t="n">
        <v>55.27</v>
      </c>
      <c r="L69" t="n">
        <v>17.75</v>
      </c>
      <c r="M69" t="n">
        <v>3</v>
      </c>
      <c r="N69" t="n">
        <v>53.46</v>
      </c>
      <c r="O69" t="n">
        <v>28783.34</v>
      </c>
      <c r="P69" t="n">
        <v>89.2</v>
      </c>
      <c r="Q69" t="n">
        <v>204.14</v>
      </c>
      <c r="R69" t="n">
        <v>24.5</v>
      </c>
      <c r="S69" t="n">
        <v>17.37</v>
      </c>
      <c r="T69" t="n">
        <v>1468.35</v>
      </c>
      <c r="U69" t="n">
        <v>0.71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76.23012849860574</v>
      </c>
      <c r="AB69" t="n">
        <v>104.3014248476695</v>
      </c>
      <c r="AC69" t="n">
        <v>94.34704324820339</v>
      </c>
      <c r="AD69" t="n">
        <v>76230.12849860574</v>
      </c>
      <c r="AE69" t="n">
        <v>104301.4248476695</v>
      </c>
      <c r="AF69" t="n">
        <v>6.191914513524391e-06</v>
      </c>
      <c r="AG69" t="n">
        <v>0.3975</v>
      </c>
      <c r="AH69" t="n">
        <v>94347.04324820339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10.4807</v>
      </c>
      <c r="E70" t="n">
        <v>9.539999999999999</v>
      </c>
      <c r="F70" t="n">
        <v>6.77</v>
      </c>
      <c r="G70" t="n">
        <v>81.29000000000001</v>
      </c>
      <c r="H70" t="n">
        <v>1.38</v>
      </c>
      <c r="I70" t="n">
        <v>5</v>
      </c>
      <c r="J70" t="n">
        <v>231.91</v>
      </c>
      <c r="K70" t="n">
        <v>55.27</v>
      </c>
      <c r="L70" t="n">
        <v>18</v>
      </c>
      <c r="M70" t="n">
        <v>3</v>
      </c>
      <c r="N70" t="n">
        <v>53.63</v>
      </c>
      <c r="O70" t="n">
        <v>28835.89</v>
      </c>
      <c r="P70" t="n">
        <v>88.93000000000001</v>
      </c>
      <c r="Q70" t="n">
        <v>204.14</v>
      </c>
      <c r="R70" t="n">
        <v>24.45</v>
      </c>
      <c r="S70" t="n">
        <v>17.37</v>
      </c>
      <c r="T70" t="n">
        <v>1443.46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76.0338928827701</v>
      </c>
      <c r="AB70" t="n">
        <v>104.0329266207789</v>
      </c>
      <c r="AC70" t="n">
        <v>94.10417011524753</v>
      </c>
      <c r="AD70" t="n">
        <v>76033.8928827701</v>
      </c>
      <c r="AE70" t="n">
        <v>104032.9266207789</v>
      </c>
      <c r="AF70" t="n">
        <v>6.193569173393055e-06</v>
      </c>
      <c r="AG70" t="n">
        <v>0.3975</v>
      </c>
      <c r="AH70" t="n">
        <v>94104.17011524753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10.4868</v>
      </c>
      <c r="E71" t="n">
        <v>9.539999999999999</v>
      </c>
      <c r="F71" t="n">
        <v>6.77</v>
      </c>
      <c r="G71" t="n">
        <v>81.22</v>
      </c>
      <c r="H71" t="n">
        <v>1.4</v>
      </c>
      <c r="I71" t="n">
        <v>5</v>
      </c>
      <c r="J71" t="n">
        <v>232.33</v>
      </c>
      <c r="K71" t="n">
        <v>55.27</v>
      </c>
      <c r="L71" t="n">
        <v>18.25</v>
      </c>
      <c r="M71" t="n">
        <v>3</v>
      </c>
      <c r="N71" t="n">
        <v>53.81</v>
      </c>
      <c r="O71" t="n">
        <v>28888.51</v>
      </c>
      <c r="P71" t="n">
        <v>88.63</v>
      </c>
      <c r="Q71" t="n">
        <v>204.14</v>
      </c>
      <c r="R71" t="n">
        <v>24.23</v>
      </c>
      <c r="S71" t="n">
        <v>17.37</v>
      </c>
      <c r="T71" t="n">
        <v>1334.8</v>
      </c>
      <c r="U71" t="n">
        <v>0.72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75.83679535170484</v>
      </c>
      <c r="AB71" t="n">
        <v>103.7632490834462</v>
      </c>
      <c r="AC71" t="n">
        <v>93.86023022358297</v>
      </c>
      <c r="AD71" t="n">
        <v>75836.79535170483</v>
      </c>
      <c r="AE71" t="n">
        <v>103763.2490834462</v>
      </c>
      <c r="AF71" t="n">
        <v>6.197173968106928e-06</v>
      </c>
      <c r="AG71" t="n">
        <v>0.3975</v>
      </c>
      <c r="AH71" t="n">
        <v>93860.23022358297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10.492</v>
      </c>
      <c r="E72" t="n">
        <v>9.529999999999999</v>
      </c>
      <c r="F72" t="n">
        <v>6.76</v>
      </c>
      <c r="G72" t="n">
        <v>81.16</v>
      </c>
      <c r="H72" t="n">
        <v>1.41</v>
      </c>
      <c r="I72" t="n">
        <v>5</v>
      </c>
      <c r="J72" t="n">
        <v>232.76</v>
      </c>
      <c r="K72" t="n">
        <v>55.27</v>
      </c>
      <c r="L72" t="n">
        <v>18.5</v>
      </c>
      <c r="M72" t="n">
        <v>3</v>
      </c>
      <c r="N72" t="n">
        <v>53.99</v>
      </c>
      <c r="O72" t="n">
        <v>28941.18</v>
      </c>
      <c r="P72" t="n">
        <v>88.23</v>
      </c>
      <c r="Q72" t="n">
        <v>204.14</v>
      </c>
      <c r="R72" t="n">
        <v>24.09</v>
      </c>
      <c r="S72" t="n">
        <v>17.37</v>
      </c>
      <c r="T72" t="n">
        <v>1260.74</v>
      </c>
      <c r="U72" t="n">
        <v>0.72</v>
      </c>
      <c r="V72" t="n">
        <v>0.76</v>
      </c>
      <c r="W72" t="n">
        <v>1.14</v>
      </c>
      <c r="X72" t="n">
        <v>0.07000000000000001</v>
      </c>
      <c r="Y72" t="n">
        <v>1</v>
      </c>
      <c r="Z72" t="n">
        <v>10</v>
      </c>
      <c r="AA72" t="n">
        <v>75.5531596522696</v>
      </c>
      <c r="AB72" t="n">
        <v>103.3751662063551</v>
      </c>
      <c r="AC72" t="n">
        <v>93.50918543160365</v>
      </c>
      <c r="AD72" t="n">
        <v>75553.15965226961</v>
      </c>
      <c r="AE72" t="n">
        <v>103375.1662063551</v>
      </c>
      <c r="AF72" t="n">
        <v>6.200246907863018e-06</v>
      </c>
      <c r="AG72" t="n">
        <v>0.3970833333333333</v>
      </c>
      <c r="AH72" t="n">
        <v>93509.18543160365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10.4923</v>
      </c>
      <c r="E73" t="n">
        <v>9.529999999999999</v>
      </c>
      <c r="F73" t="n">
        <v>6.76</v>
      </c>
      <c r="G73" t="n">
        <v>81.16</v>
      </c>
      <c r="H73" t="n">
        <v>1.43</v>
      </c>
      <c r="I73" t="n">
        <v>5</v>
      </c>
      <c r="J73" t="n">
        <v>233.19</v>
      </c>
      <c r="K73" t="n">
        <v>55.27</v>
      </c>
      <c r="L73" t="n">
        <v>18.75</v>
      </c>
      <c r="M73" t="n">
        <v>3</v>
      </c>
      <c r="N73" t="n">
        <v>54.17</v>
      </c>
      <c r="O73" t="n">
        <v>28993.92</v>
      </c>
      <c r="P73" t="n">
        <v>87.87</v>
      </c>
      <c r="Q73" t="n">
        <v>204.14</v>
      </c>
      <c r="R73" t="n">
        <v>24.06</v>
      </c>
      <c r="S73" t="n">
        <v>17.37</v>
      </c>
      <c r="T73" t="n">
        <v>1246.17</v>
      </c>
      <c r="U73" t="n">
        <v>0.72</v>
      </c>
      <c r="V73" t="n">
        <v>0.76</v>
      </c>
      <c r="W73" t="n">
        <v>1.14</v>
      </c>
      <c r="X73" t="n">
        <v>0.07000000000000001</v>
      </c>
      <c r="Y73" t="n">
        <v>1</v>
      </c>
      <c r="Z73" t="n">
        <v>10</v>
      </c>
      <c r="AA73" t="n">
        <v>75.36441907043407</v>
      </c>
      <c r="AB73" t="n">
        <v>103.1169230156411</v>
      </c>
      <c r="AC73" t="n">
        <v>93.27558860856465</v>
      </c>
      <c r="AD73" t="n">
        <v>75364.41907043407</v>
      </c>
      <c r="AE73" t="n">
        <v>103116.9230156411</v>
      </c>
      <c r="AF73" t="n">
        <v>6.200424192848946e-06</v>
      </c>
      <c r="AG73" t="n">
        <v>0.3970833333333333</v>
      </c>
      <c r="AH73" t="n">
        <v>93275.58860856465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10.4858</v>
      </c>
      <c r="E74" t="n">
        <v>9.539999999999999</v>
      </c>
      <c r="F74" t="n">
        <v>6.77</v>
      </c>
      <c r="G74" t="n">
        <v>81.23</v>
      </c>
      <c r="H74" t="n">
        <v>1.45</v>
      </c>
      <c r="I74" t="n">
        <v>5</v>
      </c>
      <c r="J74" t="n">
        <v>233.62</v>
      </c>
      <c r="K74" t="n">
        <v>55.27</v>
      </c>
      <c r="L74" t="n">
        <v>19</v>
      </c>
      <c r="M74" t="n">
        <v>3</v>
      </c>
      <c r="N74" t="n">
        <v>54.34</v>
      </c>
      <c r="O74" t="n">
        <v>29046.73</v>
      </c>
      <c r="P74" t="n">
        <v>87.45999999999999</v>
      </c>
      <c r="Q74" t="n">
        <v>204.14</v>
      </c>
      <c r="R74" t="n">
        <v>24.18</v>
      </c>
      <c r="S74" t="n">
        <v>17.37</v>
      </c>
      <c r="T74" t="n">
        <v>1309.4</v>
      </c>
      <c r="U74" t="n">
        <v>0.72</v>
      </c>
      <c r="V74" t="n">
        <v>0.75</v>
      </c>
      <c r="W74" t="n">
        <v>1.15</v>
      </c>
      <c r="X74" t="n">
        <v>0.08</v>
      </c>
      <c r="Y74" t="n">
        <v>1</v>
      </c>
      <c r="Z74" t="n">
        <v>10</v>
      </c>
      <c r="AA74" t="n">
        <v>75.23635607271999</v>
      </c>
      <c r="AB74" t="n">
        <v>102.941701572428</v>
      </c>
      <c r="AC74" t="n">
        <v>93.11709005396698</v>
      </c>
      <c r="AD74" t="n">
        <v>75236.35607271998</v>
      </c>
      <c r="AE74" t="n">
        <v>102941.701572428</v>
      </c>
      <c r="AF74" t="n">
        <v>6.196583018153834e-06</v>
      </c>
      <c r="AG74" t="n">
        <v>0.3975</v>
      </c>
      <c r="AH74" t="n">
        <v>93117.09005396698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10.4892</v>
      </c>
      <c r="E75" t="n">
        <v>9.529999999999999</v>
      </c>
      <c r="F75" t="n">
        <v>6.77</v>
      </c>
      <c r="G75" t="n">
        <v>81.19</v>
      </c>
      <c r="H75" t="n">
        <v>1.46</v>
      </c>
      <c r="I75" t="n">
        <v>5</v>
      </c>
      <c r="J75" t="n">
        <v>234.04</v>
      </c>
      <c r="K75" t="n">
        <v>55.27</v>
      </c>
      <c r="L75" t="n">
        <v>19.25</v>
      </c>
      <c r="M75" t="n">
        <v>3</v>
      </c>
      <c r="N75" t="n">
        <v>54.52</v>
      </c>
      <c r="O75" t="n">
        <v>29099.59</v>
      </c>
      <c r="P75" t="n">
        <v>87.06999999999999</v>
      </c>
      <c r="Q75" t="n">
        <v>204.14</v>
      </c>
      <c r="R75" t="n">
        <v>24.17</v>
      </c>
      <c r="S75" t="n">
        <v>17.37</v>
      </c>
      <c r="T75" t="n">
        <v>1300.54</v>
      </c>
      <c r="U75" t="n">
        <v>0.72</v>
      </c>
      <c r="V75" t="n">
        <v>0.75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75.00715058435375</v>
      </c>
      <c r="AB75" t="n">
        <v>102.628092511413</v>
      </c>
      <c r="AC75" t="n">
        <v>92.83341140158205</v>
      </c>
      <c r="AD75" t="n">
        <v>75007.15058435375</v>
      </c>
      <c r="AE75" t="n">
        <v>102628.092511413</v>
      </c>
      <c r="AF75" t="n">
        <v>6.198592247994354e-06</v>
      </c>
      <c r="AG75" t="n">
        <v>0.3970833333333333</v>
      </c>
      <c r="AH75" t="n">
        <v>92833.41140158205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10.4871</v>
      </c>
      <c r="E76" t="n">
        <v>9.539999999999999</v>
      </c>
      <c r="F76" t="n">
        <v>6.77</v>
      </c>
      <c r="G76" t="n">
        <v>81.22</v>
      </c>
      <c r="H76" t="n">
        <v>1.48</v>
      </c>
      <c r="I76" t="n">
        <v>5</v>
      </c>
      <c r="J76" t="n">
        <v>234.47</v>
      </c>
      <c r="K76" t="n">
        <v>55.27</v>
      </c>
      <c r="L76" t="n">
        <v>19.5</v>
      </c>
      <c r="M76" t="n">
        <v>3</v>
      </c>
      <c r="N76" t="n">
        <v>54.7</v>
      </c>
      <c r="O76" t="n">
        <v>29152.52</v>
      </c>
      <c r="P76" t="n">
        <v>87.03</v>
      </c>
      <c r="Q76" t="n">
        <v>204.14</v>
      </c>
      <c r="R76" t="n">
        <v>24.21</v>
      </c>
      <c r="S76" t="n">
        <v>17.37</v>
      </c>
      <c r="T76" t="n">
        <v>1324.46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75.0044932561148</v>
      </c>
      <c r="AB76" t="n">
        <v>102.6244566376835</v>
      </c>
      <c r="AC76" t="n">
        <v>92.83012253053825</v>
      </c>
      <c r="AD76" t="n">
        <v>75004.4932561148</v>
      </c>
      <c r="AE76" t="n">
        <v>102624.4566376835</v>
      </c>
      <c r="AF76" t="n">
        <v>6.197351253092857e-06</v>
      </c>
      <c r="AG76" t="n">
        <v>0.3975</v>
      </c>
      <c r="AH76" t="n">
        <v>92830.12253053825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10.4849</v>
      </c>
      <c r="E77" t="n">
        <v>9.539999999999999</v>
      </c>
      <c r="F77" t="n">
        <v>6.77</v>
      </c>
      <c r="G77" t="n">
        <v>81.23999999999999</v>
      </c>
      <c r="H77" t="n">
        <v>1.49</v>
      </c>
      <c r="I77" t="n">
        <v>5</v>
      </c>
      <c r="J77" t="n">
        <v>234.9</v>
      </c>
      <c r="K77" t="n">
        <v>55.27</v>
      </c>
      <c r="L77" t="n">
        <v>19.75</v>
      </c>
      <c r="M77" t="n">
        <v>3</v>
      </c>
      <c r="N77" t="n">
        <v>54.88</v>
      </c>
      <c r="O77" t="n">
        <v>29205.51</v>
      </c>
      <c r="P77" t="n">
        <v>86.83</v>
      </c>
      <c r="Q77" t="n">
        <v>204.14</v>
      </c>
      <c r="R77" t="n">
        <v>24.32</v>
      </c>
      <c r="S77" t="n">
        <v>17.37</v>
      </c>
      <c r="T77" t="n">
        <v>1377.24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74.91541171522023</v>
      </c>
      <c r="AB77" t="n">
        <v>102.5025713434313</v>
      </c>
      <c r="AC77" t="n">
        <v>92.71986979770242</v>
      </c>
      <c r="AD77" t="n">
        <v>74915.41171522022</v>
      </c>
      <c r="AE77" t="n">
        <v>102502.5713434313</v>
      </c>
      <c r="AF77" t="n">
        <v>6.196051163196049e-06</v>
      </c>
      <c r="AG77" t="n">
        <v>0.3975</v>
      </c>
      <c r="AH77" t="n">
        <v>92719.86979770241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10.4828</v>
      </c>
      <c r="E78" t="n">
        <v>9.539999999999999</v>
      </c>
      <c r="F78" t="n">
        <v>6.77</v>
      </c>
      <c r="G78" t="n">
        <v>81.26000000000001</v>
      </c>
      <c r="H78" t="n">
        <v>1.51</v>
      </c>
      <c r="I78" t="n">
        <v>5</v>
      </c>
      <c r="J78" t="n">
        <v>235.33</v>
      </c>
      <c r="K78" t="n">
        <v>55.27</v>
      </c>
      <c r="L78" t="n">
        <v>20</v>
      </c>
      <c r="M78" t="n">
        <v>3</v>
      </c>
      <c r="N78" t="n">
        <v>55.06</v>
      </c>
      <c r="O78" t="n">
        <v>29258.57</v>
      </c>
      <c r="P78" t="n">
        <v>86.59999999999999</v>
      </c>
      <c r="Q78" t="n">
        <v>204.14</v>
      </c>
      <c r="R78" t="n">
        <v>24.31</v>
      </c>
      <c r="S78" t="n">
        <v>17.37</v>
      </c>
      <c r="T78" t="n">
        <v>1371.16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74.81005110743062</v>
      </c>
      <c r="AB78" t="n">
        <v>102.3584123116717</v>
      </c>
      <c r="AC78" t="n">
        <v>92.58946910160543</v>
      </c>
      <c r="AD78" t="n">
        <v>74810.05110743063</v>
      </c>
      <c r="AE78" t="n">
        <v>102358.4123116717</v>
      </c>
      <c r="AF78" t="n">
        <v>6.194810168294551e-06</v>
      </c>
      <c r="AG78" t="n">
        <v>0.3975</v>
      </c>
      <c r="AH78" t="n">
        <v>92589.46910160543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10.4874</v>
      </c>
      <c r="E79" t="n">
        <v>9.539999999999999</v>
      </c>
      <c r="F79" t="n">
        <v>6.77</v>
      </c>
      <c r="G79" t="n">
        <v>81.20999999999999</v>
      </c>
      <c r="H79" t="n">
        <v>1.53</v>
      </c>
      <c r="I79" t="n">
        <v>5</v>
      </c>
      <c r="J79" t="n">
        <v>235.76</v>
      </c>
      <c r="K79" t="n">
        <v>55.27</v>
      </c>
      <c r="L79" t="n">
        <v>20.25</v>
      </c>
      <c r="M79" t="n">
        <v>3</v>
      </c>
      <c r="N79" t="n">
        <v>55.24</v>
      </c>
      <c r="O79" t="n">
        <v>29311.69</v>
      </c>
      <c r="P79" t="n">
        <v>86.12</v>
      </c>
      <c r="Q79" t="n">
        <v>204.19</v>
      </c>
      <c r="R79" t="n">
        <v>24.21</v>
      </c>
      <c r="S79" t="n">
        <v>17.37</v>
      </c>
      <c r="T79" t="n">
        <v>1321.55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74.53028285078729</v>
      </c>
      <c r="AB79" t="n">
        <v>101.9756210404281</v>
      </c>
      <c r="AC79" t="n">
        <v>92.24321089203826</v>
      </c>
      <c r="AD79" t="n">
        <v>74530.28285078729</v>
      </c>
      <c r="AE79" t="n">
        <v>101975.6210404281</v>
      </c>
      <c r="AF79" t="n">
        <v>6.197528538078785e-06</v>
      </c>
      <c r="AG79" t="n">
        <v>0.3975</v>
      </c>
      <c r="AH79" t="n">
        <v>92243.21089203826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10.559</v>
      </c>
      <c r="E80" t="n">
        <v>9.470000000000001</v>
      </c>
      <c r="F80" t="n">
        <v>6.74</v>
      </c>
      <c r="G80" t="n">
        <v>101.15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85.42</v>
      </c>
      <c r="Q80" t="n">
        <v>204.14</v>
      </c>
      <c r="R80" t="n">
        <v>23.44</v>
      </c>
      <c r="S80" t="n">
        <v>17.37</v>
      </c>
      <c r="T80" t="n">
        <v>943.0599999999999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73.55848625943888</v>
      </c>
      <c r="AB80" t="n">
        <v>100.6459660715061</v>
      </c>
      <c r="AC80" t="n">
        <v>91.04045632716726</v>
      </c>
      <c r="AD80" t="n">
        <v>73558.48625943888</v>
      </c>
      <c r="AE80" t="n">
        <v>100645.9660715061</v>
      </c>
      <c r="AF80" t="n">
        <v>6.23984055472032e-06</v>
      </c>
      <c r="AG80" t="n">
        <v>0.3945833333333333</v>
      </c>
      <c r="AH80" t="n">
        <v>91040.45632716727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10.5597</v>
      </c>
      <c r="E81" t="n">
        <v>9.470000000000001</v>
      </c>
      <c r="F81" t="n">
        <v>6.74</v>
      </c>
      <c r="G81" t="n">
        <v>101.15</v>
      </c>
      <c r="H81" t="n">
        <v>1.56</v>
      </c>
      <c r="I81" t="n">
        <v>4</v>
      </c>
      <c r="J81" t="n">
        <v>236.63</v>
      </c>
      <c r="K81" t="n">
        <v>55.27</v>
      </c>
      <c r="L81" t="n">
        <v>20.75</v>
      </c>
      <c r="M81" t="n">
        <v>2</v>
      </c>
      <c r="N81" t="n">
        <v>55.6</v>
      </c>
      <c r="O81" t="n">
        <v>29418.12</v>
      </c>
      <c r="P81" t="n">
        <v>85.51000000000001</v>
      </c>
      <c r="Q81" t="n">
        <v>204.14</v>
      </c>
      <c r="R81" t="n">
        <v>23.44</v>
      </c>
      <c r="S81" t="n">
        <v>17.37</v>
      </c>
      <c r="T81" t="n">
        <v>944.14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73.60031013025171</v>
      </c>
      <c r="AB81" t="n">
        <v>100.7031913366911</v>
      </c>
      <c r="AC81" t="n">
        <v>91.09222009335924</v>
      </c>
      <c r="AD81" t="n">
        <v>73600.31013025172</v>
      </c>
      <c r="AE81" t="n">
        <v>100703.1913366911</v>
      </c>
      <c r="AF81" t="n">
        <v>6.240254219687486e-06</v>
      </c>
      <c r="AG81" t="n">
        <v>0.3945833333333333</v>
      </c>
      <c r="AH81" t="n">
        <v>91092.22009335924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10.5522</v>
      </c>
      <c r="E82" t="n">
        <v>9.48</v>
      </c>
      <c r="F82" t="n">
        <v>6.75</v>
      </c>
      <c r="G82" t="n">
        <v>101.25</v>
      </c>
      <c r="H82" t="n">
        <v>1.58</v>
      </c>
      <c r="I82" t="n">
        <v>4</v>
      </c>
      <c r="J82" t="n">
        <v>237.06</v>
      </c>
      <c r="K82" t="n">
        <v>55.27</v>
      </c>
      <c r="L82" t="n">
        <v>21</v>
      </c>
      <c r="M82" t="n">
        <v>2</v>
      </c>
      <c r="N82" t="n">
        <v>55.79</v>
      </c>
      <c r="O82" t="n">
        <v>29471.44</v>
      </c>
      <c r="P82" t="n">
        <v>85.73</v>
      </c>
      <c r="Q82" t="n">
        <v>204.14</v>
      </c>
      <c r="R82" t="n">
        <v>23.65</v>
      </c>
      <c r="S82" t="n">
        <v>17.37</v>
      </c>
      <c r="T82" t="n">
        <v>1047.04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73.80342870747928</v>
      </c>
      <c r="AB82" t="n">
        <v>100.9811071350129</v>
      </c>
      <c r="AC82" t="n">
        <v>91.34361199794654</v>
      </c>
      <c r="AD82" t="n">
        <v>73803.42870747928</v>
      </c>
      <c r="AE82" t="n">
        <v>100981.1071350129</v>
      </c>
      <c r="AF82" t="n">
        <v>6.23582209503928e-06</v>
      </c>
      <c r="AG82" t="n">
        <v>0.395</v>
      </c>
      <c r="AH82" t="n">
        <v>91343.61199794654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10.5535</v>
      </c>
      <c r="E83" t="n">
        <v>9.48</v>
      </c>
      <c r="F83" t="n">
        <v>6.75</v>
      </c>
      <c r="G83" t="n">
        <v>101.23</v>
      </c>
      <c r="H83" t="n">
        <v>1.59</v>
      </c>
      <c r="I83" t="n">
        <v>4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85.83</v>
      </c>
      <c r="Q83" t="n">
        <v>204.14</v>
      </c>
      <c r="R83" t="n">
        <v>23.64</v>
      </c>
      <c r="S83" t="n">
        <v>17.37</v>
      </c>
      <c r="T83" t="n">
        <v>1044.81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73.84649505906272</v>
      </c>
      <c r="AB83" t="n">
        <v>101.0400324172027</v>
      </c>
      <c r="AC83" t="n">
        <v>91.39691353390627</v>
      </c>
      <c r="AD83" t="n">
        <v>73846.49505906271</v>
      </c>
      <c r="AE83" t="n">
        <v>101040.0324172027</v>
      </c>
      <c r="AF83" t="n">
        <v>6.236590329978303e-06</v>
      </c>
      <c r="AG83" t="n">
        <v>0.395</v>
      </c>
      <c r="AH83" t="n">
        <v>91396.91353390628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10.5538</v>
      </c>
      <c r="E84" t="n">
        <v>9.48</v>
      </c>
      <c r="F84" t="n">
        <v>6.75</v>
      </c>
      <c r="G84" t="n">
        <v>101.22</v>
      </c>
      <c r="H84" t="n">
        <v>1.61</v>
      </c>
      <c r="I84" t="n">
        <v>4</v>
      </c>
      <c r="J84" t="n">
        <v>237.93</v>
      </c>
      <c r="K84" t="n">
        <v>55.27</v>
      </c>
      <c r="L84" t="n">
        <v>21.5</v>
      </c>
      <c r="M84" t="n">
        <v>2</v>
      </c>
      <c r="N84" t="n">
        <v>56.15</v>
      </c>
      <c r="O84" t="n">
        <v>29578.26</v>
      </c>
      <c r="P84" t="n">
        <v>85.84</v>
      </c>
      <c r="Q84" t="n">
        <v>204.14</v>
      </c>
      <c r="R84" t="n">
        <v>23.7</v>
      </c>
      <c r="S84" t="n">
        <v>17.37</v>
      </c>
      <c r="T84" t="n">
        <v>1070.99</v>
      </c>
      <c r="U84" t="n">
        <v>0.73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73.84968896012316</v>
      </c>
      <c r="AB84" t="n">
        <v>101.0444024535386</v>
      </c>
      <c r="AC84" t="n">
        <v>91.40086650010765</v>
      </c>
      <c r="AD84" t="n">
        <v>73849.68896012317</v>
      </c>
      <c r="AE84" t="n">
        <v>101044.4024535386</v>
      </c>
      <c r="AF84" t="n">
        <v>6.236767614964232e-06</v>
      </c>
      <c r="AG84" t="n">
        <v>0.395</v>
      </c>
      <c r="AH84" t="n">
        <v>91400.86650010766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10.5553</v>
      </c>
      <c r="E85" t="n">
        <v>9.470000000000001</v>
      </c>
      <c r="F85" t="n">
        <v>6.75</v>
      </c>
      <c r="G85" t="n">
        <v>101.2</v>
      </c>
      <c r="H85" t="n">
        <v>1.62</v>
      </c>
      <c r="I85" t="n">
        <v>4</v>
      </c>
      <c r="J85" t="n">
        <v>238.36</v>
      </c>
      <c r="K85" t="n">
        <v>55.27</v>
      </c>
      <c r="L85" t="n">
        <v>21.75</v>
      </c>
      <c r="M85" t="n">
        <v>2</v>
      </c>
      <c r="N85" t="n">
        <v>56.34</v>
      </c>
      <c r="O85" t="n">
        <v>29631.77</v>
      </c>
      <c r="P85" t="n">
        <v>86.04000000000001</v>
      </c>
      <c r="Q85" t="n">
        <v>204.14</v>
      </c>
      <c r="R85" t="n">
        <v>23.61</v>
      </c>
      <c r="S85" t="n">
        <v>17.37</v>
      </c>
      <c r="T85" t="n">
        <v>1026.89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73.93894447823483</v>
      </c>
      <c r="AB85" t="n">
        <v>101.1665257910944</v>
      </c>
      <c r="AC85" t="n">
        <v>91.51133455772843</v>
      </c>
      <c r="AD85" t="n">
        <v>73938.94447823483</v>
      </c>
      <c r="AE85" t="n">
        <v>101166.5257910944</v>
      </c>
      <c r="AF85" t="n">
        <v>6.237654039893872e-06</v>
      </c>
      <c r="AG85" t="n">
        <v>0.3945833333333333</v>
      </c>
      <c r="AH85" t="n">
        <v>91511.33455772843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10.5584</v>
      </c>
      <c r="E86" t="n">
        <v>9.470000000000001</v>
      </c>
      <c r="F86" t="n">
        <v>6.74</v>
      </c>
      <c r="G86" t="n">
        <v>101.16</v>
      </c>
      <c r="H86" t="n">
        <v>1.64</v>
      </c>
      <c r="I86" t="n">
        <v>4</v>
      </c>
      <c r="J86" t="n">
        <v>238.79</v>
      </c>
      <c r="K86" t="n">
        <v>55.27</v>
      </c>
      <c r="L86" t="n">
        <v>22</v>
      </c>
      <c r="M86" t="n">
        <v>2</v>
      </c>
      <c r="N86" t="n">
        <v>56.52</v>
      </c>
      <c r="O86" t="n">
        <v>29685.34</v>
      </c>
      <c r="P86" t="n">
        <v>85.98</v>
      </c>
      <c r="Q86" t="n">
        <v>204.22</v>
      </c>
      <c r="R86" t="n">
        <v>23.49</v>
      </c>
      <c r="S86" t="n">
        <v>17.37</v>
      </c>
      <c r="T86" t="n">
        <v>967.67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73.85102584926987</v>
      </c>
      <c r="AB86" t="n">
        <v>101.0462316442485</v>
      </c>
      <c r="AC86" t="n">
        <v>91.4025211154235</v>
      </c>
      <c r="AD86" t="n">
        <v>73851.02584926988</v>
      </c>
      <c r="AE86" t="n">
        <v>101046.2316442485</v>
      </c>
      <c r="AF86" t="n">
        <v>6.239485984748465e-06</v>
      </c>
      <c r="AG86" t="n">
        <v>0.3945833333333333</v>
      </c>
      <c r="AH86" t="n">
        <v>91402.5211154235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10.5587</v>
      </c>
      <c r="E87" t="n">
        <v>9.470000000000001</v>
      </c>
      <c r="F87" t="n">
        <v>6.74</v>
      </c>
      <c r="G87" t="n">
        <v>101.16</v>
      </c>
      <c r="H87" t="n">
        <v>1.65</v>
      </c>
      <c r="I87" t="n">
        <v>4</v>
      </c>
      <c r="J87" t="n">
        <v>239.23</v>
      </c>
      <c r="K87" t="n">
        <v>55.27</v>
      </c>
      <c r="L87" t="n">
        <v>22.25</v>
      </c>
      <c r="M87" t="n">
        <v>2</v>
      </c>
      <c r="N87" t="n">
        <v>56.71</v>
      </c>
      <c r="O87" t="n">
        <v>29738.98</v>
      </c>
      <c r="P87" t="n">
        <v>86.04000000000001</v>
      </c>
      <c r="Q87" t="n">
        <v>204.14</v>
      </c>
      <c r="R87" t="n">
        <v>23.46</v>
      </c>
      <c r="S87" t="n">
        <v>17.37</v>
      </c>
      <c r="T87" t="n">
        <v>950.3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73.87998804615519</v>
      </c>
      <c r="AB87" t="n">
        <v>101.0858589997489</v>
      </c>
      <c r="AC87" t="n">
        <v>91.43836649173237</v>
      </c>
      <c r="AD87" t="n">
        <v>73879.98804615519</v>
      </c>
      <c r="AE87" t="n">
        <v>101085.8589997489</v>
      </c>
      <c r="AF87" t="n">
        <v>6.239663269734392e-06</v>
      </c>
      <c r="AG87" t="n">
        <v>0.3945833333333333</v>
      </c>
      <c r="AH87" t="n">
        <v>91438.36649173236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10.5569</v>
      </c>
      <c r="E88" t="n">
        <v>9.470000000000001</v>
      </c>
      <c r="F88" t="n">
        <v>6.75</v>
      </c>
      <c r="G88" t="n">
        <v>101.18</v>
      </c>
      <c r="H88" t="n">
        <v>1.67</v>
      </c>
      <c r="I88" t="n">
        <v>4</v>
      </c>
      <c r="J88" t="n">
        <v>239.66</v>
      </c>
      <c r="K88" t="n">
        <v>55.27</v>
      </c>
      <c r="L88" t="n">
        <v>22.5</v>
      </c>
      <c r="M88" t="n">
        <v>2</v>
      </c>
      <c r="N88" t="n">
        <v>56.89</v>
      </c>
      <c r="O88" t="n">
        <v>29792.69</v>
      </c>
      <c r="P88" t="n">
        <v>86.06</v>
      </c>
      <c r="Q88" t="n">
        <v>204.14</v>
      </c>
      <c r="R88" t="n">
        <v>23.54</v>
      </c>
      <c r="S88" t="n">
        <v>17.37</v>
      </c>
      <c r="T88" t="n">
        <v>992.4299999999999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73.93877604660464</v>
      </c>
      <c r="AB88" t="n">
        <v>101.1662953355073</v>
      </c>
      <c r="AC88" t="n">
        <v>91.5111260964991</v>
      </c>
      <c r="AD88" t="n">
        <v>73938.77604660465</v>
      </c>
      <c r="AE88" t="n">
        <v>101166.2953355073</v>
      </c>
      <c r="AF88" t="n">
        <v>6.238599559818823e-06</v>
      </c>
      <c r="AG88" t="n">
        <v>0.3945833333333333</v>
      </c>
      <c r="AH88" t="n">
        <v>91511.12609649909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10.5482</v>
      </c>
      <c r="E89" t="n">
        <v>9.48</v>
      </c>
      <c r="F89" t="n">
        <v>6.75</v>
      </c>
      <c r="G89" t="n">
        <v>101.3</v>
      </c>
      <c r="H89" t="n">
        <v>1.69</v>
      </c>
      <c r="I89" t="n">
        <v>4</v>
      </c>
      <c r="J89" t="n">
        <v>240.1</v>
      </c>
      <c r="K89" t="n">
        <v>55.27</v>
      </c>
      <c r="L89" t="n">
        <v>22.75</v>
      </c>
      <c r="M89" t="n">
        <v>2</v>
      </c>
      <c r="N89" t="n">
        <v>57.08</v>
      </c>
      <c r="O89" t="n">
        <v>29846.46</v>
      </c>
      <c r="P89" t="n">
        <v>86.06</v>
      </c>
      <c r="Q89" t="n">
        <v>204.14</v>
      </c>
      <c r="R89" t="n">
        <v>23.74</v>
      </c>
      <c r="S89" t="n">
        <v>17.37</v>
      </c>
      <c r="T89" t="n">
        <v>1094.8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73.99984433262166</v>
      </c>
      <c r="AB89" t="n">
        <v>101.2498516585784</v>
      </c>
      <c r="AC89" t="n">
        <v>91.58670792136833</v>
      </c>
      <c r="AD89" t="n">
        <v>73999.84433262167</v>
      </c>
      <c r="AE89" t="n">
        <v>101249.8516585784</v>
      </c>
      <c r="AF89" t="n">
        <v>6.233458295226904e-06</v>
      </c>
      <c r="AG89" t="n">
        <v>0.395</v>
      </c>
      <c r="AH89" t="n">
        <v>91586.70792136833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10.5501</v>
      </c>
      <c r="E90" t="n">
        <v>9.48</v>
      </c>
      <c r="F90" t="n">
        <v>6.75</v>
      </c>
      <c r="G90" t="n">
        <v>101.28</v>
      </c>
      <c r="H90" t="n">
        <v>1.7</v>
      </c>
      <c r="I90" t="n">
        <v>4</v>
      </c>
      <c r="J90" t="n">
        <v>240.54</v>
      </c>
      <c r="K90" t="n">
        <v>55.27</v>
      </c>
      <c r="L90" t="n">
        <v>23</v>
      </c>
      <c r="M90" t="n">
        <v>2</v>
      </c>
      <c r="N90" t="n">
        <v>57.26</v>
      </c>
      <c r="O90" t="n">
        <v>29900.43</v>
      </c>
      <c r="P90" t="n">
        <v>85.95</v>
      </c>
      <c r="Q90" t="n">
        <v>204.14</v>
      </c>
      <c r="R90" t="n">
        <v>23.72</v>
      </c>
      <c r="S90" t="n">
        <v>17.37</v>
      </c>
      <c r="T90" t="n">
        <v>1083.21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73.930642951325</v>
      </c>
      <c r="AB90" t="n">
        <v>101.1551672757389</v>
      </c>
      <c r="AC90" t="n">
        <v>91.50106008313665</v>
      </c>
      <c r="AD90" t="n">
        <v>73930.642951325</v>
      </c>
      <c r="AE90" t="n">
        <v>101155.1672757389</v>
      </c>
      <c r="AF90" t="n">
        <v>6.234581100137784e-06</v>
      </c>
      <c r="AG90" t="n">
        <v>0.395</v>
      </c>
      <c r="AH90" t="n">
        <v>91501.06008313665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10.5532</v>
      </c>
      <c r="E91" t="n">
        <v>9.48</v>
      </c>
      <c r="F91" t="n">
        <v>6.75</v>
      </c>
      <c r="G91" t="n">
        <v>101.23</v>
      </c>
      <c r="H91" t="n">
        <v>1.72</v>
      </c>
      <c r="I91" t="n">
        <v>4</v>
      </c>
      <c r="J91" t="n">
        <v>240.97</v>
      </c>
      <c r="K91" t="n">
        <v>55.27</v>
      </c>
      <c r="L91" t="n">
        <v>23.25</v>
      </c>
      <c r="M91" t="n">
        <v>2</v>
      </c>
      <c r="N91" t="n">
        <v>57.45</v>
      </c>
      <c r="O91" t="n">
        <v>29954.34</v>
      </c>
      <c r="P91" t="n">
        <v>85.86</v>
      </c>
      <c r="Q91" t="n">
        <v>204.14</v>
      </c>
      <c r="R91" t="n">
        <v>23.66</v>
      </c>
      <c r="S91" t="n">
        <v>17.37</v>
      </c>
      <c r="T91" t="n">
        <v>1051.85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73.86392773821846</v>
      </c>
      <c r="AB91" t="n">
        <v>101.0638845778991</v>
      </c>
      <c r="AC91" t="n">
        <v>91.41848927786256</v>
      </c>
      <c r="AD91" t="n">
        <v>73863.92773821847</v>
      </c>
      <c r="AE91" t="n">
        <v>101063.8845778991</v>
      </c>
      <c r="AF91" t="n">
        <v>6.236413044992375e-06</v>
      </c>
      <c r="AG91" t="n">
        <v>0.395</v>
      </c>
      <c r="AH91" t="n">
        <v>91418.48927786257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10.5556</v>
      </c>
      <c r="E92" t="n">
        <v>9.470000000000001</v>
      </c>
      <c r="F92" t="n">
        <v>6.75</v>
      </c>
      <c r="G92" t="n">
        <v>101.2</v>
      </c>
      <c r="H92" t="n">
        <v>1.73</v>
      </c>
      <c r="I92" t="n">
        <v>4</v>
      </c>
      <c r="J92" t="n">
        <v>241.41</v>
      </c>
      <c r="K92" t="n">
        <v>55.27</v>
      </c>
      <c r="L92" t="n">
        <v>23.5</v>
      </c>
      <c r="M92" t="n">
        <v>2</v>
      </c>
      <c r="N92" t="n">
        <v>57.64</v>
      </c>
      <c r="O92" t="n">
        <v>30008.32</v>
      </c>
      <c r="P92" t="n">
        <v>85.70999999999999</v>
      </c>
      <c r="Q92" t="n">
        <v>204.17</v>
      </c>
      <c r="R92" t="n">
        <v>23.55</v>
      </c>
      <c r="S92" t="n">
        <v>17.37</v>
      </c>
      <c r="T92" t="n">
        <v>999.05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73.76684748057963</v>
      </c>
      <c r="AB92" t="n">
        <v>100.931055086519</v>
      </c>
      <c r="AC92" t="n">
        <v>91.2983368467124</v>
      </c>
      <c r="AD92" t="n">
        <v>73766.84748057963</v>
      </c>
      <c r="AE92" t="n">
        <v>100931.055086519</v>
      </c>
      <c r="AF92" t="n">
        <v>6.2378313248798e-06</v>
      </c>
      <c r="AG92" t="n">
        <v>0.3945833333333333</v>
      </c>
      <c r="AH92" t="n">
        <v>91298.33684671241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10.5544</v>
      </c>
      <c r="E93" t="n">
        <v>9.470000000000001</v>
      </c>
      <c r="F93" t="n">
        <v>6.75</v>
      </c>
      <c r="G93" t="n">
        <v>101.22</v>
      </c>
      <c r="H93" t="n">
        <v>1.75</v>
      </c>
      <c r="I93" t="n">
        <v>4</v>
      </c>
      <c r="J93" t="n">
        <v>241.85</v>
      </c>
      <c r="K93" t="n">
        <v>55.27</v>
      </c>
      <c r="L93" t="n">
        <v>23.75</v>
      </c>
      <c r="M93" t="n">
        <v>2</v>
      </c>
      <c r="N93" t="n">
        <v>57.83</v>
      </c>
      <c r="O93" t="n">
        <v>30062.36</v>
      </c>
      <c r="P93" t="n">
        <v>85.61</v>
      </c>
      <c r="Q93" t="n">
        <v>204.14</v>
      </c>
      <c r="R93" t="n">
        <v>23.61</v>
      </c>
      <c r="S93" t="n">
        <v>17.37</v>
      </c>
      <c r="T93" t="n">
        <v>1029.04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73.72312738207273</v>
      </c>
      <c r="AB93" t="n">
        <v>100.8712353189473</v>
      </c>
      <c r="AC93" t="n">
        <v>91.24422619380015</v>
      </c>
      <c r="AD93" t="n">
        <v>73723.12738207274</v>
      </c>
      <c r="AE93" t="n">
        <v>100871.2353189473</v>
      </c>
      <c r="AF93" t="n">
        <v>6.237122184936087e-06</v>
      </c>
      <c r="AG93" t="n">
        <v>0.3945833333333333</v>
      </c>
      <c r="AH93" t="n">
        <v>91244.22619380015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10.5625</v>
      </c>
      <c r="E94" t="n">
        <v>9.470000000000001</v>
      </c>
      <c r="F94" t="n">
        <v>6.74</v>
      </c>
      <c r="G94" t="n">
        <v>101.11</v>
      </c>
      <c r="H94" t="n">
        <v>1.76</v>
      </c>
      <c r="I94" t="n">
        <v>4</v>
      </c>
      <c r="J94" t="n">
        <v>242.29</v>
      </c>
      <c r="K94" t="n">
        <v>55.27</v>
      </c>
      <c r="L94" t="n">
        <v>24</v>
      </c>
      <c r="M94" t="n">
        <v>2</v>
      </c>
      <c r="N94" t="n">
        <v>58.02</v>
      </c>
      <c r="O94" t="n">
        <v>30116.47</v>
      </c>
      <c r="P94" t="n">
        <v>85.31</v>
      </c>
      <c r="Q94" t="n">
        <v>204.14</v>
      </c>
      <c r="R94" t="n">
        <v>23.35</v>
      </c>
      <c r="S94" t="n">
        <v>17.37</v>
      </c>
      <c r="T94" t="n">
        <v>899.3099999999999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73.4790297714498</v>
      </c>
      <c r="AB94" t="n">
        <v>100.5372501992666</v>
      </c>
      <c r="AC94" t="n">
        <v>90.9421161451906</v>
      </c>
      <c r="AD94" t="n">
        <v>73479.0297714498</v>
      </c>
      <c r="AE94" t="n">
        <v>100537.2501992666</v>
      </c>
      <c r="AF94" t="n">
        <v>6.241908879556149e-06</v>
      </c>
      <c r="AG94" t="n">
        <v>0.3945833333333333</v>
      </c>
      <c r="AH94" t="n">
        <v>90942.11614519059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10.5603</v>
      </c>
      <c r="E95" t="n">
        <v>9.470000000000001</v>
      </c>
      <c r="F95" t="n">
        <v>6.74</v>
      </c>
      <c r="G95" t="n">
        <v>101.14</v>
      </c>
      <c r="H95" t="n">
        <v>1.78</v>
      </c>
      <c r="I95" t="n">
        <v>4</v>
      </c>
      <c r="J95" t="n">
        <v>242.73</v>
      </c>
      <c r="K95" t="n">
        <v>55.27</v>
      </c>
      <c r="L95" t="n">
        <v>24.25</v>
      </c>
      <c r="M95" t="n">
        <v>2</v>
      </c>
      <c r="N95" t="n">
        <v>58.21</v>
      </c>
      <c r="O95" t="n">
        <v>30170.65</v>
      </c>
      <c r="P95" t="n">
        <v>85.06999999999999</v>
      </c>
      <c r="Q95" t="n">
        <v>204.14</v>
      </c>
      <c r="R95" t="n">
        <v>23.44</v>
      </c>
      <c r="S95" t="n">
        <v>17.37</v>
      </c>
      <c r="T95" t="n">
        <v>940.37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73.36965947908094</v>
      </c>
      <c r="AB95" t="n">
        <v>100.3876049401708</v>
      </c>
      <c r="AC95" t="n">
        <v>90.80675281959444</v>
      </c>
      <c r="AD95" t="n">
        <v>73369.65947908093</v>
      </c>
      <c r="AE95" t="n">
        <v>100387.6049401708</v>
      </c>
      <c r="AF95" t="n">
        <v>6.240608789659343e-06</v>
      </c>
      <c r="AG95" t="n">
        <v>0.3945833333333333</v>
      </c>
      <c r="AH95" t="n">
        <v>90806.75281959443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10.5618</v>
      </c>
      <c r="E96" t="n">
        <v>9.470000000000001</v>
      </c>
      <c r="F96" t="n">
        <v>6.74</v>
      </c>
      <c r="G96" t="n">
        <v>101.12</v>
      </c>
      <c r="H96" t="n">
        <v>1.79</v>
      </c>
      <c r="I96" t="n">
        <v>4</v>
      </c>
      <c r="J96" t="n">
        <v>243.17</v>
      </c>
      <c r="K96" t="n">
        <v>55.27</v>
      </c>
      <c r="L96" t="n">
        <v>24.5</v>
      </c>
      <c r="M96" t="n">
        <v>2</v>
      </c>
      <c r="N96" t="n">
        <v>58.4</v>
      </c>
      <c r="O96" t="n">
        <v>30224.9</v>
      </c>
      <c r="P96" t="n">
        <v>84.81</v>
      </c>
      <c r="Q96" t="n">
        <v>204.14</v>
      </c>
      <c r="R96" t="n">
        <v>23.42</v>
      </c>
      <c r="S96" t="n">
        <v>17.37</v>
      </c>
      <c r="T96" t="n">
        <v>934.24</v>
      </c>
      <c r="U96" t="n">
        <v>0.74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73.22595679519412</v>
      </c>
      <c r="AB96" t="n">
        <v>100.1909845883621</v>
      </c>
      <c r="AC96" t="n">
        <v>90.62889763820382</v>
      </c>
      <c r="AD96" t="n">
        <v>73225.95679519413</v>
      </c>
      <c r="AE96" t="n">
        <v>100190.9845883621</v>
      </c>
      <c r="AF96" t="n">
        <v>6.241495214588984e-06</v>
      </c>
      <c r="AG96" t="n">
        <v>0.3945833333333333</v>
      </c>
      <c r="AH96" t="n">
        <v>90628.89763820382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10.5587</v>
      </c>
      <c r="E97" t="n">
        <v>9.470000000000001</v>
      </c>
      <c r="F97" t="n">
        <v>6.74</v>
      </c>
      <c r="G97" t="n">
        <v>101.16</v>
      </c>
      <c r="H97" t="n">
        <v>1.81</v>
      </c>
      <c r="I97" t="n">
        <v>4</v>
      </c>
      <c r="J97" t="n">
        <v>243.61</v>
      </c>
      <c r="K97" t="n">
        <v>55.27</v>
      </c>
      <c r="L97" t="n">
        <v>24.75</v>
      </c>
      <c r="M97" t="n">
        <v>2</v>
      </c>
      <c r="N97" t="n">
        <v>58.59</v>
      </c>
      <c r="O97" t="n">
        <v>30279.22</v>
      </c>
      <c r="P97" t="n">
        <v>84.64</v>
      </c>
      <c r="Q97" t="n">
        <v>204.14</v>
      </c>
      <c r="R97" t="n">
        <v>23.41</v>
      </c>
      <c r="S97" t="n">
        <v>17.37</v>
      </c>
      <c r="T97" t="n">
        <v>926.87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73.15842743796084</v>
      </c>
      <c r="AB97" t="n">
        <v>100.0985879426105</v>
      </c>
      <c r="AC97" t="n">
        <v>90.5453191986433</v>
      </c>
      <c r="AD97" t="n">
        <v>73158.42743796084</v>
      </c>
      <c r="AE97" t="n">
        <v>100098.5879426105</v>
      </c>
      <c r="AF97" t="n">
        <v>6.239663269734392e-06</v>
      </c>
      <c r="AG97" t="n">
        <v>0.3945833333333333</v>
      </c>
      <c r="AH97" t="n">
        <v>90545.31919864329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10.5615</v>
      </c>
      <c r="E98" t="n">
        <v>9.470000000000001</v>
      </c>
      <c r="F98" t="n">
        <v>6.74</v>
      </c>
      <c r="G98" t="n">
        <v>101.12</v>
      </c>
      <c r="H98" t="n">
        <v>1.82</v>
      </c>
      <c r="I98" t="n">
        <v>4</v>
      </c>
      <c r="J98" t="n">
        <v>244.05</v>
      </c>
      <c r="K98" t="n">
        <v>55.27</v>
      </c>
      <c r="L98" t="n">
        <v>25</v>
      </c>
      <c r="M98" t="n">
        <v>2</v>
      </c>
      <c r="N98" t="n">
        <v>58.78</v>
      </c>
      <c r="O98" t="n">
        <v>30333.61</v>
      </c>
      <c r="P98" t="n">
        <v>84.2</v>
      </c>
      <c r="Q98" t="n">
        <v>204.15</v>
      </c>
      <c r="R98" t="n">
        <v>23.43</v>
      </c>
      <c r="S98" t="n">
        <v>17.37</v>
      </c>
      <c r="T98" t="n">
        <v>936.11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72.91358943442182</v>
      </c>
      <c r="AB98" t="n">
        <v>99.76358978467823</v>
      </c>
      <c r="AC98" t="n">
        <v>90.24229279473107</v>
      </c>
      <c r="AD98" t="n">
        <v>72913.58943442182</v>
      </c>
      <c r="AE98" t="n">
        <v>99763.58978467823</v>
      </c>
      <c r="AF98" t="n">
        <v>6.241317929603056e-06</v>
      </c>
      <c r="AG98" t="n">
        <v>0.3945833333333333</v>
      </c>
      <c r="AH98" t="n">
        <v>90242.29279473107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10.5687</v>
      </c>
      <c r="E99" t="n">
        <v>9.460000000000001</v>
      </c>
      <c r="F99" t="n">
        <v>6.74</v>
      </c>
      <c r="G99" t="n">
        <v>101.03</v>
      </c>
      <c r="H99" t="n">
        <v>1.84</v>
      </c>
      <c r="I99" t="n">
        <v>4</v>
      </c>
      <c r="J99" t="n">
        <v>244.49</v>
      </c>
      <c r="K99" t="n">
        <v>55.27</v>
      </c>
      <c r="L99" t="n">
        <v>25.25</v>
      </c>
      <c r="M99" t="n">
        <v>2</v>
      </c>
      <c r="N99" t="n">
        <v>58.97</v>
      </c>
      <c r="O99" t="n">
        <v>30388.06</v>
      </c>
      <c r="P99" t="n">
        <v>83.90000000000001</v>
      </c>
      <c r="Q99" t="n">
        <v>204.14</v>
      </c>
      <c r="R99" t="n">
        <v>23.17</v>
      </c>
      <c r="S99" t="n">
        <v>17.37</v>
      </c>
      <c r="T99" t="n">
        <v>809.36</v>
      </c>
      <c r="U99" t="n">
        <v>0.75</v>
      </c>
      <c r="V99" t="n">
        <v>0.76</v>
      </c>
      <c r="W99" t="n">
        <v>1.14</v>
      </c>
      <c r="X99" t="n">
        <v>0.04</v>
      </c>
      <c r="Y99" t="n">
        <v>1</v>
      </c>
      <c r="Z99" t="n">
        <v>10</v>
      </c>
      <c r="AA99" t="n">
        <v>72.7086686575358</v>
      </c>
      <c r="AB99" t="n">
        <v>99.48320813727626</v>
      </c>
      <c r="AC99" t="n">
        <v>89.98867037823895</v>
      </c>
      <c r="AD99" t="n">
        <v>72708.66865753579</v>
      </c>
      <c r="AE99" t="n">
        <v>99483.20813727626</v>
      </c>
      <c r="AF99" t="n">
        <v>6.245572769265333e-06</v>
      </c>
      <c r="AG99" t="n">
        <v>0.3941666666666667</v>
      </c>
      <c r="AH99" t="n">
        <v>89988.67037823895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10.5708</v>
      </c>
      <c r="E100" t="n">
        <v>9.460000000000001</v>
      </c>
      <c r="F100" t="n">
        <v>6.73</v>
      </c>
      <c r="G100" t="n">
        <v>101</v>
      </c>
      <c r="H100" t="n">
        <v>1.85</v>
      </c>
      <c r="I100" t="n">
        <v>4</v>
      </c>
      <c r="J100" t="n">
        <v>244.93</v>
      </c>
      <c r="K100" t="n">
        <v>55.27</v>
      </c>
      <c r="L100" t="n">
        <v>25.5</v>
      </c>
      <c r="M100" t="n">
        <v>2</v>
      </c>
      <c r="N100" t="n">
        <v>59.16</v>
      </c>
      <c r="O100" t="n">
        <v>30442.58</v>
      </c>
      <c r="P100" t="n">
        <v>83.64</v>
      </c>
      <c r="Q100" t="n">
        <v>204.14</v>
      </c>
      <c r="R100" t="n">
        <v>23.11</v>
      </c>
      <c r="S100" t="n">
        <v>17.37</v>
      </c>
      <c r="T100" t="n">
        <v>776.8</v>
      </c>
      <c r="U100" t="n">
        <v>0.75</v>
      </c>
      <c r="V100" t="n">
        <v>0.76</v>
      </c>
      <c r="W100" t="n">
        <v>1.14</v>
      </c>
      <c r="X100" t="n">
        <v>0.04</v>
      </c>
      <c r="Y100" t="n">
        <v>1</v>
      </c>
      <c r="Z100" t="n">
        <v>10</v>
      </c>
      <c r="AA100" t="n">
        <v>72.52467493153507</v>
      </c>
      <c r="AB100" t="n">
        <v>99.2314598041319</v>
      </c>
      <c r="AC100" t="n">
        <v>89.7609485526788</v>
      </c>
      <c r="AD100" t="n">
        <v>72524.67493153508</v>
      </c>
      <c r="AE100" t="n">
        <v>99231.4598041319</v>
      </c>
      <c r="AF100" t="n">
        <v>6.246813764166831e-06</v>
      </c>
      <c r="AG100" t="n">
        <v>0.3941666666666667</v>
      </c>
      <c r="AH100" t="n">
        <v>89760.9485526788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10.569</v>
      </c>
      <c r="E101" t="n">
        <v>9.460000000000001</v>
      </c>
      <c r="F101" t="n">
        <v>6.73</v>
      </c>
      <c r="G101" t="n">
        <v>101.02</v>
      </c>
      <c r="H101" t="n">
        <v>1.87</v>
      </c>
      <c r="I101" t="n">
        <v>4</v>
      </c>
      <c r="J101" t="n">
        <v>245.38</v>
      </c>
      <c r="K101" t="n">
        <v>55.27</v>
      </c>
      <c r="L101" t="n">
        <v>25.75</v>
      </c>
      <c r="M101" t="n">
        <v>2</v>
      </c>
      <c r="N101" t="n">
        <v>59.35</v>
      </c>
      <c r="O101" t="n">
        <v>30497.18</v>
      </c>
      <c r="P101" t="n">
        <v>83.18000000000001</v>
      </c>
      <c r="Q101" t="n">
        <v>204.14</v>
      </c>
      <c r="R101" t="n">
        <v>23.11</v>
      </c>
      <c r="S101" t="n">
        <v>17.37</v>
      </c>
      <c r="T101" t="n">
        <v>775.1</v>
      </c>
      <c r="U101" t="n">
        <v>0.75</v>
      </c>
      <c r="V101" t="n">
        <v>0.76</v>
      </c>
      <c r="W101" t="n">
        <v>1.14</v>
      </c>
      <c r="X101" t="n">
        <v>0.04</v>
      </c>
      <c r="Y101" t="n">
        <v>1</v>
      </c>
      <c r="Z101" t="n">
        <v>10</v>
      </c>
      <c r="AA101" t="n">
        <v>72.29935608446819</v>
      </c>
      <c r="AB101" t="n">
        <v>98.92316861720919</v>
      </c>
      <c r="AC101" t="n">
        <v>89.48208024394648</v>
      </c>
      <c r="AD101" t="n">
        <v>72299.35608446819</v>
      </c>
      <c r="AE101" t="n">
        <v>98923.16861720919</v>
      </c>
      <c r="AF101" t="n">
        <v>6.245750054251261e-06</v>
      </c>
      <c r="AG101" t="n">
        <v>0.3941666666666667</v>
      </c>
      <c r="AH101" t="n">
        <v>89482.08024394649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10.5646</v>
      </c>
      <c r="E102" t="n">
        <v>9.470000000000001</v>
      </c>
      <c r="F102" t="n">
        <v>6.74</v>
      </c>
      <c r="G102" t="n">
        <v>101.08</v>
      </c>
      <c r="H102" t="n">
        <v>1.88</v>
      </c>
      <c r="I102" t="n">
        <v>4</v>
      </c>
      <c r="J102" t="n">
        <v>245.82</v>
      </c>
      <c r="K102" t="n">
        <v>55.27</v>
      </c>
      <c r="L102" t="n">
        <v>26</v>
      </c>
      <c r="M102" t="n">
        <v>2</v>
      </c>
      <c r="N102" t="n">
        <v>59.55</v>
      </c>
      <c r="O102" t="n">
        <v>30551.84</v>
      </c>
      <c r="P102" t="n">
        <v>83.05</v>
      </c>
      <c r="Q102" t="n">
        <v>204.14</v>
      </c>
      <c r="R102" t="n">
        <v>23.26</v>
      </c>
      <c r="S102" t="n">
        <v>17.37</v>
      </c>
      <c r="T102" t="n">
        <v>854.2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72.30122410631218</v>
      </c>
      <c r="AB102" t="n">
        <v>98.92572452710738</v>
      </c>
      <c r="AC102" t="n">
        <v>89.48439222139125</v>
      </c>
      <c r="AD102" t="n">
        <v>72301.22410631218</v>
      </c>
      <c r="AE102" t="n">
        <v>98925.72452710738</v>
      </c>
      <c r="AF102" t="n">
        <v>6.243149874457648e-06</v>
      </c>
      <c r="AG102" t="n">
        <v>0.3945833333333333</v>
      </c>
      <c r="AH102" t="n">
        <v>89484.39222139124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10.5674</v>
      </c>
      <c r="E103" t="n">
        <v>9.460000000000001</v>
      </c>
      <c r="F103" t="n">
        <v>6.74</v>
      </c>
      <c r="G103" t="n">
        <v>101.04</v>
      </c>
      <c r="H103" t="n">
        <v>1.9</v>
      </c>
      <c r="I103" t="n">
        <v>4</v>
      </c>
      <c r="J103" t="n">
        <v>246.26</v>
      </c>
      <c r="K103" t="n">
        <v>55.27</v>
      </c>
      <c r="L103" t="n">
        <v>26.25</v>
      </c>
      <c r="M103" t="n">
        <v>2</v>
      </c>
      <c r="N103" t="n">
        <v>59.74</v>
      </c>
      <c r="O103" t="n">
        <v>30606.57</v>
      </c>
      <c r="P103" t="n">
        <v>82.76000000000001</v>
      </c>
      <c r="Q103" t="n">
        <v>204.14</v>
      </c>
      <c r="R103" t="n">
        <v>23.23</v>
      </c>
      <c r="S103" t="n">
        <v>17.37</v>
      </c>
      <c r="T103" t="n">
        <v>837.35</v>
      </c>
      <c r="U103" t="n">
        <v>0.75</v>
      </c>
      <c r="V103" t="n">
        <v>0.76</v>
      </c>
      <c r="W103" t="n">
        <v>1.14</v>
      </c>
      <c r="X103" t="n">
        <v>0.04</v>
      </c>
      <c r="Y103" t="n">
        <v>1</v>
      </c>
      <c r="Z103" t="n">
        <v>10</v>
      </c>
      <c r="AA103" t="n">
        <v>72.12995011570573</v>
      </c>
      <c r="AB103" t="n">
        <v>98.69137989708459</v>
      </c>
      <c r="AC103" t="n">
        <v>89.27241311395301</v>
      </c>
      <c r="AD103" t="n">
        <v>72129.95011570572</v>
      </c>
      <c r="AE103" t="n">
        <v>98691.37989708458</v>
      </c>
      <c r="AF103" t="n">
        <v>6.24480453432631e-06</v>
      </c>
      <c r="AG103" t="n">
        <v>0.3941666666666667</v>
      </c>
      <c r="AH103" t="n">
        <v>89272.41311395301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10.5609</v>
      </c>
      <c r="E104" t="n">
        <v>9.470000000000001</v>
      </c>
      <c r="F104" t="n">
        <v>6.74</v>
      </c>
      <c r="G104" t="n">
        <v>101.13</v>
      </c>
      <c r="H104" t="n">
        <v>1.91</v>
      </c>
      <c r="I104" t="n">
        <v>4</v>
      </c>
      <c r="J104" t="n">
        <v>246.71</v>
      </c>
      <c r="K104" t="n">
        <v>55.27</v>
      </c>
      <c r="L104" t="n">
        <v>26.5</v>
      </c>
      <c r="M104" t="n">
        <v>2</v>
      </c>
      <c r="N104" t="n">
        <v>59.93</v>
      </c>
      <c r="O104" t="n">
        <v>30661.38</v>
      </c>
      <c r="P104" t="n">
        <v>82.44</v>
      </c>
      <c r="Q104" t="n">
        <v>204.14</v>
      </c>
      <c r="R104" t="n">
        <v>23.41</v>
      </c>
      <c r="S104" t="n">
        <v>17.37</v>
      </c>
      <c r="T104" t="n">
        <v>929.54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72.01054321599662</v>
      </c>
      <c r="AB104" t="n">
        <v>98.52800210904202</v>
      </c>
      <c r="AC104" t="n">
        <v>89.12462787269899</v>
      </c>
      <c r="AD104" t="n">
        <v>72010.54321599661</v>
      </c>
      <c r="AE104" t="n">
        <v>98528.00210904202</v>
      </c>
      <c r="AF104" t="n">
        <v>6.240963359631199e-06</v>
      </c>
      <c r="AG104" t="n">
        <v>0.3945833333333333</v>
      </c>
      <c r="AH104" t="n">
        <v>89124.627872699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10.5625</v>
      </c>
      <c r="E105" t="n">
        <v>9.470000000000001</v>
      </c>
      <c r="F105" t="n">
        <v>6.74</v>
      </c>
      <c r="G105" t="n">
        <v>101.11</v>
      </c>
      <c r="H105" t="n">
        <v>1.93</v>
      </c>
      <c r="I105" t="n">
        <v>4</v>
      </c>
      <c r="J105" t="n">
        <v>247.15</v>
      </c>
      <c r="K105" t="n">
        <v>55.27</v>
      </c>
      <c r="L105" t="n">
        <v>26.75</v>
      </c>
      <c r="M105" t="n">
        <v>2</v>
      </c>
      <c r="N105" t="n">
        <v>60.13</v>
      </c>
      <c r="O105" t="n">
        <v>30716.25</v>
      </c>
      <c r="P105" t="n">
        <v>81.98999999999999</v>
      </c>
      <c r="Q105" t="n">
        <v>204.15</v>
      </c>
      <c r="R105" t="n">
        <v>23.38</v>
      </c>
      <c r="S105" t="n">
        <v>17.37</v>
      </c>
      <c r="T105" t="n">
        <v>913.67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71.76851593075847</v>
      </c>
      <c r="AB105" t="n">
        <v>98.1968496998891</v>
      </c>
      <c r="AC105" t="n">
        <v>88.82508018470023</v>
      </c>
      <c r="AD105" t="n">
        <v>71768.51593075847</v>
      </c>
      <c r="AE105" t="n">
        <v>98196.84969988911</v>
      </c>
      <c r="AF105" t="n">
        <v>6.241908879556149e-06</v>
      </c>
      <c r="AG105" t="n">
        <v>0.3945833333333333</v>
      </c>
      <c r="AH105" t="n">
        <v>88825.08018470023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10.5649</v>
      </c>
      <c r="E106" t="n">
        <v>9.470000000000001</v>
      </c>
      <c r="F106" t="n">
        <v>6.74</v>
      </c>
      <c r="G106" t="n">
        <v>101.08</v>
      </c>
      <c r="H106" t="n">
        <v>1.94</v>
      </c>
      <c r="I106" t="n">
        <v>4</v>
      </c>
      <c r="J106" t="n">
        <v>247.6</v>
      </c>
      <c r="K106" t="n">
        <v>55.27</v>
      </c>
      <c r="L106" t="n">
        <v>27</v>
      </c>
      <c r="M106" t="n">
        <v>2</v>
      </c>
      <c r="N106" t="n">
        <v>60.33</v>
      </c>
      <c r="O106" t="n">
        <v>30771.2</v>
      </c>
      <c r="P106" t="n">
        <v>81.68000000000001</v>
      </c>
      <c r="Q106" t="n">
        <v>204.14</v>
      </c>
      <c r="R106" t="n">
        <v>23.23</v>
      </c>
      <c r="S106" t="n">
        <v>17.37</v>
      </c>
      <c r="T106" t="n">
        <v>838.74</v>
      </c>
      <c r="U106" t="n">
        <v>0.75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71.59362321449356</v>
      </c>
      <c r="AB106" t="n">
        <v>97.9575537697735</v>
      </c>
      <c r="AC106" t="n">
        <v>88.60862232230082</v>
      </c>
      <c r="AD106" t="n">
        <v>71593.62321449356</v>
      </c>
      <c r="AE106" t="n">
        <v>97957.5537697735</v>
      </c>
      <c r="AF106" t="n">
        <v>6.243327159443575e-06</v>
      </c>
      <c r="AG106" t="n">
        <v>0.3945833333333333</v>
      </c>
      <c r="AH106" t="n">
        <v>88608.62232230081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10.5637</v>
      </c>
      <c r="E107" t="n">
        <v>9.470000000000001</v>
      </c>
      <c r="F107" t="n">
        <v>6.74</v>
      </c>
      <c r="G107" t="n">
        <v>101.09</v>
      </c>
      <c r="H107" t="n">
        <v>1.95</v>
      </c>
      <c r="I107" t="n">
        <v>4</v>
      </c>
      <c r="J107" t="n">
        <v>248.04</v>
      </c>
      <c r="K107" t="n">
        <v>55.27</v>
      </c>
      <c r="L107" t="n">
        <v>27.25</v>
      </c>
      <c r="M107" t="n">
        <v>2</v>
      </c>
      <c r="N107" t="n">
        <v>60.52</v>
      </c>
      <c r="O107" t="n">
        <v>30826.21</v>
      </c>
      <c r="P107" t="n">
        <v>81.47</v>
      </c>
      <c r="Q107" t="n">
        <v>204.14</v>
      </c>
      <c r="R107" t="n">
        <v>23.32</v>
      </c>
      <c r="S107" t="n">
        <v>17.37</v>
      </c>
      <c r="T107" t="n">
        <v>883.11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71.49302752177549</v>
      </c>
      <c r="AB107" t="n">
        <v>97.81991430502795</v>
      </c>
      <c r="AC107" t="n">
        <v>88.48411897489235</v>
      </c>
      <c r="AD107" t="n">
        <v>71493.02752177548</v>
      </c>
      <c r="AE107" t="n">
        <v>97819.91430502795</v>
      </c>
      <c r="AF107" t="n">
        <v>6.242618019499863e-06</v>
      </c>
      <c r="AG107" t="n">
        <v>0.3945833333333333</v>
      </c>
      <c r="AH107" t="n">
        <v>88484.11897489235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10.5671</v>
      </c>
      <c r="E108" t="n">
        <v>9.460000000000001</v>
      </c>
      <c r="F108" t="n">
        <v>6.74</v>
      </c>
      <c r="G108" t="n">
        <v>101.05</v>
      </c>
      <c r="H108" t="n">
        <v>1.97</v>
      </c>
      <c r="I108" t="n">
        <v>4</v>
      </c>
      <c r="J108" t="n">
        <v>248.49</v>
      </c>
      <c r="K108" t="n">
        <v>55.27</v>
      </c>
      <c r="L108" t="n">
        <v>27.5</v>
      </c>
      <c r="M108" t="n">
        <v>2</v>
      </c>
      <c r="N108" t="n">
        <v>60.72</v>
      </c>
      <c r="O108" t="n">
        <v>30881.3</v>
      </c>
      <c r="P108" t="n">
        <v>81.14</v>
      </c>
      <c r="Q108" t="n">
        <v>204.14</v>
      </c>
      <c r="R108" t="n">
        <v>23.23</v>
      </c>
      <c r="S108" t="n">
        <v>17.37</v>
      </c>
      <c r="T108" t="n">
        <v>839.59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71.29757665264023</v>
      </c>
      <c r="AB108" t="n">
        <v>97.55248980319345</v>
      </c>
      <c r="AC108" t="n">
        <v>88.2422170921802</v>
      </c>
      <c r="AD108" t="n">
        <v>71297.57665264023</v>
      </c>
      <c r="AE108" t="n">
        <v>97552.48980319346</v>
      </c>
      <c r="AF108" t="n">
        <v>6.244627249340382e-06</v>
      </c>
      <c r="AG108" t="n">
        <v>0.3941666666666667</v>
      </c>
      <c r="AH108" t="n">
        <v>88242.2170921802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10.5606</v>
      </c>
      <c r="E109" t="n">
        <v>9.470000000000001</v>
      </c>
      <c r="F109" t="n">
        <v>6.74</v>
      </c>
      <c r="G109" t="n">
        <v>101.13</v>
      </c>
      <c r="H109" t="n">
        <v>1.98</v>
      </c>
      <c r="I109" t="n">
        <v>4</v>
      </c>
      <c r="J109" t="n">
        <v>248.94</v>
      </c>
      <c r="K109" t="n">
        <v>55.27</v>
      </c>
      <c r="L109" t="n">
        <v>27.75</v>
      </c>
      <c r="M109" t="n">
        <v>2</v>
      </c>
      <c r="N109" t="n">
        <v>60.92</v>
      </c>
      <c r="O109" t="n">
        <v>30936.46</v>
      </c>
      <c r="P109" t="n">
        <v>80.70999999999999</v>
      </c>
      <c r="Q109" t="n">
        <v>204.14</v>
      </c>
      <c r="R109" t="n">
        <v>23.43</v>
      </c>
      <c r="S109" t="n">
        <v>17.37</v>
      </c>
      <c r="T109" t="n">
        <v>935.63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71.12097007622576</v>
      </c>
      <c r="AB109" t="n">
        <v>97.31084889401103</v>
      </c>
      <c r="AC109" t="n">
        <v>88.02363805222492</v>
      </c>
      <c r="AD109" t="n">
        <v>71120.97007622576</v>
      </c>
      <c r="AE109" t="n">
        <v>97310.84889401103</v>
      </c>
      <c r="AF109" t="n">
        <v>6.240786074645271e-06</v>
      </c>
      <c r="AG109" t="n">
        <v>0.3945833333333333</v>
      </c>
      <c r="AH109" t="n">
        <v>88023.63805222492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10.5569</v>
      </c>
      <c r="E110" t="n">
        <v>9.470000000000001</v>
      </c>
      <c r="F110" t="n">
        <v>6.75</v>
      </c>
      <c r="G110" t="n">
        <v>101.18</v>
      </c>
      <c r="H110" t="n">
        <v>2</v>
      </c>
      <c r="I110" t="n">
        <v>4</v>
      </c>
      <c r="J110" t="n">
        <v>249.39</v>
      </c>
      <c r="K110" t="n">
        <v>55.27</v>
      </c>
      <c r="L110" t="n">
        <v>28</v>
      </c>
      <c r="M110" t="n">
        <v>1</v>
      </c>
      <c r="N110" t="n">
        <v>61.11</v>
      </c>
      <c r="O110" t="n">
        <v>30991.69</v>
      </c>
      <c r="P110" t="n">
        <v>80.33</v>
      </c>
      <c r="Q110" t="n">
        <v>204.14</v>
      </c>
      <c r="R110" t="n">
        <v>23.44</v>
      </c>
      <c r="S110" t="n">
        <v>17.37</v>
      </c>
      <c r="T110" t="n">
        <v>942.09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70.98502801558489</v>
      </c>
      <c r="AB110" t="n">
        <v>97.12484696930186</v>
      </c>
      <c r="AC110" t="n">
        <v>87.85538789015459</v>
      </c>
      <c r="AD110" t="n">
        <v>70985.02801558489</v>
      </c>
      <c r="AE110" t="n">
        <v>97124.84696930186</v>
      </c>
      <c r="AF110" t="n">
        <v>6.238599559818823e-06</v>
      </c>
      <c r="AG110" t="n">
        <v>0.3945833333333333</v>
      </c>
      <c r="AH110" t="n">
        <v>87855.38789015458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10.5618</v>
      </c>
      <c r="E111" t="n">
        <v>9.470000000000001</v>
      </c>
      <c r="F111" t="n">
        <v>6.74</v>
      </c>
      <c r="G111" t="n">
        <v>101.12</v>
      </c>
      <c r="H111" t="n">
        <v>2.01</v>
      </c>
      <c r="I111" t="n">
        <v>4</v>
      </c>
      <c r="J111" t="n">
        <v>249.83</v>
      </c>
      <c r="K111" t="n">
        <v>55.27</v>
      </c>
      <c r="L111" t="n">
        <v>28.25</v>
      </c>
      <c r="M111" t="n">
        <v>1</v>
      </c>
      <c r="N111" t="n">
        <v>61.31</v>
      </c>
      <c r="O111" t="n">
        <v>31047</v>
      </c>
      <c r="P111" t="n">
        <v>80.09999999999999</v>
      </c>
      <c r="Q111" t="n">
        <v>204.14</v>
      </c>
      <c r="R111" t="n">
        <v>23.37</v>
      </c>
      <c r="S111" t="n">
        <v>17.37</v>
      </c>
      <c r="T111" t="n">
        <v>907.9400000000001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70.79913325655731</v>
      </c>
      <c r="AB111" t="n">
        <v>96.87049755890246</v>
      </c>
      <c r="AC111" t="n">
        <v>87.625313230502</v>
      </c>
      <c r="AD111" t="n">
        <v>70799.13325655731</v>
      </c>
      <c r="AE111" t="n">
        <v>96870.49755890245</v>
      </c>
      <c r="AF111" t="n">
        <v>6.241495214588984e-06</v>
      </c>
      <c r="AG111" t="n">
        <v>0.3945833333333333</v>
      </c>
      <c r="AH111" t="n">
        <v>87625.313230502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10.5606</v>
      </c>
      <c r="E112" t="n">
        <v>9.470000000000001</v>
      </c>
      <c r="F112" t="n">
        <v>6.74</v>
      </c>
      <c r="G112" t="n">
        <v>101.13</v>
      </c>
      <c r="H112" t="n">
        <v>2.03</v>
      </c>
      <c r="I112" t="n">
        <v>4</v>
      </c>
      <c r="J112" t="n">
        <v>250.28</v>
      </c>
      <c r="K112" t="n">
        <v>55.27</v>
      </c>
      <c r="L112" t="n">
        <v>28.5</v>
      </c>
      <c r="M112" t="n">
        <v>1</v>
      </c>
      <c r="N112" t="n">
        <v>61.51</v>
      </c>
      <c r="O112" t="n">
        <v>31102.37</v>
      </c>
      <c r="P112" t="n">
        <v>79.95</v>
      </c>
      <c r="Q112" t="n">
        <v>204.14</v>
      </c>
      <c r="R112" t="n">
        <v>23.39</v>
      </c>
      <c r="S112" t="n">
        <v>17.37</v>
      </c>
      <c r="T112" t="n">
        <v>916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70.72933621916378</v>
      </c>
      <c r="AB112" t="n">
        <v>96.77499817311275</v>
      </c>
      <c r="AC112" t="n">
        <v>87.53892817205781</v>
      </c>
      <c r="AD112" t="n">
        <v>70729.33621916379</v>
      </c>
      <c r="AE112" t="n">
        <v>96774.99817311275</v>
      </c>
      <c r="AF112" t="n">
        <v>6.240786074645271e-06</v>
      </c>
      <c r="AG112" t="n">
        <v>0.3945833333333333</v>
      </c>
      <c r="AH112" t="n">
        <v>87538.92817205781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10.6298</v>
      </c>
      <c r="E113" t="n">
        <v>9.41</v>
      </c>
      <c r="F113" t="n">
        <v>6.72</v>
      </c>
      <c r="G113" t="n">
        <v>134.42</v>
      </c>
      <c r="H113" t="n">
        <v>2.04</v>
      </c>
      <c r="I113" t="n">
        <v>3</v>
      </c>
      <c r="J113" t="n">
        <v>250.73</v>
      </c>
      <c r="K113" t="n">
        <v>55.27</v>
      </c>
      <c r="L113" t="n">
        <v>28.75</v>
      </c>
      <c r="M113" t="n">
        <v>0</v>
      </c>
      <c r="N113" t="n">
        <v>61.71</v>
      </c>
      <c r="O113" t="n">
        <v>31157.82</v>
      </c>
      <c r="P113" t="n">
        <v>79.44</v>
      </c>
      <c r="Q113" t="n">
        <v>204.14</v>
      </c>
      <c r="R113" t="n">
        <v>22.73</v>
      </c>
      <c r="S113" t="n">
        <v>17.37</v>
      </c>
      <c r="T113" t="n">
        <v>590.48</v>
      </c>
      <c r="U113" t="n">
        <v>0.76</v>
      </c>
      <c r="V113" t="n">
        <v>0.76</v>
      </c>
      <c r="W113" t="n">
        <v>1.14</v>
      </c>
      <c r="X113" t="n">
        <v>0.03</v>
      </c>
      <c r="Y113" t="n">
        <v>1</v>
      </c>
      <c r="Z113" t="n">
        <v>10</v>
      </c>
      <c r="AA113" t="n">
        <v>69.94188598143998</v>
      </c>
      <c r="AB113" t="n">
        <v>95.69757401800688</v>
      </c>
      <c r="AC113" t="n">
        <v>86.56433186614059</v>
      </c>
      <c r="AD113" t="n">
        <v>69941.88598143998</v>
      </c>
      <c r="AE113" t="n">
        <v>95697.57401800688</v>
      </c>
      <c r="AF113" t="n">
        <v>6.281679811399381e-06</v>
      </c>
      <c r="AG113" t="n">
        <v>0.3920833333333333</v>
      </c>
      <c r="AH113" t="n">
        <v>86564.33186614059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8.650499999999999</v>
      </c>
      <c r="E2" t="n">
        <v>11.56</v>
      </c>
      <c r="F2" t="n">
        <v>7.89</v>
      </c>
      <c r="G2" t="n">
        <v>7.89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82.22</v>
      </c>
      <c r="Q2" t="n">
        <v>204.18</v>
      </c>
      <c r="R2" t="n">
        <v>59.63</v>
      </c>
      <c r="S2" t="n">
        <v>17.37</v>
      </c>
      <c r="T2" t="n">
        <v>18757.29</v>
      </c>
      <c r="U2" t="n">
        <v>0.29</v>
      </c>
      <c r="V2" t="n">
        <v>0.65</v>
      </c>
      <c r="W2" t="n">
        <v>1.23</v>
      </c>
      <c r="X2" t="n">
        <v>1.2</v>
      </c>
      <c r="Y2" t="n">
        <v>1</v>
      </c>
      <c r="Z2" t="n">
        <v>10</v>
      </c>
      <c r="AA2" t="n">
        <v>85.44556100563476</v>
      </c>
      <c r="AB2" t="n">
        <v>116.9103861599692</v>
      </c>
      <c r="AC2" t="n">
        <v>105.7526229896496</v>
      </c>
      <c r="AD2" t="n">
        <v>85445.56100563477</v>
      </c>
      <c r="AE2" t="n">
        <v>116910.3861599692</v>
      </c>
      <c r="AF2" t="n">
        <v>6.406571643650668e-06</v>
      </c>
      <c r="AG2" t="n">
        <v>0.4816666666666667</v>
      </c>
      <c r="AH2" t="n">
        <v>105752.6229896496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9.1059</v>
      </c>
      <c r="E3" t="n">
        <v>10.98</v>
      </c>
      <c r="F3" t="n">
        <v>7.65</v>
      </c>
      <c r="G3" t="n">
        <v>9.76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79.40000000000001</v>
      </c>
      <c r="Q3" t="n">
        <v>204.25</v>
      </c>
      <c r="R3" t="n">
        <v>51.61</v>
      </c>
      <c r="S3" t="n">
        <v>17.37</v>
      </c>
      <c r="T3" t="n">
        <v>14812.1</v>
      </c>
      <c r="U3" t="n">
        <v>0.34</v>
      </c>
      <c r="V3" t="n">
        <v>0.67</v>
      </c>
      <c r="W3" t="n">
        <v>1.22</v>
      </c>
      <c r="X3" t="n">
        <v>0.96</v>
      </c>
      <c r="Y3" t="n">
        <v>1</v>
      </c>
      <c r="Z3" t="n">
        <v>10</v>
      </c>
      <c r="AA3" t="n">
        <v>78.72000684267779</v>
      </c>
      <c r="AB3" t="n">
        <v>107.7081862437071</v>
      </c>
      <c r="AC3" t="n">
        <v>97.42866811802395</v>
      </c>
      <c r="AD3" t="n">
        <v>78720.00684267779</v>
      </c>
      <c r="AE3" t="n">
        <v>107708.1862437071</v>
      </c>
      <c r="AF3" t="n">
        <v>6.74384148082985e-06</v>
      </c>
      <c r="AG3" t="n">
        <v>0.4575</v>
      </c>
      <c r="AH3" t="n">
        <v>97428.66811802395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9.4832</v>
      </c>
      <c r="E4" t="n">
        <v>10.54</v>
      </c>
      <c r="F4" t="n">
        <v>7.44</v>
      </c>
      <c r="G4" t="n">
        <v>11.75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76.97</v>
      </c>
      <c r="Q4" t="n">
        <v>204.17</v>
      </c>
      <c r="R4" t="n">
        <v>45.24</v>
      </c>
      <c r="S4" t="n">
        <v>17.37</v>
      </c>
      <c r="T4" t="n">
        <v>11674.63</v>
      </c>
      <c r="U4" t="n">
        <v>0.38</v>
      </c>
      <c r="V4" t="n">
        <v>0.6899999999999999</v>
      </c>
      <c r="W4" t="n">
        <v>1.2</v>
      </c>
      <c r="X4" t="n">
        <v>0.75</v>
      </c>
      <c r="Y4" t="n">
        <v>1</v>
      </c>
      <c r="Z4" t="n">
        <v>10</v>
      </c>
      <c r="AA4" t="n">
        <v>73.54638616309657</v>
      </c>
      <c r="AB4" t="n">
        <v>100.629410185872</v>
      </c>
      <c r="AC4" t="n">
        <v>91.02548051202172</v>
      </c>
      <c r="AD4" t="n">
        <v>73546.38616309657</v>
      </c>
      <c r="AE4" t="n">
        <v>100629.410185872</v>
      </c>
      <c r="AF4" t="n">
        <v>7.023270355594246e-06</v>
      </c>
      <c r="AG4" t="n">
        <v>0.4391666666666666</v>
      </c>
      <c r="AH4" t="n">
        <v>91025.48051202172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9.7471</v>
      </c>
      <c r="E5" t="n">
        <v>10.26</v>
      </c>
      <c r="F5" t="n">
        <v>7.31</v>
      </c>
      <c r="G5" t="n">
        <v>13.71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75.27</v>
      </c>
      <c r="Q5" t="n">
        <v>204.16</v>
      </c>
      <c r="R5" t="n">
        <v>40.91</v>
      </c>
      <c r="S5" t="n">
        <v>17.37</v>
      </c>
      <c r="T5" t="n">
        <v>9537.620000000001</v>
      </c>
      <c r="U5" t="n">
        <v>0.42</v>
      </c>
      <c r="V5" t="n">
        <v>0.7</v>
      </c>
      <c r="W5" t="n">
        <v>1.19</v>
      </c>
      <c r="X5" t="n">
        <v>0.62</v>
      </c>
      <c r="Y5" t="n">
        <v>1</v>
      </c>
      <c r="Z5" t="n">
        <v>10</v>
      </c>
      <c r="AA5" t="n">
        <v>70.22208939367667</v>
      </c>
      <c r="AB5" t="n">
        <v>96.08096068833105</v>
      </c>
      <c r="AC5" t="n">
        <v>86.91112865073571</v>
      </c>
      <c r="AD5" t="n">
        <v>70222.08939367667</v>
      </c>
      <c r="AE5" t="n">
        <v>96080.96068833105</v>
      </c>
      <c r="AF5" t="n">
        <v>7.218715041653942e-06</v>
      </c>
      <c r="AG5" t="n">
        <v>0.4275</v>
      </c>
      <c r="AH5" t="n">
        <v>86911.1286507357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9.9176</v>
      </c>
      <c r="E6" t="n">
        <v>10.08</v>
      </c>
      <c r="F6" t="n">
        <v>7.24</v>
      </c>
      <c r="G6" t="n">
        <v>15.5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74.23999999999999</v>
      </c>
      <c r="Q6" t="n">
        <v>204.17</v>
      </c>
      <c r="R6" t="n">
        <v>38.73</v>
      </c>
      <c r="S6" t="n">
        <v>17.37</v>
      </c>
      <c r="T6" t="n">
        <v>8467.59</v>
      </c>
      <c r="U6" t="n">
        <v>0.45</v>
      </c>
      <c r="V6" t="n">
        <v>0.71</v>
      </c>
      <c r="W6" t="n">
        <v>1.18</v>
      </c>
      <c r="X6" t="n">
        <v>0.54</v>
      </c>
      <c r="Y6" t="n">
        <v>1</v>
      </c>
      <c r="Z6" t="n">
        <v>10</v>
      </c>
      <c r="AA6" t="n">
        <v>68.24674782378887</v>
      </c>
      <c r="AB6" t="n">
        <v>93.3782112064923</v>
      </c>
      <c r="AC6" t="n">
        <v>84.46632578611006</v>
      </c>
      <c r="AD6" t="n">
        <v>68246.74782378887</v>
      </c>
      <c r="AE6" t="n">
        <v>93378.2112064923</v>
      </c>
      <c r="AF6" t="n">
        <v>7.344987565235521e-06</v>
      </c>
      <c r="AG6" t="n">
        <v>0.42</v>
      </c>
      <c r="AH6" t="n">
        <v>84466.32578611006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10.064</v>
      </c>
      <c r="E7" t="n">
        <v>9.94</v>
      </c>
      <c r="F7" t="n">
        <v>7.17</v>
      </c>
      <c r="G7" t="n">
        <v>17.2</v>
      </c>
      <c r="H7" t="n">
        <v>0.31</v>
      </c>
      <c r="I7" t="n">
        <v>25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73.27</v>
      </c>
      <c r="Q7" t="n">
        <v>204.21</v>
      </c>
      <c r="R7" t="n">
        <v>36.61</v>
      </c>
      <c r="S7" t="n">
        <v>17.37</v>
      </c>
      <c r="T7" t="n">
        <v>7420.21</v>
      </c>
      <c r="U7" t="n">
        <v>0.47</v>
      </c>
      <c r="V7" t="n">
        <v>0.71</v>
      </c>
      <c r="W7" t="n">
        <v>1.17</v>
      </c>
      <c r="X7" t="n">
        <v>0.47</v>
      </c>
      <c r="Y7" t="n">
        <v>1</v>
      </c>
      <c r="Z7" t="n">
        <v>10</v>
      </c>
      <c r="AA7" t="n">
        <v>66.53116831971597</v>
      </c>
      <c r="AB7" t="n">
        <v>91.03087964299486</v>
      </c>
      <c r="AC7" t="n">
        <v>82.34302025253153</v>
      </c>
      <c r="AD7" t="n">
        <v>66531.16831971597</v>
      </c>
      <c r="AE7" t="n">
        <v>91030.87964299486</v>
      </c>
      <c r="AF7" t="n">
        <v>7.453411597214072e-06</v>
      </c>
      <c r="AG7" t="n">
        <v>0.4141666666666666</v>
      </c>
      <c r="AH7" t="n">
        <v>82343.02025253153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10.194</v>
      </c>
      <c r="E8" t="n">
        <v>9.81</v>
      </c>
      <c r="F8" t="n">
        <v>7.12</v>
      </c>
      <c r="G8" t="n">
        <v>19.41</v>
      </c>
      <c r="H8" t="n">
        <v>0.35</v>
      </c>
      <c r="I8" t="n">
        <v>22</v>
      </c>
      <c r="J8" t="n">
        <v>126.61</v>
      </c>
      <c r="K8" t="n">
        <v>45</v>
      </c>
      <c r="L8" t="n">
        <v>2.5</v>
      </c>
      <c r="M8" t="n">
        <v>20</v>
      </c>
      <c r="N8" t="n">
        <v>19.11</v>
      </c>
      <c r="O8" t="n">
        <v>15849</v>
      </c>
      <c r="P8" t="n">
        <v>72.44</v>
      </c>
      <c r="Q8" t="n">
        <v>204.15</v>
      </c>
      <c r="R8" t="n">
        <v>35.1</v>
      </c>
      <c r="S8" t="n">
        <v>17.37</v>
      </c>
      <c r="T8" t="n">
        <v>6681.45</v>
      </c>
      <c r="U8" t="n">
        <v>0.5</v>
      </c>
      <c r="V8" t="n">
        <v>0.72</v>
      </c>
      <c r="W8" t="n">
        <v>1.17</v>
      </c>
      <c r="X8" t="n">
        <v>0.42</v>
      </c>
      <c r="Y8" t="n">
        <v>1</v>
      </c>
      <c r="Z8" t="n">
        <v>10</v>
      </c>
      <c r="AA8" t="n">
        <v>65.09911347113943</v>
      </c>
      <c r="AB8" t="n">
        <v>89.07147902137237</v>
      </c>
      <c r="AC8" t="n">
        <v>80.57062207620001</v>
      </c>
      <c r="AD8" t="n">
        <v>65099.11347113943</v>
      </c>
      <c r="AE8" t="n">
        <v>89071.47902137238</v>
      </c>
      <c r="AF8" t="n">
        <v>7.54968976768683e-06</v>
      </c>
      <c r="AG8" t="n">
        <v>0.40875</v>
      </c>
      <c r="AH8" t="n">
        <v>80570.62207620002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10.2925</v>
      </c>
      <c r="E9" t="n">
        <v>9.720000000000001</v>
      </c>
      <c r="F9" t="n">
        <v>7.07</v>
      </c>
      <c r="G9" t="n">
        <v>21.22</v>
      </c>
      <c r="H9" t="n">
        <v>0.38</v>
      </c>
      <c r="I9" t="n">
        <v>20</v>
      </c>
      <c r="J9" t="n">
        <v>126.94</v>
      </c>
      <c r="K9" t="n">
        <v>45</v>
      </c>
      <c r="L9" t="n">
        <v>2.75</v>
      </c>
      <c r="M9" t="n">
        <v>18</v>
      </c>
      <c r="N9" t="n">
        <v>19.19</v>
      </c>
      <c r="O9" t="n">
        <v>15889.69</v>
      </c>
      <c r="P9" t="n">
        <v>71.77</v>
      </c>
      <c r="Q9" t="n">
        <v>204.15</v>
      </c>
      <c r="R9" t="n">
        <v>33.78</v>
      </c>
      <c r="S9" t="n">
        <v>17.37</v>
      </c>
      <c r="T9" t="n">
        <v>6031.96</v>
      </c>
      <c r="U9" t="n">
        <v>0.51</v>
      </c>
      <c r="V9" t="n">
        <v>0.72</v>
      </c>
      <c r="W9" t="n">
        <v>1.17</v>
      </c>
      <c r="X9" t="n">
        <v>0.38</v>
      </c>
      <c r="Y9" t="n">
        <v>1</v>
      </c>
      <c r="Z9" t="n">
        <v>10</v>
      </c>
      <c r="AA9" t="n">
        <v>63.98250244207786</v>
      </c>
      <c r="AB9" t="n">
        <v>87.54368255000919</v>
      </c>
      <c r="AC9" t="n">
        <v>79.18863635578742</v>
      </c>
      <c r="AD9" t="n">
        <v>63982.50244207786</v>
      </c>
      <c r="AE9" t="n">
        <v>87543.68255000919</v>
      </c>
      <c r="AF9" t="n">
        <v>7.622638996852726e-06</v>
      </c>
      <c r="AG9" t="n">
        <v>0.405</v>
      </c>
      <c r="AH9" t="n">
        <v>79188.63635578743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10.4007</v>
      </c>
      <c r="E10" t="n">
        <v>9.609999999999999</v>
      </c>
      <c r="F10" t="n">
        <v>7.02</v>
      </c>
      <c r="G10" t="n">
        <v>23.41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16</v>
      </c>
      <c r="N10" t="n">
        <v>19.27</v>
      </c>
      <c r="O10" t="n">
        <v>15930.42</v>
      </c>
      <c r="P10" t="n">
        <v>70.88</v>
      </c>
      <c r="Q10" t="n">
        <v>204.15</v>
      </c>
      <c r="R10" t="n">
        <v>32.3</v>
      </c>
      <c r="S10" t="n">
        <v>17.37</v>
      </c>
      <c r="T10" t="n">
        <v>5303.74</v>
      </c>
      <c r="U10" t="n">
        <v>0.54</v>
      </c>
      <c r="V10" t="n">
        <v>0.73</v>
      </c>
      <c r="W10" t="n">
        <v>1.16</v>
      </c>
      <c r="X10" t="n">
        <v>0.33</v>
      </c>
      <c r="Y10" t="n">
        <v>1</v>
      </c>
      <c r="Z10" t="n">
        <v>10</v>
      </c>
      <c r="AA10" t="n">
        <v>62.70919473708057</v>
      </c>
      <c r="AB10" t="n">
        <v>85.8014867736614</v>
      </c>
      <c r="AC10" t="n">
        <v>77.61271329914661</v>
      </c>
      <c r="AD10" t="n">
        <v>62709.19473708056</v>
      </c>
      <c r="AE10" t="n">
        <v>85801.4867736614</v>
      </c>
      <c r="AF10" t="n">
        <v>7.702772058738513e-06</v>
      </c>
      <c r="AG10" t="n">
        <v>0.4004166666666666</v>
      </c>
      <c r="AH10" t="n">
        <v>77612.71329914661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10.4257</v>
      </c>
      <c r="E11" t="n">
        <v>9.59</v>
      </c>
      <c r="F11" t="n">
        <v>7.03</v>
      </c>
      <c r="G11" t="n">
        <v>24.79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70.68000000000001</v>
      </c>
      <c r="Q11" t="n">
        <v>204.15</v>
      </c>
      <c r="R11" t="n">
        <v>32.37</v>
      </c>
      <c r="S11" t="n">
        <v>17.37</v>
      </c>
      <c r="T11" t="n">
        <v>5343.26</v>
      </c>
      <c r="U11" t="n">
        <v>0.54</v>
      </c>
      <c r="V11" t="n">
        <v>0.73</v>
      </c>
      <c r="W11" t="n">
        <v>1.16</v>
      </c>
      <c r="X11" t="n">
        <v>0.33</v>
      </c>
      <c r="Y11" t="n">
        <v>1</v>
      </c>
      <c r="Z11" t="n">
        <v>10</v>
      </c>
      <c r="AA11" t="n">
        <v>62.48760903307763</v>
      </c>
      <c r="AB11" t="n">
        <v>85.4983034377734</v>
      </c>
      <c r="AC11" t="n">
        <v>77.33846535531519</v>
      </c>
      <c r="AD11" t="n">
        <v>62487.60903307763</v>
      </c>
      <c r="AE11" t="n">
        <v>85498.3034377734</v>
      </c>
      <c r="AF11" t="n">
        <v>7.721287091521737e-06</v>
      </c>
      <c r="AG11" t="n">
        <v>0.3995833333333333</v>
      </c>
      <c r="AH11" t="n">
        <v>77338.46535531519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10.4682</v>
      </c>
      <c r="E12" t="n">
        <v>9.550000000000001</v>
      </c>
      <c r="F12" t="n">
        <v>7.01</v>
      </c>
      <c r="G12" t="n">
        <v>26.29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70.27</v>
      </c>
      <c r="Q12" t="n">
        <v>204.21</v>
      </c>
      <c r="R12" t="n">
        <v>31.77</v>
      </c>
      <c r="S12" t="n">
        <v>17.37</v>
      </c>
      <c r="T12" t="n">
        <v>5049.74</v>
      </c>
      <c r="U12" t="n">
        <v>0.55</v>
      </c>
      <c r="V12" t="n">
        <v>0.73</v>
      </c>
      <c r="W12" t="n">
        <v>1.17</v>
      </c>
      <c r="X12" t="n">
        <v>0.32</v>
      </c>
      <c r="Y12" t="n">
        <v>1</v>
      </c>
      <c r="Z12" t="n">
        <v>10</v>
      </c>
      <c r="AA12" t="n">
        <v>61.96523261778673</v>
      </c>
      <c r="AB12" t="n">
        <v>84.78356498075181</v>
      </c>
      <c r="AC12" t="n">
        <v>76.69194053348976</v>
      </c>
      <c r="AD12" t="n">
        <v>61965.23261778673</v>
      </c>
      <c r="AE12" t="n">
        <v>84783.56498075181</v>
      </c>
      <c r="AF12" t="n">
        <v>7.752762647253214e-06</v>
      </c>
      <c r="AG12" t="n">
        <v>0.3979166666666667</v>
      </c>
      <c r="AH12" t="n">
        <v>76691.94053348976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10.5445</v>
      </c>
      <c r="E13" t="n">
        <v>9.48</v>
      </c>
      <c r="F13" t="n">
        <v>6.97</v>
      </c>
      <c r="G13" t="n">
        <v>27.87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69.47</v>
      </c>
      <c r="Q13" t="n">
        <v>204.18</v>
      </c>
      <c r="R13" t="n">
        <v>30.45</v>
      </c>
      <c r="S13" t="n">
        <v>17.37</v>
      </c>
      <c r="T13" t="n">
        <v>4394.12</v>
      </c>
      <c r="U13" t="n">
        <v>0.57</v>
      </c>
      <c r="V13" t="n">
        <v>0.73</v>
      </c>
      <c r="W13" t="n">
        <v>1.16</v>
      </c>
      <c r="X13" t="n">
        <v>0.28</v>
      </c>
      <c r="Y13" t="n">
        <v>1</v>
      </c>
      <c r="Z13" t="n">
        <v>10</v>
      </c>
      <c r="AA13" t="n">
        <v>60.99337711518528</v>
      </c>
      <c r="AB13" t="n">
        <v>83.45382940685437</v>
      </c>
      <c r="AC13" t="n">
        <v>75.48911305646908</v>
      </c>
      <c r="AD13" t="n">
        <v>60993.37711518529</v>
      </c>
      <c r="AE13" t="n">
        <v>83453.82940685436</v>
      </c>
      <c r="AF13" t="n">
        <v>7.80927052730761e-06</v>
      </c>
      <c r="AG13" t="n">
        <v>0.395</v>
      </c>
      <c r="AH13" t="n">
        <v>75489.11305646908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10.5963</v>
      </c>
      <c r="E14" t="n">
        <v>9.44</v>
      </c>
      <c r="F14" t="n">
        <v>6.95</v>
      </c>
      <c r="G14" t="n">
        <v>29.77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69.06999999999999</v>
      </c>
      <c r="Q14" t="n">
        <v>204.15</v>
      </c>
      <c r="R14" t="n">
        <v>29.74</v>
      </c>
      <c r="S14" t="n">
        <v>17.37</v>
      </c>
      <c r="T14" t="n">
        <v>4042.99</v>
      </c>
      <c r="U14" t="n">
        <v>0.58</v>
      </c>
      <c r="V14" t="n">
        <v>0.74</v>
      </c>
      <c r="W14" t="n">
        <v>1.16</v>
      </c>
      <c r="X14" t="n">
        <v>0.26</v>
      </c>
      <c r="Y14" t="n">
        <v>1</v>
      </c>
      <c r="Z14" t="n">
        <v>10</v>
      </c>
      <c r="AA14" t="n">
        <v>60.43867812624049</v>
      </c>
      <c r="AB14" t="n">
        <v>82.69486577858822</v>
      </c>
      <c r="AC14" t="n">
        <v>74.80258385167225</v>
      </c>
      <c r="AD14" t="n">
        <v>60438.67812624049</v>
      </c>
      <c r="AE14" t="n">
        <v>82694.86577858822</v>
      </c>
      <c r="AF14" t="n">
        <v>7.847633675234446e-06</v>
      </c>
      <c r="AG14" t="n">
        <v>0.3933333333333333</v>
      </c>
      <c r="AH14" t="n">
        <v>74802.58385167226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10.6499</v>
      </c>
      <c r="E15" t="n">
        <v>9.390000000000001</v>
      </c>
      <c r="F15" t="n">
        <v>6.93</v>
      </c>
      <c r="G15" t="n">
        <v>31.96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11</v>
      </c>
      <c r="N15" t="n">
        <v>19.68</v>
      </c>
      <c r="O15" t="n">
        <v>16134.46</v>
      </c>
      <c r="P15" t="n">
        <v>68.59</v>
      </c>
      <c r="Q15" t="n">
        <v>204.15</v>
      </c>
      <c r="R15" t="n">
        <v>29.09</v>
      </c>
      <c r="S15" t="n">
        <v>17.37</v>
      </c>
      <c r="T15" t="n">
        <v>3721.48</v>
      </c>
      <c r="U15" t="n">
        <v>0.6</v>
      </c>
      <c r="V15" t="n">
        <v>0.74</v>
      </c>
      <c r="W15" t="n">
        <v>1.16</v>
      </c>
      <c r="X15" t="n">
        <v>0.23</v>
      </c>
      <c r="Y15" t="n">
        <v>1</v>
      </c>
      <c r="Z15" t="n">
        <v>10</v>
      </c>
      <c r="AA15" t="n">
        <v>59.83507298864713</v>
      </c>
      <c r="AB15" t="n">
        <v>81.8689866001541</v>
      </c>
      <c r="AC15" t="n">
        <v>74.05552542289895</v>
      </c>
      <c r="AD15" t="n">
        <v>59835.07298864713</v>
      </c>
      <c r="AE15" t="n">
        <v>81868.98660015411</v>
      </c>
      <c r="AF15" t="n">
        <v>7.887329905521676e-06</v>
      </c>
      <c r="AG15" t="n">
        <v>0.39125</v>
      </c>
      <c r="AH15" t="n">
        <v>74055.52542289895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10.6917</v>
      </c>
      <c r="E16" t="n">
        <v>9.35</v>
      </c>
      <c r="F16" t="n">
        <v>6.91</v>
      </c>
      <c r="G16" t="n">
        <v>34.57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10</v>
      </c>
      <c r="N16" t="n">
        <v>19.76</v>
      </c>
      <c r="O16" t="n">
        <v>16175.36</v>
      </c>
      <c r="P16" t="n">
        <v>68.15000000000001</v>
      </c>
      <c r="Q16" t="n">
        <v>204.14</v>
      </c>
      <c r="R16" t="n">
        <v>28.93</v>
      </c>
      <c r="S16" t="n">
        <v>17.37</v>
      </c>
      <c r="T16" t="n">
        <v>3644.93</v>
      </c>
      <c r="U16" t="n">
        <v>0.6</v>
      </c>
      <c r="V16" t="n">
        <v>0.74</v>
      </c>
      <c r="W16" t="n">
        <v>1.15</v>
      </c>
      <c r="X16" t="n">
        <v>0.22</v>
      </c>
      <c r="Y16" t="n">
        <v>1</v>
      </c>
      <c r="Z16" t="n">
        <v>10</v>
      </c>
      <c r="AA16" t="n">
        <v>59.32185996009557</v>
      </c>
      <c r="AB16" t="n">
        <v>81.16678589312933</v>
      </c>
      <c r="AC16" t="n">
        <v>73.42034176580751</v>
      </c>
      <c r="AD16" t="n">
        <v>59321.85996009556</v>
      </c>
      <c r="AE16" t="n">
        <v>81166.78589312933</v>
      </c>
      <c r="AF16" t="n">
        <v>7.918287040335224e-06</v>
      </c>
      <c r="AG16" t="n">
        <v>0.3895833333333333</v>
      </c>
      <c r="AH16" t="n">
        <v>73420.3417658075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10.6971</v>
      </c>
      <c r="E17" t="n">
        <v>9.35</v>
      </c>
      <c r="F17" t="n">
        <v>6.91</v>
      </c>
      <c r="G17" t="n">
        <v>34.55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67.70999999999999</v>
      </c>
      <c r="Q17" t="n">
        <v>204.15</v>
      </c>
      <c r="R17" t="n">
        <v>28.75</v>
      </c>
      <c r="S17" t="n">
        <v>17.37</v>
      </c>
      <c r="T17" t="n">
        <v>3556.3</v>
      </c>
      <c r="U17" t="n">
        <v>0.6</v>
      </c>
      <c r="V17" t="n">
        <v>0.74</v>
      </c>
      <c r="W17" t="n">
        <v>1.15</v>
      </c>
      <c r="X17" t="n">
        <v>0.22</v>
      </c>
      <c r="Y17" t="n">
        <v>1</v>
      </c>
      <c r="Z17" t="n">
        <v>10</v>
      </c>
      <c r="AA17" t="n">
        <v>59.07042088954586</v>
      </c>
      <c r="AB17" t="n">
        <v>80.8227558640945</v>
      </c>
      <c r="AC17" t="n">
        <v>73.10914547989447</v>
      </c>
      <c r="AD17" t="n">
        <v>59070.42088954586</v>
      </c>
      <c r="AE17" t="n">
        <v>80822.75586409451</v>
      </c>
      <c r="AF17" t="n">
        <v>7.922286287416401e-06</v>
      </c>
      <c r="AG17" t="n">
        <v>0.3895833333333333</v>
      </c>
      <c r="AH17" t="n">
        <v>73109.14547989446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10.7594</v>
      </c>
      <c r="E18" t="n">
        <v>9.289999999999999</v>
      </c>
      <c r="F18" t="n">
        <v>6.88</v>
      </c>
      <c r="G18" t="n">
        <v>37.53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9</v>
      </c>
      <c r="N18" t="n">
        <v>19.92</v>
      </c>
      <c r="O18" t="n">
        <v>16257.24</v>
      </c>
      <c r="P18" t="n">
        <v>67.22</v>
      </c>
      <c r="Q18" t="n">
        <v>204.18</v>
      </c>
      <c r="R18" t="n">
        <v>27.67</v>
      </c>
      <c r="S18" t="n">
        <v>17.37</v>
      </c>
      <c r="T18" t="n">
        <v>3020.76</v>
      </c>
      <c r="U18" t="n">
        <v>0.63</v>
      </c>
      <c r="V18" t="n">
        <v>0.74</v>
      </c>
      <c r="W18" t="n">
        <v>1.15</v>
      </c>
      <c r="X18" t="n">
        <v>0.19</v>
      </c>
      <c r="Y18" t="n">
        <v>1</v>
      </c>
      <c r="Z18" t="n">
        <v>10</v>
      </c>
      <c r="AA18" t="n">
        <v>58.39766739457033</v>
      </c>
      <c r="AB18" t="n">
        <v>79.90226485247996</v>
      </c>
      <c r="AC18" t="n">
        <v>72.27650483851087</v>
      </c>
      <c r="AD18" t="n">
        <v>58397.66739457033</v>
      </c>
      <c r="AE18" t="n">
        <v>79902.26485247996</v>
      </c>
      <c r="AF18" t="n">
        <v>7.968425749112189e-06</v>
      </c>
      <c r="AG18" t="n">
        <v>0.3870833333333333</v>
      </c>
      <c r="AH18" t="n">
        <v>72276.50483851087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10.7469</v>
      </c>
      <c r="E19" t="n">
        <v>9.300000000000001</v>
      </c>
      <c r="F19" t="n">
        <v>6.89</v>
      </c>
      <c r="G19" t="n">
        <v>37.59</v>
      </c>
      <c r="H19" t="n">
        <v>0.71</v>
      </c>
      <c r="I19" t="n">
        <v>11</v>
      </c>
      <c r="J19" t="n">
        <v>130.25</v>
      </c>
      <c r="K19" t="n">
        <v>45</v>
      </c>
      <c r="L19" t="n">
        <v>5.25</v>
      </c>
      <c r="M19" t="n">
        <v>9</v>
      </c>
      <c r="N19" t="n">
        <v>20</v>
      </c>
      <c r="O19" t="n">
        <v>16298.23</v>
      </c>
      <c r="P19" t="n">
        <v>66.8</v>
      </c>
      <c r="Q19" t="n">
        <v>204.16</v>
      </c>
      <c r="R19" t="n">
        <v>27.95</v>
      </c>
      <c r="S19" t="n">
        <v>17.37</v>
      </c>
      <c r="T19" t="n">
        <v>3164.58</v>
      </c>
      <c r="U19" t="n">
        <v>0.62</v>
      </c>
      <c r="V19" t="n">
        <v>0.74</v>
      </c>
      <c r="W19" t="n">
        <v>1.16</v>
      </c>
      <c r="X19" t="n">
        <v>0.2</v>
      </c>
      <c r="Y19" t="n">
        <v>1</v>
      </c>
      <c r="Z19" t="n">
        <v>10</v>
      </c>
      <c r="AA19" t="n">
        <v>58.28023346742319</v>
      </c>
      <c r="AB19" t="n">
        <v>79.74158657253808</v>
      </c>
      <c r="AC19" t="n">
        <v>72.13116146809323</v>
      </c>
      <c r="AD19" t="n">
        <v>58280.23346742319</v>
      </c>
      <c r="AE19" t="n">
        <v>79741.58657253809</v>
      </c>
      <c r="AF19" t="n">
        <v>7.95916823272058e-06</v>
      </c>
      <c r="AG19" t="n">
        <v>0.3875</v>
      </c>
      <c r="AH19" t="n">
        <v>72131.16146809323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10.8082</v>
      </c>
      <c r="E20" t="n">
        <v>9.25</v>
      </c>
      <c r="F20" t="n">
        <v>6.86</v>
      </c>
      <c r="G20" t="n">
        <v>41.19</v>
      </c>
      <c r="H20" t="n">
        <v>0.74</v>
      </c>
      <c r="I20" t="n">
        <v>10</v>
      </c>
      <c r="J20" t="n">
        <v>130.58</v>
      </c>
      <c r="K20" t="n">
        <v>45</v>
      </c>
      <c r="L20" t="n">
        <v>5.5</v>
      </c>
      <c r="M20" t="n">
        <v>8</v>
      </c>
      <c r="N20" t="n">
        <v>20.09</v>
      </c>
      <c r="O20" t="n">
        <v>16339.24</v>
      </c>
      <c r="P20" t="n">
        <v>66.20999999999999</v>
      </c>
      <c r="Q20" t="n">
        <v>204.14</v>
      </c>
      <c r="R20" t="n">
        <v>27.34</v>
      </c>
      <c r="S20" t="n">
        <v>17.37</v>
      </c>
      <c r="T20" t="n">
        <v>2863.26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57.57340376364562</v>
      </c>
      <c r="AB20" t="n">
        <v>78.77447098870435</v>
      </c>
      <c r="AC20" t="n">
        <v>71.25634603822503</v>
      </c>
      <c r="AD20" t="n">
        <v>57573.40376364562</v>
      </c>
      <c r="AE20" t="n">
        <v>78774.47098870436</v>
      </c>
      <c r="AF20" t="n">
        <v>8.004567093105041e-06</v>
      </c>
      <c r="AG20" t="n">
        <v>0.3854166666666667</v>
      </c>
      <c r="AH20" t="n">
        <v>71256.34603822503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10.8066</v>
      </c>
      <c r="E21" t="n">
        <v>9.25</v>
      </c>
      <c r="F21" t="n">
        <v>6.87</v>
      </c>
      <c r="G21" t="n">
        <v>41.2</v>
      </c>
      <c r="H21" t="n">
        <v>0.78</v>
      </c>
      <c r="I21" t="n">
        <v>10</v>
      </c>
      <c r="J21" t="n">
        <v>130.92</v>
      </c>
      <c r="K21" t="n">
        <v>45</v>
      </c>
      <c r="L21" t="n">
        <v>5.75</v>
      </c>
      <c r="M21" t="n">
        <v>8</v>
      </c>
      <c r="N21" t="n">
        <v>20.17</v>
      </c>
      <c r="O21" t="n">
        <v>16380.29</v>
      </c>
      <c r="P21" t="n">
        <v>66.19</v>
      </c>
      <c r="Q21" t="n">
        <v>204.14</v>
      </c>
      <c r="R21" t="n">
        <v>27.23</v>
      </c>
      <c r="S21" t="n">
        <v>17.37</v>
      </c>
      <c r="T21" t="n">
        <v>2807.36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57.59978091647652</v>
      </c>
      <c r="AB21" t="n">
        <v>78.81056137288543</v>
      </c>
      <c r="AC21" t="n">
        <v>71.28899200679305</v>
      </c>
      <c r="AD21" t="n">
        <v>57599.78091647652</v>
      </c>
      <c r="AE21" t="n">
        <v>78810.56137288544</v>
      </c>
      <c r="AF21" t="n">
        <v>8.003382131006914e-06</v>
      </c>
      <c r="AG21" t="n">
        <v>0.3854166666666667</v>
      </c>
      <c r="AH21" t="n">
        <v>71288.99200679305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10.8473</v>
      </c>
      <c r="E22" t="n">
        <v>9.220000000000001</v>
      </c>
      <c r="F22" t="n">
        <v>6.86</v>
      </c>
      <c r="G22" t="n">
        <v>45.71</v>
      </c>
      <c r="H22" t="n">
        <v>0.8100000000000001</v>
      </c>
      <c r="I22" t="n">
        <v>9</v>
      </c>
      <c r="J22" t="n">
        <v>131.25</v>
      </c>
      <c r="K22" t="n">
        <v>45</v>
      </c>
      <c r="L22" t="n">
        <v>6</v>
      </c>
      <c r="M22" t="n">
        <v>7</v>
      </c>
      <c r="N22" t="n">
        <v>20.25</v>
      </c>
      <c r="O22" t="n">
        <v>16421.36</v>
      </c>
      <c r="P22" t="n">
        <v>65.79000000000001</v>
      </c>
      <c r="Q22" t="n">
        <v>204.14</v>
      </c>
      <c r="R22" t="n">
        <v>27.04</v>
      </c>
      <c r="S22" t="n">
        <v>17.37</v>
      </c>
      <c r="T22" t="n">
        <v>2715.95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57.15998447400921</v>
      </c>
      <c r="AB22" t="n">
        <v>78.20881247785228</v>
      </c>
      <c r="AC22" t="n">
        <v>70.74467318174177</v>
      </c>
      <c r="AD22" t="n">
        <v>57159.98447400921</v>
      </c>
      <c r="AE22" t="n">
        <v>78208.81247785228</v>
      </c>
      <c r="AF22" t="n">
        <v>8.033524604378002e-06</v>
      </c>
      <c r="AG22" t="n">
        <v>0.3841666666666667</v>
      </c>
      <c r="AH22" t="n">
        <v>70744.67318174177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10.846</v>
      </c>
      <c r="E23" t="n">
        <v>9.220000000000001</v>
      </c>
      <c r="F23" t="n">
        <v>6.86</v>
      </c>
      <c r="G23" t="n">
        <v>45.72</v>
      </c>
      <c r="H23" t="n">
        <v>0.84</v>
      </c>
      <c r="I23" t="n">
        <v>9</v>
      </c>
      <c r="J23" t="n">
        <v>131.58</v>
      </c>
      <c r="K23" t="n">
        <v>45</v>
      </c>
      <c r="L23" t="n">
        <v>6.25</v>
      </c>
      <c r="M23" t="n">
        <v>7</v>
      </c>
      <c r="N23" t="n">
        <v>20.34</v>
      </c>
      <c r="O23" t="n">
        <v>16462.46</v>
      </c>
      <c r="P23" t="n">
        <v>65.72</v>
      </c>
      <c r="Q23" t="n">
        <v>204.14</v>
      </c>
      <c r="R23" t="n">
        <v>27.03</v>
      </c>
      <c r="S23" t="n">
        <v>17.37</v>
      </c>
      <c r="T23" t="n">
        <v>2711.05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57.13116162706449</v>
      </c>
      <c r="AB23" t="n">
        <v>78.16937578708827</v>
      </c>
      <c r="AC23" t="n">
        <v>70.70900027339454</v>
      </c>
      <c r="AD23" t="n">
        <v>57131.16162706449</v>
      </c>
      <c r="AE23" t="n">
        <v>78169.37578708827</v>
      </c>
      <c r="AF23" t="n">
        <v>8.032561822673272e-06</v>
      </c>
      <c r="AG23" t="n">
        <v>0.3841666666666667</v>
      </c>
      <c r="AH23" t="n">
        <v>70709.00027339454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10.8486</v>
      </c>
      <c r="E24" t="n">
        <v>9.220000000000001</v>
      </c>
      <c r="F24" t="n">
        <v>6.86</v>
      </c>
      <c r="G24" t="n">
        <v>45.7</v>
      </c>
      <c r="H24" t="n">
        <v>0.87</v>
      </c>
      <c r="I24" t="n">
        <v>9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65.13</v>
      </c>
      <c r="Q24" t="n">
        <v>204.14</v>
      </c>
      <c r="R24" t="n">
        <v>27.03</v>
      </c>
      <c r="S24" t="n">
        <v>17.37</v>
      </c>
      <c r="T24" t="n">
        <v>2714.62</v>
      </c>
      <c r="U24" t="n">
        <v>0.64</v>
      </c>
      <c r="V24" t="n">
        <v>0.74</v>
      </c>
      <c r="W24" t="n">
        <v>1.15</v>
      </c>
      <c r="X24" t="n">
        <v>0.16</v>
      </c>
      <c r="Y24" t="n">
        <v>1</v>
      </c>
      <c r="Z24" t="n">
        <v>10</v>
      </c>
      <c r="AA24" t="n">
        <v>56.82261217196864</v>
      </c>
      <c r="AB24" t="n">
        <v>77.74720481038507</v>
      </c>
      <c r="AC24" t="n">
        <v>70.32712070218707</v>
      </c>
      <c r="AD24" t="n">
        <v>56822.61217196863</v>
      </c>
      <c r="AE24" t="n">
        <v>77747.20481038507</v>
      </c>
      <c r="AF24" t="n">
        <v>8.034487386082729e-06</v>
      </c>
      <c r="AG24" t="n">
        <v>0.3841666666666667</v>
      </c>
      <c r="AH24" t="n">
        <v>70327.12070218708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10.9237</v>
      </c>
      <c r="E25" t="n">
        <v>9.15</v>
      </c>
      <c r="F25" t="n">
        <v>6.82</v>
      </c>
      <c r="G25" t="n">
        <v>51.13</v>
      </c>
      <c r="H25" t="n">
        <v>0.9</v>
      </c>
      <c r="I25" t="n">
        <v>8</v>
      </c>
      <c r="J25" t="n">
        <v>132.25</v>
      </c>
      <c r="K25" t="n">
        <v>45</v>
      </c>
      <c r="L25" t="n">
        <v>6.75</v>
      </c>
      <c r="M25" t="n">
        <v>6</v>
      </c>
      <c r="N25" t="n">
        <v>20.5</v>
      </c>
      <c r="O25" t="n">
        <v>16544.76</v>
      </c>
      <c r="P25" t="n">
        <v>64.47</v>
      </c>
      <c r="Q25" t="n">
        <v>204.14</v>
      </c>
      <c r="R25" t="n">
        <v>25.77</v>
      </c>
      <c r="S25" t="n">
        <v>17.37</v>
      </c>
      <c r="T25" t="n">
        <v>2089.45</v>
      </c>
      <c r="U25" t="n">
        <v>0.67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55.99403014402161</v>
      </c>
      <c r="AB25" t="n">
        <v>76.61350232528935</v>
      </c>
      <c r="AC25" t="n">
        <v>69.30161719110708</v>
      </c>
      <c r="AD25" t="n">
        <v>55994.03014402161</v>
      </c>
      <c r="AE25" t="n">
        <v>76613.50232528934</v>
      </c>
      <c r="AF25" t="n">
        <v>8.090106544563528e-06</v>
      </c>
      <c r="AG25" t="n">
        <v>0.38125</v>
      </c>
      <c r="AH25" t="n">
        <v>69301.61719110709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10.9018</v>
      </c>
      <c r="E26" t="n">
        <v>9.17</v>
      </c>
      <c r="F26" t="n">
        <v>6.84</v>
      </c>
      <c r="G26" t="n">
        <v>51.27</v>
      </c>
      <c r="H26" t="n">
        <v>0.93</v>
      </c>
      <c r="I26" t="n">
        <v>8</v>
      </c>
      <c r="J26" t="n">
        <v>132.58</v>
      </c>
      <c r="K26" t="n">
        <v>45</v>
      </c>
      <c r="L26" t="n">
        <v>7</v>
      </c>
      <c r="M26" t="n">
        <v>6</v>
      </c>
      <c r="N26" t="n">
        <v>20.59</v>
      </c>
      <c r="O26" t="n">
        <v>16585.95</v>
      </c>
      <c r="P26" t="n">
        <v>64.02</v>
      </c>
      <c r="Q26" t="n">
        <v>204.14</v>
      </c>
      <c r="R26" t="n">
        <v>26.28</v>
      </c>
      <c r="S26" t="n">
        <v>17.37</v>
      </c>
      <c r="T26" t="n">
        <v>2342.35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55.93728461003575</v>
      </c>
      <c r="AB26" t="n">
        <v>76.53586058225365</v>
      </c>
      <c r="AC26" t="n">
        <v>69.2313854670558</v>
      </c>
      <c r="AD26" t="n">
        <v>55937.28461003575</v>
      </c>
      <c r="AE26" t="n">
        <v>76535.86058225365</v>
      </c>
      <c r="AF26" t="n">
        <v>8.073887375845426e-06</v>
      </c>
      <c r="AG26" t="n">
        <v>0.3820833333333333</v>
      </c>
      <c r="AH26" t="n">
        <v>69231.38546705581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10.9137</v>
      </c>
      <c r="E27" t="n">
        <v>9.16</v>
      </c>
      <c r="F27" t="n">
        <v>6.83</v>
      </c>
      <c r="G27" t="n">
        <v>51.2</v>
      </c>
      <c r="H27" t="n">
        <v>0.96</v>
      </c>
      <c r="I27" t="n">
        <v>8</v>
      </c>
      <c r="J27" t="n">
        <v>132.92</v>
      </c>
      <c r="K27" t="n">
        <v>45</v>
      </c>
      <c r="L27" t="n">
        <v>7.25</v>
      </c>
      <c r="M27" t="n">
        <v>6</v>
      </c>
      <c r="N27" t="n">
        <v>20.67</v>
      </c>
      <c r="O27" t="n">
        <v>16627.17</v>
      </c>
      <c r="P27" t="n">
        <v>63.88</v>
      </c>
      <c r="Q27" t="n">
        <v>204.15</v>
      </c>
      <c r="R27" t="n">
        <v>26.07</v>
      </c>
      <c r="S27" t="n">
        <v>17.37</v>
      </c>
      <c r="T27" t="n">
        <v>2235.21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55.77921480020056</v>
      </c>
      <c r="AB27" t="n">
        <v>76.3195824948894</v>
      </c>
      <c r="AC27" t="n">
        <v>69.03574865680135</v>
      </c>
      <c r="AD27" t="n">
        <v>55779.21480020056</v>
      </c>
      <c r="AE27" t="n">
        <v>76319.5824948894</v>
      </c>
      <c r="AF27" t="n">
        <v>8.082700531450241e-06</v>
      </c>
      <c r="AG27" t="n">
        <v>0.3816666666666667</v>
      </c>
      <c r="AH27" t="n">
        <v>69035.74865680134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10.9769</v>
      </c>
      <c r="E28" t="n">
        <v>9.109999999999999</v>
      </c>
      <c r="F28" t="n">
        <v>6.8</v>
      </c>
      <c r="G28" t="n">
        <v>58.28</v>
      </c>
      <c r="H28" t="n">
        <v>0.99</v>
      </c>
      <c r="I28" t="n">
        <v>7</v>
      </c>
      <c r="J28" t="n">
        <v>133.25</v>
      </c>
      <c r="K28" t="n">
        <v>45</v>
      </c>
      <c r="L28" t="n">
        <v>7.5</v>
      </c>
      <c r="M28" t="n">
        <v>5</v>
      </c>
      <c r="N28" t="n">
        <v>20.76</v>
      </c>
      <c r="O28" t="n">
        <v>16668.43</v>
      </c>
      <c r="P28" t="n">
        <v>62.85</v>
      </c>
      <c r="Q28" t="n">
        <v>204.14</v>
      </c>
      <c r="R28" t="n">
        <v>25.25</v>
      </c>
      <c r="S28" t="n">
        <v>17.37</v>
      </c>
      <c r="T28" t="n">
        <v>1833.89</v>
      </c>
      <c r="U28" t="n">
        <v>0.6899999999999999</v>
      </c>
      <c r="V28" t="n">
        <v>0.75</v>
      </c>
      <c r="W28" t="n">
        <v>1.14</v>
      </c>
      <c r="X28" t="n">
        <v>0.11</v>
      </c>
      <c r="Y28" t="n">
        <v>1</v>
      </c>
      <c r="Z28" t="n">
        <v>10</v>
      </c>
      <c r="AA28" t="n">
        <v>54.86960565412709</v>
      </c>
      <c r="AB28" t="n">
        <v>75.07501513210896</v>
      </c>
      <c r="AC28" t="n">
        <v>67.90996105636302</v>
      </c>
      <c r="AD28" t="n">
        <v>54869.6056541271</v>
      </c>
      <c r="AE28" t="n">
        <v>75075.01513210897</v>
      </c>
      <c r="AF28" t="n">
        <v>8.129506534326227e-06</v>
      </c>
      <c r="AG28" t="n">
        <v>0.3795833333333333</v>
      </c>
      <c r="AH28" t="n">
        <v>67909.96105636301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10.9673</v>
      </c>
      <c r="E29" t="n">
        <v>9.119999999999999</v>
      </c>
      <c r="F29" t="n">
        <v>6.81</v>
      </c>
      <c r="G29" t="n">
        <v>58.35</v>
      </c>
      <c r="H29" t="n">
        <v>1.03</v>
      </c>
      <c r="I29" t="n">
        <v>7</v>
      </c>
      <c r="J29" t="n">
        <v>133.59</v>
      </c>
      <c r="K29" t="n">
        <v>45</v>
      </c>
      <c r="L29" t="n">
        <v>7.75</v>
      </c>
      <c r="M29" t="n">
        <v>5</v>
      </c>
      <c r="N29" t="n">
        <v>20.84</v>
      </c>
      <c r="O29" t="n">
        <v>16709.71</v>
      </c>
      <c r="P29" t="n">
        <v>63.08</v>
      </c>
      <c r="Q29" t="n">
        <v>204.14</v>
      </c>
      <c r="R29" t="n">
        <v>25.53</v>
      </c>
      <c r="S29" t="n">
        <v>17.37</v>
      </c>
      <c r="T29" t="n">
        <v>1974.28</v>
      </c>
      <c r="U29" t="n">
        <v>0.68</v>
      </c>
      <c r="V29" t="n">
        <v>0.75</v>
      </c>
      <c r="W29" t="n">
        <v>1.14</v>
      </c>
      <c r="X29" t="n">
        <v>0.12</v>
      </c>
      <c r="Y29" t="n">
        <v>1</v>
      </c>
      <c r="Z29" t="n">
        <v>10</v>
      </c>
      <c r="AA29" t="n">
        <v>55.05989643729058</v>
      </c>
      <c r="AB29" t="n">
        <v>75.33537937666996</v>
      </c>
      <c r="AC29" t="n">
        <v>68.14547650284671</v>
      </c>
      <c r="AD29" t="n">
        <v>55059.89643729058</v>
      </c>
      <c r="AE29" t="n">
        <v>75335.37937666997</v>
      </c>
      <c r="AF29" t="n">
        <v>8.122396761737469e-06</v>
      </c>
      <c r="AG29" t="n">
        <v>0.3799999999999999</v>
      </c>
      <c r="AH29" t="n">
        <v>68145.47650284671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10.9586</v>
      </c>
      <c r="E30" t="n">
        <v>9.130000000000001</v>
      </c>
      <c r="F30" t="n">
        <v>6.81</v>
      </c>
      <c r="G30" t="n">
        <v>58.41</v>
      </c>
      <c r="H30" t="n">
        <v>1.06</v>
      </c>
      <c r="I30" t="n">
        <v>7</v>
      </c>
      <c r="J30" t="n">
        <v>133.92</v>
      </c>
      <c r="K30" t="n">
        <v>45</v>
      </c>
      <c r="L30" t="n">
        <v>8</v>
      </c>
      <c r="M30" t="n">
        <v>5</v>
      </c>
      <c r="N30" t="n">
        <v>20.93</v>
      </c>
      <c r="O30" t="n">
        <v>16751.02</v>
      </c>
      <c r="P30" t="n">
        <v>63.16</v>
      </c>
      <c r="Q30" t="n">
        <v>204.16</v>
      </c>
      <c r="R30" t="n">
        <v>25.7</v>
      </c>
      <c r="S30" t="n">
        <v>17.37</v>
      </c>
      <c r="T30" t="n">
        <v>2055.44</v>
      </c>
      <c r="U30" t="n">
        <v>0.68</v>
      </c>
      <c r="V30" t="n">
        <v>0.75</v>
      </c>
      <c r="W30" t="n">
        <v>1.15</v>
      </c>
      <c r="X30" t="n">
        <v>0.12</v>
      </c>
      <c r="Y30" t="n">
        <v>1</v>
      </c>
      <c r="Z30" t="n">
        <v>10</v>
      </c>
      <c r="AA30" t="n">
        <v>55.14365146452126</v>
      </c>
      <c r="AB30" t="n">
        <v>75.44997669993792</v>
      </c>
      <c r="AC30" t="n">
        <v>68.24913681842037</v>
      </c>
      <c r="AD30" t="n">
        <v>55143.65146452125</v>
      </c>
      <c r="AE30" t="n">
        <v>75449.97669993792</v>
      </c>
      <c r="AF30" t="n">
        <v>8.115953530328908e-06</v>
      </c>
      <c r="AG30" t="n">
        <v>0.3804166666666667</v>
      </c>
      <c r="AH30" t="n">
        <v>68249.13681842037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10.9589</v>
      </c>
      <c r="E31" t="n">
        <v>9.119999999999999</v>
      </c>
      <c r="F31" t="n">
        <v>6.81</v>
      </c>
      <c r="G31" t="n">
        <v>58.4</v>
      </c>
      <c r="H31" t="n">
        <v>1.09</v>
      </c>
      <c r="I31" t="n">
        <v>7</v>
      </c>
      <c r="J31" t="n">
        <v>134.26</v>
      </c>
      <c r="K31" t="n">
        <v>45</v>
      </c>
      <c r="L31" t="n">
        <v>8.25</v>
      </c>
      <c r="M31" t="n">
        <v>5</v>
      </c>
      <c r="N31" t="n">
        <v>21.01</v>
      </c>
      <c r="O31" t="n">
        <v>16792.37</v>
      </c>
      <c r="P31" t="n">
        <v>62.74</v>
      </c>
      <c r="Q31" t="n">
        <v>204.15</v>
      </c>
      <c r="R31" t="n">
        <v>25.66</v>
      </c>
      <c r="S31" t="n">
        <v>17.37</v>
      </c>
      <c r="T31" t="n">
        <v>2037.41</v>
      </c>
      <c r="U31" t="n">
        <v>0.68</v>
      </c>
      <c r="V31" t="n">
        <v>0.75</v>
      </c>
      <c r="W31" t="n">
        <v>1.15</v>
      </c>
      <c r="X31" t="n">
        <v>0.12</v>
      </c>
      <c r="Y31" t="n">
        <v>1</v>
      </c>
      <c r="Z31" t="n">
        <v>10</v>
      </c>
      <c r="AA31" t="n">
        <v>54.92976527260203</v>
      </c>
      <c r="AB31" t="n">
        <v>75.15732817616137</v>
      </c>
      <c r="AC31" t="n">
        <v>67.98441825901816</v>
      </c>
      <c r="AD31" t="n">
        <v>54929.76527260202</v>
      </c>
      <c r="AE31" t="n">
        <v>75157.32817616138</v>
      </c>
      <c r="AF31" t="n">
        <v>8.116175710722307e-06</v>
      </c>
      <c r="AG31" t="n">
        <v>0.3799999999999999</v>
      </c>
      <c r="AH31" t="n">
        <v>67984.41825901816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10.9526</v>
      </c>
      <c r="E32" t="n">
        <v>9.130000000000001</v>
      </c>
      <c r="F32" t="n">
        <v>6.82</v>
      </c>
      <c r="G32" t="n">
        <v>58.45</v>
      </c>
      <c r="H32" t="n">
        <v>1.12</v>
      </c>
      <c r="I32" t="n">
        <v>7</v>
      </c>
      <c r="J32" t="n">
        <v>134.59</v>
      </c>
      <c r="K32" t="n">
        <v>45</v>
      </c>
      <c r="L32" t="n">
        <v>8.5</v>
      </c>
      <c r="M32" t="n">
        <v>5</v>
      </c>
      <c r="N32" t="n">
        <v>21.1</v>
      </c>
      <c r="O32" t="n">
        <v>16833.86</v>
      </c>
      <c r="P32" t="n">
        <v>62.21</v>
      </c>
      <c r="Q32" t="n">
        <v>204.15</v>
      </c>
      <c r="R32" t="n">
        <v>25.8</v>
      </c>
      <c r="S32" t="n">
        <v>17.37</v>
      </c>
      <c r="T32" t="n">
        <v>2108.64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54.72756306070306</v>
      </c>
      <c r="AB32" t="n">
        <v>74.88066618930932</v>
      </c>
      <c r="AC32" t="n">
        <v>67.73416050389366</v>
      </c>
      <c r="AD32" t="n">
        <v>54727.56306070306</v>
      </c>
      <c r="AE32" t="n">
        <v>74880.66618930933</v>
      </c>
      <c r="AF32" t="n">
        <v>8.111509922460935e-06</v>
      </c>
      <c r="AG32" t="n">
        <v>0.3804166666666667</v>
      </c>
      <c r="AH32" t="n">
        <v>67734.16050389367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10.9683</v>
      </c>
      <c r="E33" t="n">
        <v>9.119999999999999</v>
      </c>
      <c r="F33" t="n">
        <v>6.81</v>
      </c>
      <c r="G33" t="n">
        <v>58.34</v>
      </c>
      <c r="H33" t="n">
        <v>1.15</v>
      </c>
      <c r="I33" t="n">
        <v>7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61.51</v>
      </c>
      <c r="Q33" t="n">
        <v>204.14</v>
      </c>
      <c r="R33" t="n">
        <v>25.41</v>
      </c>
      <c r="S33" t="n">
        <v>17.37</v>
      </c>
      <c r="T33" t="n">
        <v>1911.17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54.27633184147148</v>
      </c>
      <c r="AB33" t="n">
        <v>74.26327172824058</v>
      </c>
      <c r="AC33" t="n">
        <v>67.17568930367052</v>
      </c>
      <c r="AD33" t="n">
        <v>54276.33184147148</v>
      </c>
      <c r="AE33" t="n">
        <v>74263.27172824058</v>
      </c>
      <c r="AF33" t="n">
        <v>8.123137363048797e-06</v>
      </c>
      <c r="AG33" t="n">
        <v>0.3799999999999999</v>
      </c>
      <c r="AH33" t="n">
        <v>67175.68930367053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11.0186</v>
      </c>
      <c r="E34" t="n">
        <v>9.08</v>
      </c>
      <c r="F34" t="n">
        <v>6.79</v>
      </c>
      <c r="G34" t="n">
        <v>67.90000000000001</v>
      </c>
      <c r="H34" t="n">
        <v>1.18</v>
      </c>
      <c r="I34" t="n">
        <v>6</v>
      </c>
      <c r="J34" t="n">
        <v>135.27</v>
      </c>
      <c r="K34" t="n">
        <v>45</v>
      </c>
      <c r="L34" t="n">
        <v>9</v>
      </c>
      <c r="M34" t="n">
        <v>4</v>
      </c>
      <c r="N34" t="n">
        <v>21.27</v>
      </c>
      <c r="O34" t="n">
        <v>16916.71</v>
      </c>
      <c r="P34" t="n">
        <v>61.18</v>
      </c>
      <c r="Q34" t="n">
        <v>204.14</v>
      </c>
      <c r="R34" t="n">
        <v>24.86</v>
      </c>
      <c r="S34" t="n">
        <v>17.37</v>
      </c>
      <c r="T34" t="n">
        <v>1640.29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53.81453952712705</v>
      </c>
      <c r="AB34" t="n">
        <v>73.63142711091575</v>
      </c>
      <c r="AC34" t="n">
        <v>66.60414704982351</v>
      </c>
      <c r="AD34" t="n">
        <v>53814.53952712705</v>
      </c>
      <c r="AE34" t="n">
        <v>73631.42711091576</v>
      </c>
      <c r="AF34" t="n">
        <v>8.160389609008641e-06</v>
      </c>
      <c r="AG34" t="n">
        <v>0.3783333333333334</v>
      </c>
      <c r="AH34" t="n">
        <v>66604.14704982351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11.0173</v>
      </c>
      <c r="E35" t="n">
        <v>9.08</v>
      </c>
      <c r="F35" t="n">
        <v>6.79</v>
      </c>
      <c r="G35" t="n">
        <v>67.91</v>
      </c>
      <c r="H35" t="n">
        <v>1.21</v>
      </c>
      <c r="I35" t="n">
        <v>6</v>
      </c>
      <c r="J35" t="n">
        <v>135.6</v>
      </c>
      <c r="K35" t="n">
        <v>45</v>
      </c>
      <c r="L35" t="n">
        <v>9.25</v>
      </c>
      <c r="M35" t="n">
        <v>4</v>
      </c>
      <c r="N35" t="n">
        <v>21.35</v>
      </c>
      <c r="O35" t="n">
        <v>16958.17</v>
      </c>
      <c r="P35" t="n">
        <v>61.18</v>
      </c>
      <c r="Q35" t="n">
        <v>204.14</v>
      </c>
      <c r="R35" t="n">
        <v>24.95</v>
      </c>
      <c r="S35" t="n">
        <v>17.37</v>
      </c>
      <c r="T35" t="n">
        <v>1689.73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53.82035284839322</v>
      </c>
      <c r="AB35" t="n">
        <v>73.63938115353776</v>
      </c>
      <c r="AC35" t="n">
        <v>66.61134196978125</v>
      </c>
      <c r="AD35" t="n">
        <v>53820.35284839322</v>
      </c>
      <c r="AE35" t="n">
        <v>73639.38115353776</v>
      </c>
      <c r="AF35" t="n">
        <v>8.159426827303915e-06</v>
      </c>
      <c r="AG35" t="n">
        <v>0.3783333333333334</v>
      </c>
      <c r="AH35" t="n">
        <v>66611.34196978125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11.0301</v>
      </c>
      <c r="E36" t="n">
        <v>9.07</v>
      </c>
      <c r="F36" t="n">
        <v>6.78</v>
      </c>
      <c r="G36" t="n">
        <v>67.81</v>
      </c>
      <c r="H36" t="n">
        <v>1.24</v>
      </c>
      <c r="I36" t="n">
        <v>6</v>
      </c>
      <c r="J36" t="n">
        <v>135.94</v>
      </c>
      <c r="K36" t="n">
        <v>45</v>
      </c>
      <c r="L36" t="n">
        <v>9.5</v>
      </c>
      <c r="M36" t="n">
        <v>4</v>
      </c>
      <c r="N36" t="n">
        <v>21.44</v>
      </c>
      <c r="O36" t="n">
        <v>16999.67</v>
      </c>
      <c r="P36" t="n">
        <v>60.74</v>
      </c>
      <c r="Q36" t="n">
        <v>204.16</v>
      </c>
      <c r="R36" t="n">
        <v>24.59</v>
      </c>
      <c r="S36" t="n">
        <v>17.37</v>
      </c>
      <c r="T36" t="n">
        <v>1506.78</v>
      </c>
      <c r="U36" t="n">
        <v>0.71</v>
      </c>
      <c r="V36" t="n">
        <v>0.75</v>
      </c>
      <c r="W36" t="n">
        <v>1.14</v>
      </c>
      <c r="X36" t="n">
        <v>0.09</v>
      </c>
      <c r="Y36" t="n">
        <v>1</v>
      </c>
      <c r="Z36" t="n">
        <v>10</v>
      </c>
      <c r="AA36" t="n">
        <v>53.51412277248168</v>
      </c>
      <c r="AB36" t="n">
        <v>73.22038365375835</v>
      </c>
      <c r="AC36" t="n">
        <v>66.23233300331398</v>
      </c>
      <c r="AD36" t="n">
        <v>53514.12277248169</v>
      </c>
      <c r="AE36" t="n">
        <v>73220.38365375834</v>
      </c>
      <c r="AF36" t="n">
        <v>8.168906524088924e-06</v>
      </c>
      <c r="AG36" t="n">
        <v>0.3779166666666667</v>
      </c>
      <c r="AH36" t="n">
        <v>66232.33300331398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11.0196</v>
      </c>
      <c r="E37" t="n">
        <v>9.07</v>
      </c>
      <c r="F37" t="n">
        <v>6.79</v>
      </c>
      <c r="G37" t="n">
        <v>67.89</v>
      </c>
      <c r="H37" t="n">
        <v>1.26</v>
      </c>
      <c r="I37" t="n">
        <v>6</v>
      </c>
      <c r="J37" t="n">
        <v>136.27</v>
      </c>
      <c r="K37" t="n">
        <v>45</v>
      </c>
      <c r="L37" t="n">
        <v>9.75</v>
      </c>
      <c r="M37" t="n">
        <v>4</v>
      </c>
      <c r="N37" t="n">
        <v>21.53</v>
      </c>
      <c r="O37" t="n">
        <v>17041.2</v>
      </c>
      <c r="P37" t="n">
        <v>60.41</v>
      </c>
      <c r="Q37" t="n">
        <v>204.14</v>
      </c>
      <c r="R37" t="n">
        <v>24.93</v>
      </c>
      <c r="S37" t="n">
        <v>17.37</v>
      </c>
      <c r="T37" t="n">
        <v>1676.2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53.42587060703201</v>
      </c>
      <c r="AB37" t="n">
        <v>73.09963314757941</v>
      </c>
      <c r="AC37" t="n">
        <v>66.12310675597031</v>
      </c>
      <c r="AD37" t="n">
        <v>53425.87060703201</v>
      </c>
      <c r="AE37" t="n">
        <v>73099.63314757941</v>
      </c>
      <c r="AF37" t="n">
        <v>8.161130210319971e-06</v>
      </c>
      <c r="AG37" t="n">
        <v>0.3779166666666667</v>
      </c>
      <c r="AH37" t="n">
        <v>66123.10675597031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11.0213</v>
      </c>
      <c r="E38" t="n">
        <v>9.07</v>
      </c>
      <c r="F38" t="n">
        <v>6.79</v>
      </c>
      <c r="G38" t="n">
        <v>67.88</v>
      </c>
      <c r="H38" t="n">
        <v>1.29</v>
      </c>
      <c r="I38" t="n">
        <v>6</v>
      </c>
      <c r="J38" t="n">
        <v>136.61</v>
      </c>
      <c r="K38" t="n">
        <v>45</v>
      </c>
      <c r="L38" t="n">
        <v>10</v>
      </c>
      <c r="M38" t="n">
        <v>4</v>
      </c>
      <c r="N38" t="n">
        <v>21.61</v>
      </c>
      <c r="O38" t="n">
        <v>17082.76</v>
      </c>
      <c r="P38" t="n">
        <v>59.77</v>
      </c>
      <c r="Q38" t="n">
        <v>204.16</v>
      </c>
      <c r="R38" t="n">
        <v>24.87</v>
      </c>
      <c r="S38" t="n">
        <v>17.37</v>
      </c>
      <c r="T38" t="n">
        <v>1646.2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53.10231954255587</v>
      </c>
      <c r="AB38" t="n">
        <v>72.65693630709781</v>
      </c>
      <c r="AC38" t="n">
        <v>65.7226602806152</v>
      </c>
      <c r="AD38" t="n">
        <v>53102.31954255587</v>
      </c>
      <c r="AE38" t="n">
        <v>72656.93630709781</v>
      </c>
      <c r="AF38" t="n">
        <v>8.16238923254923e-06</v>
      </c>
      <c r="AG38" t="n">
        <v>0.3779166666666667</v>
      </c>
      <c r="AH38" t="n">
        <v>65722.66028061521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11.0206</v>
      </c>
      <c r="E39" t="n">
        <v>9.07</v>
      </c>
      <c r="F39" t="n">
        <v>6.79</v>
      </c>
      <c r="G39" t="n">
        <v>67.88</v>
      </c>
      <c r="H39" t="n">
        <v>1.32</v>
      </c>
      <c r="I39" t="n">
        <v>6</v>
      </c>
      <c r="J39" t="n">
        <v>136.95</v>
      </c>
      <c r="K39" t="n">
        <v>45</v>
      </c>
      <c r="L39" t="n">
        <v>10.25</v>
      </c>
      <c r="M39" t="n">
        <v>4</v>
      </c>
      <c r="N39" t="n">
        <v>21.7</v>
      </c>
      <c r="O39" t="n">
        <v>17124.35</v>
      </c>
      <c r="P39" t="n">
        <v>59.61</v>
      </c>
      <c r="Q39" t="n">
        <v>204.14</v>
      </c>
      <c r="R39" t="n">
        <v>24.87</v>
      </c>
      <c r="S39" t="n">
        <v>17.37</v>
      </c>
      <c r="T39" t="n">
        <v>1647.78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53.02639606603228</v>
      </c>
      <c r="AB39" t="n">
        <v>72.5530544570109</v>
      </c>
      <c r="AC39" t="n">
        <v>65.62869276850148</v>
      </c>
      <c r="AD39" t="n">
        <v>53026.39606603228</v>
      </c>
      <c r="AE39" t="n">
        <v>72553.05445701091</v>
      </c>
      <c r="AF39" t="n">
        <v>8.161870811631299e-06</v>
      </c>
      <c r="AG39" t="n">
        <v>0.3779166666666667</v>
      </c>
      <c r="AH39" t="n">
        <v>65628.69276850148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11.0718</v>
      </c>
      <c r="E40" t="n">
        <v>9.029999999999999</v>
      </c>
      <c r="F40" t="n">
        <v>6.77</v>
      </c>
      <c r="G40" t="n">
        <v>81.26000000000001</v>
      </c>
      <c r="H40" t="n">
        <v>1.35</v>
      </c>
      <c r="I40" t="n">
        <v>5</v>
      </c>
      <c r="J40" t="n">
        <v>137.29</v>
      </c>
      <c r="K40" t="n">
        <v>45</v>
      </c>
      <c r="L40" t="n">
        <v>10.5</v>
      </c>
      <c r="M40" t="n">
        <v>3</v>
      </c>
      <c r="N40" t="n">
        <v>21.79</v>
      </c>
      <c r="O40" t="n">
        <v>17165.97</v>
      </c>
      <c r="P40" t="n">
        <v>58.41</v>
      </c>
      <c r="Q40" t="n">
        <v>204.14</v>
      </c>
      <c r="R40" t="n">
        <v>24.36</v>
      </c>
      <c r="S40" t="n">
        <v>17.37</v>
      </c>
      <c r="T40" t="n">
        <v>1399.52</v>
      </c>
      <c r="U40" t="n">
        <v>0.71</v>
      </c>
      <c r="V40" t="n">
        <v>0.75</v>
      </c>
      <c r="W40" t="n">
        <v>1.14</v>
      </c>
      <c r="X40" t="n">
        <v>0.08</v>
      </c>
      <c r="Y40" t="n">
        <v>1</v>
      </c>
      <c r="Z40" t="n">
        <v>10</v>
      </c>
      <c r="AA40" t="n">
        <v>52.14077673107985</v>
      </c>
      <c r="AB40" t="n">
        <v>71.34131101216204</v>
      </c>
      <c r="AC40" t="n">
        <v>64.53259641733599</v>
      </c>
      <c r="AD40" t="n">
        <v>52140.77673107985</v>
      </c>
      <c r="AE40" t="n">
        <v>71341.31101216204</v>
      </c>
      <c r="AF40" t="n">
        <v>8.199789598771338e-06</v>
      </c>
      <c r="AG40" t="n">
        <v>0.37625</v>
      </c>
      <c r="AH40" t="n">
        <v>64532.59641733599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11.067</v>
      </c>
      <c r="E41" t="n">
        <v>9.039999999999999</v>
      </c>
      <c r="F41" t="n">
        <v>6.78</v>
      </c>
      <c r="G41" t="n">
        <v>81.31</v>
      </c>
      <c r="H41" t="n">
        <v>1.38</v>
      </c>
      <c r="I41" t="n">
        <v>5</v>
      </c>
      <c r="J41" t="n">
        <v>137.62</v>
      </c>
      <c r="K41" t="n">
        <v>45</v>
      </c>
      <c r="L41" t="n">
        <v>10.75</v>
      </c>
      <c r="M41" t="n">
        <v>3</v>
      </c>
      <c r="N41" t="n">
        <v>21.88</v>
      </c>
      <c r="O41" t="n">
        <v>17207.62</v>
      </c>
      <c r="P41" t="n">
        <v>58.87</v>
      </c>
      <c r="Q41" t="n">
        <v>204.14</v>
      </c>
      <c r="R41" t="n">
        <v>24.48</v>
      </c>
      <c r="S41" t="n">
        <v>17.37</v>
      </c>
      <c r="T41" t="n">
        <v>1457.51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52.41949570538998</v>
      </c>
      <c r="AB41" t="n">
        <v>71.72266660902628</v>
      </c>
      <c r="AC41" t="n">
        <v>64.87755597127156</v>
      </c>
      <c r="AD41" t="n">
        <v>52419.49570538998</v>
      </c>
      <c r="AE41" t="n">
        <v>71722.66660902627</v>
      </c>
      <c r="AF41" t="n">
        <v>8.19623471247696e-06</v>
      </c>
      <c r="AG41" t="n">
        <v>0.3766666666666666</v>
      </c>
      <c r="AH41" t="n">
        <v>64877.55597127156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11.0739</v>
      </c>
      <c r="E42" t="n">
        <v>9.029999999999999</v>
      </c>
      <c r="F42" t="n">
        <v>6.77</v>
      </c>
      <c r="G42" t="n">
        <v>81.23999999999999</v>
      </c>
      <c r="H42" t="n">
        <v>1.41</v>
      </c>
      <c r="I42" t="n">
        <v>5</v>
      </c>
      <c r="J42" t="n">
        <v>137.96</v>
      </c>
      <c r="K42" t="n">
        <v>45</v>
      </c>
      <c r="L42" t="n">
        <v>11</v>
      </c>
      <c r="M42" t="n">
        <v>2</v>
      </c>
      <c r="N42" t="n">
        <v>21.96</v>
      </c>
      <c r="O42" t="n">
        <v>17249.3</v>
      </c>
      <c r="P42" t="n">
        <v>58.94</v>
      </c>
      <c r="Q42" t="n">
        <v>204.14</v>
      </c>
      <c r="R42" t="n">
        <v>24.33</v>
      </c>
      <c r="S42" t="n">
        <v>17.37</v>
      </c>
      <c r="T42" t="n">
        <v>1381.51</v>
      </c>
      <c r="U42" t="n">
        <v>0.71</v>
      </c>
      <c r="V42" t="n">
        <v>0.75</v>
      </c>
      <c r="W42" t="n">
        <v>1.14</v>
      </c>
      <c r="X42" t="n">
        <v>0.08</v>
      </c>
      <c r="Y42" t="n">
        <v>1</v>
      </c>
      <c r="Z42" t="n">
        <v>10</v>
      </c>
      <c r="AA42" t="n">
        <v>52.39220133133801</v>
      </c>
      <c r="AB42" t="n">
        <v>71.68532124230559</v>
      </c>
      <c r="AC42" t="n">
        <v>64.84377479393615</v>
      </c>
      <c r="AD42" t="n">
        <v>52392.20133133802</v>
      </c>
      <c r="AE42" t="n">
        <v>71685.3212423056</v>
      </c>
      <c r="AF42" t="n">
        <v>8.20134486152513e-06</v>
      </c>
      <c r="AG42" t="n">
        <v>0.37625</v>
      </c>
      <c r="AH42" t="n">
        <v>64843.77479393615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11.0739</v>
      </c>
      <c r="E43" t="n">
        <v>9.029999999999999</v>
      </c>
      <c r="F43" t="n">
        <v>6.77</v>
      </c>
      <c r="G43" t="n">
        <v>81.23999999999999</v>
      </c>
      <c r="H43" t="n">
        <v>1.44</v>
      </c>
      <c r="I43" t="n">
        <v>5</v>
      </c>
      <c r="J43" t="n">
        <v>138.3</v>
      </c>
      <c r="K43" t="n">
        <v>45</v>
      </c>
      <c r="L43" t="n">
        <v>11.25</v>
      </c>
      <c r="M43" t="n">
        <v>2</v>
      </c>
      <c r="N43" t="n">
        <v>22.05</v>
      </c>
      <c r="O43" t="n">
        <v>17291.02</v>
      </c>
      <c r="P43" t="n">
        <v>58.82</v>
      </c>
      <c r="Q43" t="n">
        <v>204.14</v>
      </c>
      <c r="R43" t="n">
        <v>24.31</v>
      </c>
      <c r="S43" t="n">
        <v>17.37</v>
      </c>
      <c r="T43" t="n">
        <v>1370.76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52.33323068612403</v>
      </c>
      <c r="AB43" t="n">
        <v>71.60463500392262</v>
      </c>
      <c r="AC43" t="n">
        <v>64.77078913690058</v>
      </c>
      <c r="AD43" t="n">
        <v>52333.23068612404</v>
      </c>
      <c r="AE43" t="n">
        <v>71604.63500392262</v>
      </c>
      <c r="AF43" t="n">
        <v>8.20134486152513e-06</v>
      </c>
      <c r="AG43" t="n">
        <v>0.37625</v>
      </c>
      <c r="AH43" t="n">
        <v>64770.78913690057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11.0687</v>
      </c>
      <c r="E44" t="n">
        <v>9.029999999999999</v>
      </c>
      <c r="F44" t="n">
        <v>6.77</v>
      </c>
      <c r="G44" t="n">
        <v>81.29000000000001</v>
      </c>
      <c r="H44" t="n">
        <v>1.47</v>
      </c>
      <c r="I44" t="n">
        <v>5</v>
      </c>
      <c r="J44" t="n">
        <v>138.64</v>
      </c>
      <c r="K44" t="n">
        <v>45</v>
      </c>
      <c r="L44" t="n">
        <v>11.5</v>
      </c>
      <c r="M44" t="n">
        <v>2</v>
      </c>
      <c r="N44" t="n">
        <v>22.14</v>
      </c>
      <c r="O44" t="n">
        <v>17332.76</v>
      </c>
      <c r="P44" t="n">
        <v>58.68</v>
      </c>
      <c r="Q44" t="n">
        <v>204.14</v>
      </c>
      <c r="R44" t="n">
        <v>24.43</v>
      </c>
      <c r="S44" t="n">
        <v>17.37</v>
      </c>
      <c r="T44" t="n">
        <v>1433.7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52.28685792453105</v>
      </c>
      <c r="AB44" t="n">
        <v>71.54118574568926</v>
      </c>
      <c r="AC44" t="n">
        <v>64.71339538682139</v>
      </c>
      <c r="AD44" t="n">
        <v>52286.85792453105</v>
      </c>
      <c r="AE44" t="n">
        <v>71541.18574568926</v>
      </c>
      <c r="AF44" t="n">
        <v>8.197493734706219e-06</v>
      </c>
      <c r="AG44" t="n">
        <v>0.37625</v>
      </c>
      <c r="AH44" t="n">
        <v>64713.39538682139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11.067</v>
      </c>
      <c r="E45" t="n">
        <v>9.039999999999999</v>
      </c>
      <c r="F45" t="n">
        <v>6.78</v>
      </c>
      <c r="G45" t="n">
        <v>81.31</v>
      </c>
      <c r="H45" t="n">
        <v>1.5</v>
      </c>
      <c r="I45" t="n">
        <v>5</v>
      </c>
      <c r="J45" t="n">
        <v>138.98</v>
      </c>
      <c r="K45" t="n">
        <v>45</v>
      </c>
      <c r="L45" t="n">
        <v>11.75</v>
      </c>
      <c r="M45" t="n">
        <v>2</v>
      </c>
      <c r="N45" t="n">
        <v>22.23</v>
      </c>
      <c r="O45" t="n">
        <v>17374.54</v>
      </c>
      <c r="P45" t="n">
        <v>58.62</v>
      </c>
      <c r="Q45" t="n">
        <v>204.14</v>
      </c>
      <c r="R45" t="n">
        <v>24.43</v>
      </c>
      <c r="S45" t="n">
        <v>17.37</v>
      </c>
      <c r="T45" t="n">
        <v>1433.05</v>
      </c>
      <c r="U45" t="n">
        <v>0.71</v>
      </c>
      <c r="V45" t="n">
        <v>0.75</v>
      </c>
      <c r="W45" t="n">
        <v>1.15</v>
      </c>
      <c r="X45" t="n">
        <v>0.08</v>
      </c>
      <c r="Y45" t="n">
        <v>1</v>
      </c>
      <c r="Z45" t="n">
        <v>10</v>
      </c>
      <c r="AA45" t="n">
        <v>52.29656359716375</v>
      </c>
      <c r="AB45" t="n">
        <v>71.55446547516938</v>
      </c>
      <c r="AC45" t="n">
        <v>64.72540771755814</v>
      </c>
      <c r="AD45" t="n">
        <v>52296.56359716375</v>
      </c>
      <c r="AE45" t="n">
        <v>71554.46547516937</v>
      </c>
      <c r="AF45" t="n">
        <v>8.19623471247696e-06</v>
      </c>
      <c r="AG45" t="n">
        <v>0.3766666666666666</v>
      </c>
      <c r="AH45" t="n">
        <v>64725.40771755815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11.0722</v>
      </c>
      <c r="E46" t="n">
        <v>9.029999999999999</v>
      </c>
      <c r="F46" t="n">
        <v>6.77</v>
      </c>
      <c r="G46" t="n">
        <v>81.26000000000001</v>
      </c>
      <c r="H46" t="n">
        <v>1.52</v>
      </c>
      <c r="I46" t="n">
        <v>5</v>
      </c>
      <c r="J46" t="n">
        <v>139.32</v>
      </c>
      <c r="K46" t="n">
        <v>45</v>
      </c>
      <c r="L46" t="n">
        <v>12</v>
      </c>
      <c r="M46" t="n">
        <v>1</v>
      </c>
      <c r="N46" t="n">
        <v>22.32</v>
      </c>
      <c r="O46" t="n">
        <v>17416.34</v>
      </c>
      <c r="P46" t="n">
        <v>58.46</v>
      </c>
      <c r="Q46" t="n">
        <v>204.14</v>
      </c>
      <c r="R46" t="n">
        <v>24.33</v>
      </c>
      <c r="S46" t="n">
        <v>17.37</v>
      </c>
      <c r="T46" t="n">
        <v>1383.16</v>
      </c>
      <c r="U46" t="n">
        <v>0.71</v>
      </c>
      <c r="V46" t="n">
        <v>0.75</v>
      </c>
      <c r="W46" t="n">
        <v>1.14</v>
      </c>
      <c r="X46" t="n">
        <v>0.08</v>
      </c>
      <c r="Y46" t="n">
        <v>1</v>
      </c>
      <c r="Z46" t="n">
        <v>10</v>
      </c>
      <c r="AA46" t="n">
        <v>52.16363151649502</v>
      </c>
      <c r="AB46" t="n">
        <v>71.37258193784899</v>
      </c>
      <c r="AC46" t="n">
        <v>64.56088288976443</v>
      </c>
      <c r="AD46" t="n">
        <v>52163.63151649501</v>
      </c>
      <c r="AE46" t="n">
        <v>71372.581937849</v>
      </c>
      <c r="AF46" t="n">
        <v>8.200085839295871e-06</v>
      </c>
      <c r="AG46" t="n">
        <v>0.37625</v>
      </c>
      <c r="AH46" t="n">
        <v>64560.88288976443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11.065</v>
      </c>
      <c r="E47" t="n">
        <v>9.039999999999999</v>
      </c>
      <c r="F47" t="n">
        <v>6.78</v>
      </c>
      <c r="G47" t="n">
        <v>81.33</v>
      </c>
      <c r="H47" t="n">
        <v>1.55</v>
      </c>
      <c r="I47" t="n">
        <v>5</v>
      </c>
      <c r="J47" t="n">
        <v>139.66</v>
      </c>
      <c r="K47" t="n">
        <v>45</v>
      </c>
      <c r="L47" t="n">
        <v>12.25</v>
      </c>
      <c r="M47" t="n">
        <v>0</v>
      </c>
      <c r="N47" t="n">
        <v>22.41</v>
      </c>
      <c r="O47" t="n">
        <v>17458.18</v>
      </c>
      <c r="P47" t="n">
        <v>58.6</v>
      </c>
      <c r="Q47" t="n">
        <v>204.14</v>
      </c>
      <c r="R47" t="n">
        <v>24.44</v>
      </c>
      <c r="S47" t="n">
        <v>17.37</v>
      </c>
      <c r="T47" t="n">
        <v>1436.52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52.29536074056372</v>
      </c>
      <c r="AB47" t="n">
        <v>71.55281967370294</v>
      </c>
      <c r="AC47" t="n">
        <v>64.72391898907377</v>
      </c>
      <c r="AD47" t="n">
        <v>52295.36074056372</v>
      </c>
      <c r="AE47" t="n">
        <v>71552.81967370294</v>
      </c>
      <c r="AF47" t="n">
        <v>8.194753509854303e-06</v>
      </c>
      <c r="AG47" t="n">
        <v>0.3766666666666666</v>
      </c>
      <c r="AH47" t="n">
        <v>64723.91898907376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5.7598</v>
      </c>
      <c r="E2" t="n">
        <v>17.36</v>
      </c>
      <c r="F2" t="n">
        <v>8.949999999999999</v>
      </c>
      <c r="G2" t="n">
        <v>4.88</v>
      </c>
      <c r="H2" t="n">
        <v>0.07000000000000001</v>
      </c>
      <c r="I2" t="n">
        <v>110</v>
      </c>
      <c r="J2" t="n">
        <v>263.32</v>
      </c>
      <c r="K2" t="n">
        <v>59.89</v>
      </c>
      <c r="L2" t="n">
        <v>1</v>
      </c>
      <c r="M2" t="n">
        <v>108</v>
      </c>
      <c r="N2" t="n">
        <v>67.43000000000001</v>
      </c>
      <c r="O2" t="n">
        <v>32710.1</v>
      </c>
      <c r="P2" t="n">
        <v>151.43</v>
      </c>
      <c r="Q2" t="n">
        <v>204.2</v>
      </c>
      <c r="R2" t="n">
        <v>92.12</v>
      </c>
      <c r="S2" t="n">
        <v>17.37</v>
      </c>
      <c r="T2" t="n">
        <v>34754.61</v>
      </c>
      <c r="U2" t="n">
        <v>0.19</v>
      </c>
      <c r="V2" t="n">
        <v>0.57</v>
      </c>
      <c r="W2" t="n">
        <v>1.32</v>
      </c>
      <c r="X2" t="n">
        <v>2.25</v>
      </c>
      <c r="Y2" t="n">
        <v>1</v>
      </c>
      <c r="Z2" t="n">
        <v>10</v>
      </c>
      <c r="AA2" t="n">
        <v>217.8960393754732</v>
      </c>
      <c r="AB2" t="n">
        <v>298.1349739681974</v>
      </c>
      <c r="AC2" t="n">
        <v>269.6813904878246</v>
      </c>
      <c r="AD2" t="n">
        <v>217896.0393754733</v>
      </c>
      <c r="AE2" t="n">
        <v>298134.9739681974</v>
      </c>
      <c r="AF2" t="n">
        <v>3.075620298607437e-06</v>
      </c>
      <c r="AG2" t="n">
        <v>0.7233333333333333</v>
      </c>
      <c r="AH2" t="n">
        <v>269681.3904878246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6.5173</v>
      </c>
      <c r="E3" t="n">
        <v>15.34</v>
      </c>
      <c r="F3" t="n">
        <v>8.35</v>
      </c>
      <c r="G3" t="n">
        <v>6.11</v>
      </c>
      <c r="H3" t="n">
        <v>0.08</v>
      </c>
      <c r="I3" t="n">
        <v>82</v>
      </c>
      <c r="J3" t="n">
        <v>263.79</v>
      </c>
      <c r="K3" t="n">
        <v>59.89</v>
      </c>
      <c r="L3" t="n">
        <v>1.25</v>
      </c>
      <c r="M3" t="n">
        <v>80</v>
      </c>
      <c r="N3" t="n">
        <v>67.65000000000001</v>
      </c>
      <c r="O3" t="n">
        <v>32767.75</v>
      </c>
      <c r="P3" t="n">
        <v>141.14</v>
      </c>
      <c r="Q3" t="n">
        <v>204.25</v>
      </c>
      <c r="R3" t="n">
        <v>73.54000000000001</v>
      </c>
      <c r="S3" t="n">
        <v>17.37</v>
      </c>
      <c r="T3" t="n">
        <v>25602.28</v>
      </c>
      <c r="U3" t="n">
        <v>0.24</v>
      </c>
      <c r="V3" t="n">
        <v>0.61</v>
      </c>
      <c r="W3" t="n">
        <v>1.26</v>
      </c>
      <c r="X3" t="n">
        <v>1.65</v>
      </c>
      <c r="Y3" t="n">
        <v>1</v>
      </c>
      <c r="Z3" t="n">
        <v>10</v>
      </c>
      <c r="AA3" t="n">
        <v>180.1543364885117</v>
      </c>
      <c r="AB3" t="n">
        <v>246.4951110318642</v>
      </c>
      <c r="AC3" t="n">
        <v>222.9699635931158</v>
      </c>
      <c r="AD3" t="n">
        <v>180154.3364885117</v>
      </c>
      <c r="AE3" t="n">
        <v>246495.1110318642</v>
      </c>
      <c r="AF3" t="n">
        <v>3.480110450382695e-06</v>
      </c>
      <c r="AG3" t="n">
        <v>0.6391666666666667</v>
      </c>
      <c r="AH3" t="n">
        <v>222969.9635931158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7.0392</v>
      </c>
      <c r="E4" t="n">
        <v>14.21</v>
      </c>
      <c r="F4" t="n">
        <v>8.02</v>
      </c>
      <c r="G4" t="n">
        <v>7.29</v>
      </c>
      <c r="H4" t="n">
        <v>0.1</v>
      </c>
      <c r="I4" t="n">
        <v>66</v>
      </c>
      <c r="J4" t="n">
        <v>264.25</v>
      </c>
      <c r="K4" t="n">
        <v>59.89</v>
      </c>
      <c r="L4" t="n">
        <v>1.5</v>
      </c>
      <c r="M4" t="n">
        <v>64</v>
      </c>
      <c r="N4" t="n">
        <v>67.87</v>
      </c>
      <c r="O4" t="n">
        <v>32825.49</v>
      </c>
      <c r="P4" t="n">
        <v>135.49</v>
      </c>
      <c r="Q4" t="n">
        <v>204.19</v>
      </c>
      <c r="R4" t="n">
        <v>63.1</v>
      </c>
      <c r="S4" t="n">
        <v>17.37</v>
      </c>
      <c r="T4" t="n">
        <v>20461.26</v>
      </c>
      <c r="U4" t="n">
        <v>0.28</v>
      </c>
      <c r="V4" t="n">
        <v>0.64</v>
      </c>
      <c r="W4" t="n">
        <v>1.24</v>
      </c>
      <c r="X4" t="n">
        <v>1.32</v>
      </c>
      <c r="Y4" t="n">
        <v>1</v>
      </c>
      <c r="Z4" t="n">
        <v>10</v>
      </c>
      <c r="AA4" t="n">
        <v>160.5017980696188</v>
      </c>
      <c r="AB4" t="n">
        <v>219.6056409583437</v>
      </c>
      <c r="AC4" t="n">
        <v>198.6467868037953</v>
      </c>
      <c r="AD4" t="n">
        <v>160501.7980696188</v>
      </c>
      <c r="AE4" t="n">
        <v>219605.6409583437</v>
      </c>
      <c r="AF4" t="n">
        <v>3.758794820298877e-06</v>
      </c>
      <c r="AG4" t="n">
        <v>0.5920833333333334</v>
      </c>
      <c r="AH4" t="n">
        <v>198646.7868037953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7.4514</v>
      </c>
      <c r="E5" t="n">
        <v>13.42</v>
      </c>
      <c r="F5" t="n">
        <v>7.79</v>
      </c>
      <c r="G5" t="n">
        <v>8.49</v>
      </c>
      <c r="H5" t="n">
        <v>0.12</v>
      </c>
      <c r="I5" t="n">
        <v>55</v>
      </c>
      <c r="J5" t="n">
        <v>264.72</v>
      </c>
      <c r="K5" t="n">
        <v>59.89</v>
      </c>
      <c r="L5" t="n">
        <v>1.75</v>
      </c>
      <c r="M5" t="n">
        <v>53</v>
      </c>
      <c r="N5" t="n">
        <v>68.09</v>
      </c>
      <c r="O5" t="n">
        <v>32883.31</v>
      </c>
      <c r="P5" t="n">
        <v>131.55</v>
      </c>
      <c r="Q5" t="n">
        <v>204.2</v>
      </c>
      <c r="R5" t="n">
        <v>55.8</v>
      </c>
      <c r="S5" t="n">
        <v>17.37</v>
      </c>
      <c r="T5" t="n">
        <v>16866.91</v>
      </c>
      <c r="U5" t="n">
        <v>0.31</v>
      </c>
      <c r="V5" t="n">
        <v>0.66</v>
      </c>
      <c r="W5" t="n">
        <v>1.23</v>
      </c>
      <c r="X5" t="n">
        <v>1.09</v>
      </c>
      <c r="Y5" t="n">
        <v>1</v>
      </c>
      <c r="Z5" t="n">
        <v>10</v>
      </c>
      <c r="AA5" t="n">
        <v>147.4798419387035</v>
      </c>
      <c r="AB5" t="n">
        <v>201.7884260918752</v>
      </c>
      <c r="AC5" t="n">
        <v>182.5300219175587</v>
      </c>
      <c r="AD5" t="n">
        <v>147479.8419387035</v>
      </c>
      <c r="AE5" t="n">
        <v>201788.4260918752</v>
      </c>
      <c r="AF5" t="n">
        <v>3.978901540512424e-06</v>
      </c>
      <c r="AG5" t="n">
        <v>0.5591666666666667</v>
      </c>
      <c r="AH5" t="n">
        <v>182530.0219175587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7.7346</v>
      </c>
      <c r="E6" t="n">
        <v>12.93</v>
      </c>
      <c r="F6" t="n">
        <v>7.65</v>
      </c>
      <c r="G6" t="n">
        <v>9.56</v>
      </c>
      <c r="H6" t="n">
        <v>0.13</v>
      </c>
      <c r="I6" t="n">
        <v>48</v>
      </c>
      <c r="J6" t="n">
        <v>265.19</v>
      </c>
      <c r="K6" t="n">
        <v>59.89</v>
      </c>
      <c r="L6" t="n">
        <v>2</v>
      </c>
      <c r="M6" t="n">
        <v>46</v>
      </c>
      <c r="N6" t="n">
        <v>68.31</v>
      </c>
      <c r="O6" t="n">
        <v>32941.21</v>
      </c>
      <c r="P6" t="n">
        <v>129.11</v>
      </c>
      <c r="Q6" t="n">
        <v>204.17</v>
      </c>
      <c r="R6" t="n">
        <v>51.42</v>
      </c>
      <c r="S6" t="n">
        <v>17.37</v>
      </c>
      <c r="T6" t="n">
        <v>14711.84</v>
      </c>
      <c r="U6" t="n">
        <v>0.34</v>
      </c>
      <c r="V6" t="n">
        <v>0.67</v>
      </c>
      <c r="W6" t="n">
        <v>1.22</v>
      </c>
      <c r="X6" t="n">
        <v>0.96</v>
      </c>
      <c r="Y6" t="n">
        <v>1</v>
      </c>
      <c r="Z6" t="n">
        <v>10</v>
      </c>
      <c r="AA6" t="n">
        <v>139.6268986874734</v>
      </c>
      <c r="AB6" t="n">
        <v>191.0436826881424</v>
      </c>
      <c r="AC6" t="n">
        <v>172.8107417439327</v>
      </c>
      <c r="AD6" t="n">
        <v>139626.8986874734</v>
      </c>
      <c r="AE6" t="n">
        <v>191043.6826881424</v>
      </c>
      <c r="AF6" t="n">
        <v>4.13012478933454e-06</v>
      </c>
      <c r="AG6" t="n">
        <v>0.53875</v>
      </c>
      <c r="AH6" t="n">
        <v>172810.7417439327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8.0016</v>
      </c>
      <c r="E7" t="n">
        <v>12.5</v>
      </c>
      <c r="F7" t="n">
        <v>7.52</v>
      </c>
      <c r="G7" t="n">
        <v>10.74</v>
      </c>
      <c r="H7" t="n">
        <v>0.15</v>
      </c>
      <c r="I7" t="n">
        <v>42</v>
      </c>
      <c r="J7" t="n">
        <v>265.66</v>
      </c>
      <c r="K7" t="n">
        <v>59.89</v>
      </c>
      <c r="L7" t="n">
        <v>2.25</v>
      </c>
      <c r="M7" t="n">
        <v>40</v>
      </c>
      <c r="N7" t="n">
        <v>68.53</v>
      </c>
      <c r="O7" t="n">
        <v>32999.19</v>
      </c>
      <c r="P7" t="n">
        <v>126.86</v>
      </c>
      <c r="Q7" t="n">
        <v>204.24</v>
      </c>
      <c r="R7" t="n">
        <v>47.72</v>
      </c>
      <c r="S7" t="n">
        <v>17.37</v>
      </c>
      <c r="T7" t="n">
        <v>12894.69</v>
      </c>
      <c r="U7" t="n">
        <v>0.36</v>
      </c>
      <c r="V7" t="n">
        <v>0.68</v>
      </c>
      <c r="W7" t="n">
        <v>1.2</v>
      </c>
      <c r="X7" t="n">
        <v>0.83</v>
      </c>
      <c r="Y7" t="n">
        <v>1</v>
      </c>
      <c r="Z7" t="n">
        <v>10</v>
      </c>
      <c r="AA7" t="n">
        <v>132.7773094810797</v>
      </c>
      <c r="AB7" t="n">
        <v>181.6717725534104</v>
      </c>
      <c r="AC7" t="n">
        <v>164.3332735588981</v>
      </c>
      <c r="AD7" t="n">
        <v>132777.3094810797</v>
      </c>
      <c r="AE7" t="n">
        <v>181671.7725534104</v>
      </c>
      <c r="AF7" t="n">
        <v>4.27269755570285e-06</v>
      </c>
      <c r="AG7" t="n">
        <v>0.5208333333333334</v>
      </c>
      <c r="AH7" t="n">
        <v>164333.2735588981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8.225199999999999</v>
      </c>
      <c r="E8" t="n">
        <v>12.16</v>
      </c>
      <c r="F8" t="n">
        <v>7.43</v>
      </c>
      <c r="G8" t="n">
        <v>12.06</v>
      </c>
      <c r="H8" t="n">
        <v>0.17</v>
      </c>
      <c r="I8" t="n">
        <v>37</v>
      </c>
      <c r="J8" t="n">
        <v>266.13</v>
      </c>
      <c r="K8" t="n">
        <v>59.89</v>
      </c>
      <c r="L8" t="n">
        <v>2.5</v>
      </c>
      <c r="M8" t="n">
        <v>35</v>
      </c>
      <c r="N8" t="n">
        <v>68.75</v>
      </c>
      <c r="O8" t="n">
        <v>33057.26</v>
      </c>
      <c r="P8" t="n">
        <v>125.32</v>
      </c>
      <c r="Q8" t="n">
        <v>204.2</v>
      </c>
      <c r="R8" t="n">
        <v>44.52</v>
      </c>
      <c r="S8" t="n">
        <v>17.37</v>
      </c>
      <c r="T8" t="n">
        <v>11319.1</v>
      </c>
      <c r="U8" t="n">
        <v>0.39</v>
      </c>
      <c r="V8" t="n">
        <v>0.6899999999999999</v>
      </c>
      <c r="W8" t="n">
        <v>1.21</v>
      </c>
      <c r="X8" t="n">
        <v>0.74</v>
      </c>
      <c r="Y8" t="n">
        <v>1</v>
      </c>
      <c r="Z8" t="n">
        <v>10</v>
      </c>
      <c r="AA8" t="n">
        <v>127.7088160819357</v>
      </c>
      <c r="AB8" t="n">
        <v>174.7368362785576</v>
      </c>
      <c r="AC8" t="n">
        <v>158.0601978688708</v>
      </c>
      <c r="AD8" t="n">
        <v>127708.8160819357</v>
      </c>
      <c r="AE8" t="n">
        <v>174736.8362785576</v>
      </c>
      <c r="AF8" t="n">
        <v>4.392095572781327e-06</v>
      </c>
      <c r="AG8" t="n">
        <v>0.5066666666666667</v>
      </c>
      <c r="AH8" t="n">
        <v>158060.1978688708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8.381600000000001</v>
      </c>
      <c r="E9" t="n">
        <v>11.93</v>
      </c>
      <c r="F9" t="n">
        <v>7.36</v>
      </c>
      <c r="G9" t="n">
        <v>12.99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32</v>
      </c>
      <c r="N9" t="n">
        <v>68.97</v>
      </c>
      <c r="O9" t="n">
        <v>33115.41</v>
      </c>
      <c r="P9" t="n">
        <v>123.94</v>
      </c>
      <c r="Q9" t="n">
        <v>204.22</v>
      </c>
      <c r="R9" t="n">
        <v>42.45</v>
      </c>
      <c r="S9" t="n">
        <v>17.37</v>
      </c>
      <c r="T9" t="n">
        <v>10294.85</v>
      </c>
      <c r="U9" t="n">
        <v>0.41</v>
      </c>
      <c r="V9" t="n">
        <v>0.6899999999999999</v>
      </c>
      <c r="W9" t="n">
        <v>1.19</v>
      </c>
      <c r="X9" t="n">
        <v>0.67</v>
      </c>
      <c r="Y9" t="n">
        <v>1</v>
      </c>
      <c r="Z9" t="n">
        <v>10</v>
      </c>
      <c r="AA9" t="n">
        <v>123.9889461065563</v>
      </c>
      <c r="AB9" t="n">
        <v>169.6471460691649</v>
      </c>
      <c r="AC9" t="n">
        <v>153.4562605496359</v>
      </c>
      <c r="AD9" t="n">
        <v>123988.9461065563</v>
      </c>
      <c r="AE9" t="n">
        <v>169647.1460691649</v>
      </c>
      <c r="AF9" t="n">
        <v>4.475610107088458e-06</v>
      </c>
      <c r="AG9" t="n">
        <v>0.4970833333333333</v>
      </c>
      <c r="AH9" t="n">
        <v>153456.2605496359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8.5357</v>
      </c>
      <c r="E10" t="n">
        <v>11.72</v>
      </c>
      <c r="F10" t="n">
        <v>7.3</v>
      </c>
      <c r="G10" t="n">
        <v>14.12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122.82</v>
      </c>
      <c r="Q10" t="n">
        <v>204.24</v>
      </c>
      <c r="R10" t="n">
        <v>40.42</v>
      </c>
      <c r="S10" t="n">
        <v>17.37</v>
      </c>
      <c r="T10" t="n">
        <v>9297.6</v>
      </c>
      <c r="U10" t="n">
        <v>0.43</v>
      </c>
      <c r="V10" t="n">
        <v>0.7</v>
      </c>
      <c r="W10" t="n">
        <v>1.19</v>
      </c>
      <c r="X10" t="n">
        <v>0.6</v>
      </c>
      <c r="Y10" t="n">
        <v>1</v>
      </c>
      <c r="Z10" t="n">
        <v>10</v>
      </c>
      <c r="AA10" t="n">
        <v>120.7547852781776</v>
      </c>
      <c r="AB10" t="n">
        <v>165.2220245426736</v>
      </c>
      <c r="AC10" t="n">
        <v>149.4534664109344</v>
      </c>
      <c r="AD10" t="n">
        <v>120754.7852781776</v>
      </c>
      <c r="AE10" t="n">
        <v>165222.0245426736</v>
      </c>
      <c r="AF10" t="n">
        <v>4.557896486479306e-06</v>
      </c>
      <c r="AG10" t="n">
        <v>0.4883333333333333</v>
      </c>
      <c r="AH10" t="n">
        <v>149453.4664109344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8.6965</v>
      </c>
      <c r="E11" t="n">
        <v>11.5</v>
      </c>
      <c r="F11" t="n">
        <v>7.23</v>
      </c>
      <c r="G11" t="n">
        <v>15.49</v>
      </c>
      <c r="H11" t="n">
        <v>0.22</v>
      </c>
      <c r="I11" t="n">
        <v>28</v>
      </c>
      <c r="J11" t="n">
        <v>267.55</v>
      </c>
      <c r="K11" t="n">
        <v>59.89</v>
      </c>
      <c r="L11" t="n">
        <v>3.25</v>
      </c>
      <c r="M11" t="n">
        <v>26</v>
      </c>
      <c r="N11" t="n">
        <v>69.41</v>
      </c>
      <c r="O11" t="n">
        <v>33231.97</v>
      </c>
      <c r="P11" t="n">
        <v>121.6</v>
      </c>
      <c r="Q11" t="n">
        <v>204.17</v>
      </c>
      <c r="R11" t="n">
        <v>38.69</v>
      </c>
      <c r="S11" t="n">
        <v>17.37</v>
      </c>
      <c r="T11" t="n">
        <v>8447.93</v>
      </c>
      <c r="U11" t="n">
        <v>0.45</v>
      </c>
      <c r="V11" t="n">
        <v>0.71</v>
      </c>
      <c r="W11" t="n">
        <v>1.18</v>
      </c>
      <c r="X11" t="n">
        <v>0.54</v>
      </c>
      <c r="Y11" t="n">
        <v>1</v>
      </c>
      <c r="Z11" t="n">
        <v>10</v>
      </c>
      <c r="AA11" t="n">
        <v>117.430049909916</v>
      </c>
      <c r="AB11" t="n">
        <v>160.6729749348479</v>
      </c>
      <c r="AC11" t="n">
        <v>145.3385717130469</v>
      </c>
      <c r="AD11" t="n">
        <v>117430.049909916</v>
      </c>
      <c r="AE11" t="n">
        <v>160672.9749348479</v>
      </c>
      <c r="AF11" t="n">
        <v>4.643760534539321e-06</v>
      </c>
      <c r="AG11" t="n">
        <v>0.4791666666666667</v>
      </c>
      <c r="AH11" t="n">
        <v>145338.571713047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8.7912</v>
      </c>
      <c r="E12" t="n">
        <v>11.38</v>
      </c>
      <c r="F12" t="n">
        <v>7.21</v>
      </c>
      <c r="G12" t="n">
        <v>16.63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121.2</v>
      </c>
      <c r="Q12" t="n">
        <v>204.19</v>
      </c>
      <c r="R12" t="n">
        <v>37.6</v>
      </c>
      <c r="S12" t="n">
        <v>17.37</v>
      </c>
      <c r="T12" t="n">
        <v>7914.4</v>
      </c>
      <c r="U12" t="n">
        <v>0.46</v>
      </c>
      <c r="V12" t="n">
        <v>0.71</v>
      </c>
      <c r="W12" t="n">
        <v>1.19</v>
      </c>
      <c r="X12" t="n">
        <v>0.52</v>
      </c>
      <c r="Y12" t="n">
        <v>1</v>
      </c>
      <c r="Z12" t="n">
        <v>10</v>
      </c>
      <c r="AA12" t="n">
        <v>115.8319766500994</v>
      </c>
      <c r="AB12" t="n">
        <v>158.4864205987515</v>
      </c>
      <c r="AC12" t="n">
        <v>143.3606990539386</v>
      </c>
      <c r="AD12" t="n">
        <v>115831.9766500994</v>
      </c>
      <c r="AE12" t="n">
        <v>158486.4205987515</v>
      </c>
      <c r="AF12" t="n">
        <v>4.694328478266207e-06</v>
      </c>
      <c r="AG12" t="n">
        <v>0.4741666666666667</v>
      </c>
      <c r="AH12" t="n">
        <v>143360.6990539386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8.9177</v>
      </c>
      <c r="E13" t="n">
        <v>11.21</v>
      </c>
      <c r="F13" t="n">
        <v>7.15</v>
      </c>
      <c r="G13" t="n">
        <v>17.87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22</v>
      </c>
      <c r="N13" t="n">
        <v>69.86</v>
      </c>
      <c r="O13" t="n">
        <v>33348.87</v>
      </c>
      <c r="P13" t="n">
        <v>120.06</v>
      </c>
      <c r="Q13" t="n">
        <v>204.15</v>
      </c>
      <c r="R13" t="n">
        <v>35.87</v>
      </c>
      <c r="S13" t="n">
        <v>17.37</v>
      </c>
      <c r="T13" t="n">
        <v>7055.46</v>
      </c>
      <c r="U13" t="n">
        <v>0.48</v>
      </c>
      <c r="V13" t="n">
        <v>0.71</v>
      </c>
      <c r="W13" t="n">
        <v>1.18</v>
      </c>
      <c r="X13" t="n">
        <v>0.46</v>
      </c>
      <c r="Y13" t="n">
        <v>1</v>
      </c>
      <c r="Z13" t="n">
        <v>10</v>
      </c>
      <c r="AA13" t="n">
        <v>113.2149647306434</v>
      </c>
      <c r="AB13" t="n">
        <v>154.9057094361361</v>
      </c>
      <c r="AC13" t="n">
        <v>140.1217259391224</v>
      </c>
      <c r="AD13" t="n">
        <v>113214.9647306434</v>
      </c>
      <c r="AE13" t="n">
        <v>154905.7094361361</v>
      </c>
      <c r="AF13" t="n">
        <v>4.76187699866168e-06</v>
      </c>
      <c r="AG13" t="n">
        <v>0.4670833333333334</v>
      </c>
      <c r="AH13" t="n">
        <v>140121.7259391224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8.9641</v>
      </c>
      <c r="E14" t="n">
        <v>11.16</v>
      </c>
      <c r="F14" t="n">
        <v>7.14</v>
      </c>
      <c r="G14" t="n">
        <v>18.63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119.94</v>
      </c>
      <c r="Q14" t="n">
        <v>204.17</v>
      </c>
      <c r="R14" t="n">
        <v>35.66</v>
      </c>
      <c r="S14" t="n">
        <v>17.37</v>
      </c>
      <c r="T14" t="n">
        <v>6959.49</v>
      </c>
      <c r="U14" t="n">
        <v>0.49</v>
      </c>
      <c r="V14" t="n">
        <v>0.72</v>
      </c>
      <c r="W14" t="n">
        <v>1.18</v>
      </c>
      <c r="X14" t="n">
        <v>0.45</v>
      </c>
      <c r="Y14" t="n">
        <v>1</v>
      </c>
      <c r="Z14" t="n">
        <v>10</v>
      </c>
      <c r="AA14" t="n">
        <v>112.5165791541081</v>
      </c>
      <c r="AB14" t="n">
        <v>153.9501474797239</v>
      </c>
      <c r="AC14" t="n">
        <v>139.2573614746902</v>
      </c>
      <c r="AD14" t="n">
        <v>112516.5791541081</v>
      </c>
      <c r="AE14" t="n">
        <v>153950.1474797238</v>
      </c>
      <c r="AF14" t="n">
        <v>4.786653689146659e-06</v>
      </c>
      <c r="AG14" t="n">
        <v>0.465</v>
      </c>
      <c r="AH14" t="n">
        <v>139257.3614746902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9.0893</v>
      </c>
      <c r="E15" t="n">
        <v>11</v>
      </c>
      <c r="F15" t="n">
        <v>7.09</v>
      </c>
      <c r="G15" t="n">
        <v>20.25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118.85</v>
      </c>
      <c r="Q15" t="n">
        <v>204.19</v>
      </c>
      <c r="R15" t="n">
        <v>34.11</v>
      </c>
      <c r="S15" t="n">
        <v>17.37</v>
      </c>
      <c r="T15" t="n">
        <v>6190.39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110.0890553004034</v>
      </c>
      <c r="AB15" t="n">
        <v>150.6287022482927</v>
      </c>
      <c r="AC15" t="n">
        <v>136.2529103144681</v>
      </c>
      <c r="AD15" t="n">
        <v>110089.0553004034</v>
      </c>
      <c r="AE15" t="n">
        <v>150628.7022482927</v>
      </c>
      <c r="AF15" t="n">
        <v>4.853508035024233e-06</v>
      </c>
      <c r="AG15" t="n">
        <v>0.4583333333333333</v>
      </c>
      <c r="AH15" t="n">
        <v>136252.9103144681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9.144</v>
      </c>
      <c r="E16" t="n">
        <v>10.94</v>
      </c>
      <c r="F16" t="n">
        <v>7.07</v>
      </c>
      <c r="G16" t="n">
        <v>21.22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118.61</v>
      </c>
      <c r="Q16" t="n">
        <v>204.14</v>
      </c>
      <c r="R16" t="n">
        <v>33.55</v>
      </c>
      <c r="S16" t="n">
        <v>17.37</v>
      </c>
      <c r="T16" t="n">
        <v>5915.16</v>
      </c>
      <c r="U16" t="n">
        <v>0.52</v>
      </c>
      <c r="V16" t="n">
        <v>0.72</v>
      </c>
      <c r="W16" t="n">
        <v>1.17</v>
      </c>
      <c r="X16" t="n">
        <v>0.38</v>
      </c>
      <c r="Y16" t="n">
        <v>1</v>
      </c>
      <c r="Z16" t="n">
        <v>10</v>
      </c>
      <c r="AA16" t="n">
        <v>109.2020702614941</v>
      </c>
      <c r="AB16" t="n">
        <v>149.4150901870394</v>
      </c>
      <c r="AC16" t="n">
        <v>135.1551236850252</v>
      </c>
      <c r="AD16" t="n">
        <v>109202.0702614941</v>
      </c>
      <c r="AE16" t="n">
        <v>149415.0901870394</v>
      </c>
      <c r="AF16" t="n">
        <v>4.882716762815794e-06</v>
      </c>
      <c r="AG16" t="n">
        <v>0.4558333333333333</v>
      </c>
      <c r="AH16" t="n">
        <v>135155.1236850252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9.205299999999999</v>
      </c>
      <c r="E17" t="n">
        <v>10.86</v>
      </c>
      <c r="F17" t="n">
        <v>7.05</v>
      </c>
      <c r="G17" t="n">
        <v>22.26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118.09</v>
      </c>
      <c r="Q17" t="n">
        <v>204.14</v>
      </c>
      <c r="R17" t="n">
        <v>32.9</v>
      </c>
      <c r="S17" t="n">
        <v>17.37</v>
      </c>
      <c r="T17" t="n">
        <v>5597.2</v>
      </c>
      <c r="U17" t="n">
        <v>0.53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108.0778359086471</v>
      </c>
      <c r="AB17" t="n">
        <v>147.8768631477556</v>
      </c>
      <c r="AC17" t="n">
        <v>133.763702875455</v>
      </c>
      <c r="AD17" t="n">
        <v>108077.8359086471</v>
      </c>
      <c r="AE17" t="n">
        <v>147876.8631477556</v>
      </c>
      <c r="AF17" t="n">
        <v>4.915449761236682e-06</v>
      </c>
      <c r="AG17" t="n">
        <v>0.4525</v>
      </c>
      <c r="AH17" t="n">
        <v>133763.7028754549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9.265499999999999</v>
      </c>
      <c r="E18" t="n">
        <v>10.79</v>
      </c>
      <c r="F18" t="n">
        <v>7.03</v>
      </c>
      <c r="G18" t="n">
        <v>23.43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117.68</v>
      </c>
      <c r="Q18" t="n">
        <v>204.14</v>
      </c>
      <c r="R18" t="n">
        <v>32.49</v>
      </c>
      <c r="S18" t="n">
        <v>17.37</v>
      </c>
      <c r="T18" t="n">
        <v>5396.19</v>
      </c>
      <c r="U18" t="n">
        <v>0.53</v>
      </c>
      <c r="V18" t="n">
        <v>0.73</v>
      </c>
      <c r="W18" t="n">
        <v>1.16</v>
      </c>
      <c r="X18" t="n">
        <v>0.34</v>
      </c>
      <c r="Y18" t="n">
        <v>1</v>
      </c>
      <c r="Z18" t="n">
        <v>10</v>
      </c>
      <c r="AA18" t="n">
        <v>107.0488100760662</v>
      </c>
      <c r="AB18" t="n">
        <v>146.4689046062035</v>
      </c>
      <c r="AC18" t="n">
        <v>132.4901179210259</v>
      </c>
      <c r="AD18" t="n">
        <v>107048.8100760662</v>
      </c>
      <c r="AE18" t="n">
        <v>146468.9046062035</v>
      </c>
      <c r="AF18" t="n">
        <v>4.94759538121935e-06</v>
      </c>
      <c r="AG18" t="n">
        <v>0.4495833333333333</v>
      </c>
      <c r="AH18" t="n">
        <v>132490.1179210259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9.333</v>
      </c>
      <c r="E19" t="n">
        <v>10.71</v>
      </c>
      <c r="F19" t="n">
        <v>7</v>
      </c>
      <c r="G19" t="n">
        <v>24.71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116.98</v>
      </c>
      <c r="Q19" t="n">
        <v>204.14</v>
      </c>
      <c r="R19" t="n">
        <v>31.45</v>
      </c>
      <c r="S19" t="n">
        <v>17.37</v>
      </c>
      <c r="T19" t="n">
        <v>4882.18</v>
      </c>
      <c r="U19" t="n">
        <v>0.55</v>
      </c>
      <c r="V19" t="n">
        <v>0.73</v>
      </c>
      <c r="W19" t="n">
        <v>1.16</v>
      </c>
      <c r="X19" t="n">
        <v>0.31</v>
      </c>
      <c r="Y19" t="n">
        <v>1</v>
      </c>
      <c r="Z19" t="n">
        <v>10</v>
      </c>
      <c r="AA19" t="n">
        <v>105.7348226040326</v>
      </c>
      <c r="AB19" t="n">
        <v>144.6710489779319</v>
      </c>
      <c r="AC19" t="n">
        <v>130.8638471106098</v>
      </c>
      <c r="AD19" t="n">
        <v>105734.8226040326</v>
      </c>
      <c r="AE19" t="n">
        <v>144671.0489779319</v>
      </c>
      <c r="AF19" t="n">
        <v>4.983639058110215e-06</v>
      </c>
      <c r="AG19" t="n">
        <v>0.44625</v>
      </c>
      <c r="AH19" t="n">
        <v>130863.8471106098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9.3218</v>
      </c>
      <c r="E20" t="n">
        <v>10.73</v>
      </c>
      <c r="F20" t="n">
        <v>7.01</v>
      </c>
      <c r="G20" t="n">
        <v>24.76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117.4</v>
      </c>
      <c r="Q20" t="n">
        <v>204.18</v>
      </c>
      <c r="R20" t="n">
        <v>31.74</v>
      </c>
      <c r="S20" t="n">
        <v>17.37</v>
      </c>
      <c r="T20" t="n">
        <v>5027.09</v>
      </c>
      <c r="U20" t="n">
        <v>0.55</v>
      </c>
      <c r="V20" t="n">
        <v>0.73</v>
      </c>
      <c r="W20" t="n">
        <v>1.17</v>
      </c>
      <c r="X20" t="n">
        <v>0.32</v>
      </c>
      <c r="Y20" t="n">
        <v>1</v>
      </c>
      <c r="Z20" t="n">
        <v>10</v>
      </c>
      <c r="AA20" t="n">
        <v>106.1548090383129</v>
      </c>
      <c r="AB20" t="n">
        <v>145.2456929458078</v>
      </c>
      <c r="AC20" t="n">
        <v>131.3836478647096</v>
      </c>
      <c r="AD20" t="n">
        <v>106154.8090383129</v>
      </c>
      <c r="AE20" t="n">
        <v>145245.6929458078</v>
      </c>
      <c r="AF20" t="n">
        <v>4.977658477648322e-06</v>
      </c>
      <c r="AG20" t="n">
        <v>0.4470833333333333</v>
      </c>
      <c r="AH20" t="n">
        <v>131383.6478647096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9.380599999999999</v>
      </c>
      <c r="E21" t="n">
        <v>10.66</v>
      </c>
      <c r="F21" t="n">
        <v>7</v>
      </c>
      <c r="G21" t="n">
        <v>26.24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116.95</v>
      </c>
      <c r="Q21" t="n">
        <v>204.14</v>
      </c>
      <c r="R21" t="n">
        <v>31.4</v>
      </c>
      <c r="S21" t="n">
        <v>17.37</v>
      </c>
      <c r="T21" t="n">
        <v>4861.76</v>
      </c>
      <c r="U21" t="n">
        <v>0.55</v>
      </c>
      <c r="V21" t="n">
        <v>0.73</v>
      </c>
      <c r="W21" t="n">
        <v>1.16</v>
      </c>
      <c r="X21" t="n">
        <v>0.31</v>
      </c>
      <c r="Y21" t="n">
        <v>1</v>
      </c>
      <c r="Z21" t="n">
        <v>10</v>
      </c>
      <c r="AA21" t="n">
        <v>105.1876003642515</v>
      </c>
      <c r="AB21" t="n">
        <v>143.9223153677223</v>
      </c>
      <c r="AC21" t="n">
        <v>130.1865715853042</v>
      </c>
      <c r="AD21" t="n">
        <v>105187.6003642515</v>
      </c>
      <c r="AE21" t="n">
        <v>143922.3153677224</v>
      </c>
      <c r="AF21" t="n">
        <v>5.009056525073254e-06</v>
      </c>
      <c r="AG21" t="n">
        <v>0.4441666666666667</v>
      </c>
      <c r="AH21" t="n">
        <v>130186.5715853042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9.4377</v>
      </c>
      <c r="E22" t="n">
        <v>10.6</v>
      </c>
      <c r="F22" t="n">
        <v>6.98</v>
      </c>
      <c r="G22" t="n">
        <v>27.94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116.63</v>
      </c>
      <c r="Q22" t="n">
        <v>204.22</v>
      </c>
      <c r="R22" t="n">
        <v>31.18</v>
      </c>
      <c r="S22" t="n">
        <v>17.37</v>
      </c>
      <c r="T22" t="n">
        <v>4756.2</v>
      </c>
      <c r="U22" t="n">
        <v>0.5600000000000001</v>
      </c>
      <c r="V22" t="n">
        <v>0.73</v>
      </c>
      <c r="W22" t="n">
        <v>1.16</v>
      </c>
      <c r="X22" t="n">
        <v>0.29</v>
      </c>
      <c r="Y22" t="n">
        <v>1</v>
      </c>
      <c r="Z22" t="n">
        <v>10</v>
      </c>
      <c r="AA22" t="n">
        <v>104.2835324944807</v>
      </c>
      <c r="AB22" t="n">
        <v>142.6853298236431</v>
      </c>
      <c r="AC22" t="n">
        <v>129.0676422054313</v>
      </c>
      <c r="AD22" t="n">
        <v>104283.5324944806</v>
      </c>
      <c r="AE22" t="n">
        <v>142685.3298236431</v>
      </c>
      <c r="AF22" t="n">
        <v>5.039546805820933e-06</v>
      </c>
      <c r="AG22" t="n">
        <v>0.4416666666666667</v>
      </c>
      <c r="AH22" t="n">
        <v>129067.6422054313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9.455299999999999</v>
      </c>
      <c r="E23" t="n">
        <v>10.58</v>
      </c>
      <c r="F23" t="n">
        <v>6.96</v>
      </c>
      <c r="G23" t="n">
        <v>27.86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116.25</v>
      </c>
      <c r="Q23" t="n">
        <v>204.14</v>
      </c>
      <c r="R23" t="n">
        <v>30.36</v>
      </c>
      <c r="S23" t="n">
        <v>17.37</v>
      </c>
      <c r="T23" t="n">
        <v>4347.91</v>
      </c>
      <c r="U23" t="n">
        <v>0.57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103.7817147468543</v>
      </c>
      <c r="AB23" t="n">
        <v>141.9987206427045</v>
      </c>
      <c r="AC23" t="n">
        <v>128.4465620410593</v>
      </c>
      <c r="AD23" t="n">
        <v>103781.7147468543</v>
      </c>
      <c r="AE23" t="n">
        <v>141998.7206427045</v>
      </c>
      <c r="AF23" t="n">
        <v>5.048944860832477e-06</v>
      </c>
      <c r="AG23" t="n">
        <v>0.4408333333333334</v>
      </c>
      <c r="AH23" t="n">
        <v>128446.5620410593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9.511200000000001</v>
      </c>
      <c r="E24" t="n">
        <v>10.51</v>
      </c>
      <c r="F24" t="n">
        <v>6.95</v>
      </c>
      <c r="G24" t="n">
        <v>29.8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115.98</v>
      </c>
      <c r="Q24" t="n">
        <v>204.14</v>
      </c>
      <c r="R24" t="n">
        <v>29.91</v>
      </c>
      <c r="S24" t="n">
        <v>17.37</v>
      </c>
      <c r="T24" t="n">
        <v>4129.53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102.9746960433389</v>
      </c>
      <c r="AB24" t="n">
        <v>140.8945220494029</v>
      </c>
      <c r="AC24" t="n">
        <v>127.4477466117495</v>
      </c>
      <c r="AD24" t="n">
        <v>102974.6960433389</v>
      </c>
      <c r="AE24" t="n">
        <v>140894.5220494029</v>
      </c>
      <c r="AF24" t="n">
        <v>5.078794365102097e-06</v>
      </c>
      <c r="AG24" t="n">
        <v>0.4379166666666667</v>
      </c>
      <c r="AH24" t="n">
        <v>127447.7466117495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9.509499999999999</v>
      </c>
      <c r="E25" t="n">
        <v>10.52</v>
      </c>
      <c r="F25" t="n">
        <v>6.96</v>
      </c>
      <c r="G25" t="n">
        <v>29.81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116</v>
      </c>
      <c r="Q25" t="n">
        <v>204.15</v>
      </c>
      <c r="R25" t="n">
        <v>29.88</v>
      </c>
      <c r="S25" t="n">
        <v>17.37</v>
      </c>
      <c r="T25" t="n">
        <v>4114.8</v>
      </c>
      <c r="U25" t="n">
        <v>0.58</v>
      </c>
      <c r="V25" t="n">
        <v>0.73</v>
      </c>
      <c r="W25" t="n">
        <v>1.16</v>
      </c>
      <c r="X25" t="n">
        <v>0.26</v>
      </c>
      <c r="Y25" t="n">
        <v>1</v>
      </c>
      <c r="Z25" t="n">
        <v>10</v>
      </c>
      <c r="AA25" t="n">
        <v>103.0527978746352</v>
      </c>
      <c r="AB25" t="n">
        <v>141.001384420592</v>
      </c>
      <c r="AC25" t="n">
        <v>127.5444101882147</v>
      </c>
      <c r="AD25" t="n">
        <v>103052.7978746352</v>
      </c>
      <c r="AE25" t="n">
        <v>141001.384420592</v>
      </c>
      <c r="AF25" t="n">
        <v>5.077886598424845e-06</v>
      </c>
      <c r="AG25" t="n">
        <v>0.4383333333333333</v>
      </c>
      <c r="AH25" t="n">
        <v>127544.4101882147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9.576499999999999</v>
      </c>
      <c r="E26" t="n">
        <v>10.44</v>
      </c>
      <c r="F26" t="n">
        <v>6.93</v>
      </c>
      <c r="G26" t="n">
        <v>31.99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115.51</v>
      </c>
      <c r="Q26" t="n">
        <v>204.14</v>
      </c>
      <c r="R26" t="n">
        <v>29.32</v>
      </c>
      <c r="S26" t="n">
        <v>17.37</v>
      </c>
      <c r="T26" t="n">
        <v>3836.91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101.9232107386907</v>
      </c>
      <c r="AB26" t="n">
        <v>139.4558334673262</v>
      </c>
      <c r="AC26" t="n">
        <v>126.1463644487336</v>
      </c>
      <c r="AD26" t="n">
        <v>101923.2107386907</v>
      </c>
      <c r="AE26" t="n">
        <v>139455.8334673262</v>
      </c>
      <c r="AF26" t="n">
        <v>5.113663285116518e-06</v>
      </c>
      <c r="AG26" t="n">
        <v>0.435</v>
      </c>
      <c r="AH26" t="n">
        <v>126146.3644487336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9.5783</v>
      </c>
      <c r="E27" t="n">
        <v>10.44</v>
      </c>
      <c r="F27" t="n">
        <v>6.93</v>
      </c>
      <c r="G27" t="n">
        <v>31.98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115.47</v>
      </c>
      <c r="Q27" t="n">
        <v>204.2</v>
      </c>
      <c r="R27" t="n">
        <v>29.05</v>
      </c>
      <c r="S27" t="n">
        <v>17.37</v>
      </c>
      <c r="T27" t="n">
        <v>3699.92</v>
      </c>
      <c r="U27" t="n">
        <v>0.6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101.8823181868545</v>
      </c>
      <c r="AB27" t="n">
        <v>139.3998824738519</v>
      </c>
      <c r="AC27" t="n">
        <v>126.0957533395488</v>
      </c>
      <c r="AD27" t="n">
        <v>101882.3181868545</v>
      </c>
      <c r="AE27" t="n">
        <v>139399.8824738519</v>
      </c>
      <c r="AF27" t="n">
        <v>5.114624449833609e-06</v>
      </c>
      <c r="AG27" t="n">
        <v>0.435</v>
      </c>
      <c r="AH27" t="n">
        <v>126095.7533395488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9.646599999999999</v>
      </c>
      <c r="E28" t="n">
        <v>10.37</v>
      </c>
      <c r="F28" t="n">
        <v>6.91</v>
      </c>
      <c r="G28" t="n">
        <v>34.53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114.92</v>
      </c>
      <c r="Q28" t="n">
        <v>204.15</v>
      </c>
      <c r="R28" t="n">
        <v>28.66</v>
      </c>
      <c r="S28" t="n">
        <v>17.37</v>
      </c>
      <c r="T28" t="n">
        <v>3513.77</v>
      </c>
      <c r="U28" t="n">
        <v>0.61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100.7702844840997</v>
      </c>
      <c r="AB28" t="n">
        <v>137.878348902279</v>
      </c>
      <c r="AC28" t="n">
        <v>124.7194327965605</v>
      </c>
      <c r="AD28" t="n">
        <v>100770.2844840997</v>
      </c>
      <c r="AE28" t="n">
        <v>137878.348902279</v>
      </c>
      <c r="AF28" t="n">
        <v>5.151095311043179e-06</v>
      </c>
      <c r="AG28" t="n">
        <v>0.4320833333333333</v>
      </c>
      <c r="AH28" t="n">
        <v>124719.4327965605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9.6448</v>
      </c>
      <c r="E29" t="n">
        <v>10.37</v>
      </c>
      <c r="F29" t="n">
        <v>6.91</v>
      </c>
      <c r="G29" t="n">
        <v>34.54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114.99</v>
      </c>
      <c r="Q29" t="n">
        <v>204.16</v>
      </c>
      <c r="R29" t="n">
        <v>28.64</v>
      </c>
      <c r="S29" t="n">
        <v>17.37</v>
      </c>
      <c r="T29" t="n">
        <v>3501.63</v>
      </c>
      <c r="U29" t="n">
        <v>0.61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100.8276124036081</v>
      </c>
      <c r="AB29" t="n">
        <v>137.9567874908796</v>
      </c>
      <c r="AC29" t="n">
        <v>124.7903853163544</v>
      </c>
      <c r="AD29" t="n">
        <v>100827.6124036081</v>
      </c>
      <c r="AE29" t="n">
        <v>137956.7874908796</v>
      </c>
      <c r="AF29" t="n">
        <v>5.15013414632609e-06</v>
      </c>
      <c r="AG29" t="n">
        <v>0.4320833333333333</v>
      </c>
      <c r="AH29" t="n">
        <v>124790.3853163544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9.6448</v>
      </c>
      <c r="E30" t="n">
        <v>10.37</v>
      </c>
      <c r="F30" t="n">
        <v>6.91</v>
      </c>
      <c r="G30" t="n">
        <v>34.54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114.84</v>
      </c>
      <c r="Q30" t="n">
        <v>204.14</v>
      </c>
      <c r="R30" t="n">
        <v>28.75</v>
      </c>
      <c r="S30" t="n">
        <v>17.37</v>
      </c>
      <c r="T30" t="n">
        <v>3555.55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100.7429767673021</v>
      </c>
      <c r="AB30" t="n">
        <v>137.8409852794251</v>
      </c>
      <c r="AC30" t="n">
        <v>124.6856351054316</v>
      </c>
      <c r="AD30" t="n">
        <v>100742.9767673021</v>
      </c>
      <c r="AE30" t="n">
        <v>137840.9852794251</v>
      </c>
      <c r="AF30" t="n">
        <v>5.15013414632609e-06</v>
      </c>
      <c r="AG30" t="n">
        <v>0.4320833333333333</v>
      </c>
      <c r="AH30" t="n">
        <v>124685.6351054316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9.720000000000001</v>
      </c>
      <c r="E31" t="n">
        <v>10.29</v>
      </c>
      <c r="F31" t="n">
        <v>6.88</v>
      </c>
      <c r="G31" t="n">
        <v>37.52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114.11</v>
      </c>
      <c r="Q31" t="n">
        <v>204.15</v>
      </c>
      <c r="R31" t="n">
        <v>27.62</v>
      </c>
      <c r="S31" t="n">
        <v>17.37</v>
      </c>
      <c r="T31" t="n">
        <v>2996.68</v>
      </c>
      <c r="U31" t="n">
        <v>0.63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99.43012962881878</v>
      </c>
      <c r="AB31" t="n">
        <v>136.0446899058251</v>
      </c>
      <c r="AC31" t="n">
        <v>123.060775641171</v>
      </c>
      <c r="AD31" t="n">
        <v>99430.12962881877</v>
      </c>
      <c r="AE31" t="n">
        <v>136044.6899058251</v>
      </c>
      <c r="AF31" t="n">
        <v>5.190289472284505e-06</v>
      </c>
      <c r="AG31" t="n">
        <v>0.42875</v>
      </c>
      <c r="AH31" t="n">
        <v>123060.775641171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9.717599999999999</v>
      </c>
      <c r="E32" t="n">
        <v>10.29</v>
      </c>
      <c r="F32" t="n">
        <v>6.88</v>
      </c>
      <c r="G32" t="n">
        <v>37.53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114.13</v>
      </c>
      <c r="Q32" t="n">
        <v>204.14</v>
      </c>
      <c r="R32" t="n">
        <v>27.78</v>
      </c>
      <c r="S32" t="n">
        <v>17.37</v>
      </c>
      <c r="T32" t="n">
        <v>3075.54</v>
      </c>
      <c r="U32" t="n">
        <v>0.63</v>
      </c>
      <c r="V32" t="n">
        <v>0.74</v>
      </c>
      <c r="W32" t="n">
        <v>1.15</v>
      </c>
      <c r="X32" t="n">
        <v>0.19</v>
      </c>
      <c r="Y32" t="n">
        <v>1</v>
      </c>
      <c r="Z32" t="n">
        <v>10</v>
      </c>
      <c r="AA32" t="n">
        <v>99.46460390268693</v>
      </c>
      <c r="AB32" t="n">
        <v>136.0918591282291</v>
      </c>
      <c r="AC32" t="n">
        <v>123.1034430991912</v>
      </c>
      <c r="AD32" t="n">
        <v>99464.60390268693</v>
      </c>
      <c r="AE32" t="n">
        <v>136091.8591282291</v>
      </c>
      <c r="AF32" t="n">
        <v>5.189007919328385e-06</v>
      </c>
      <c r="AG32" t="n">
        <v>0.42875</v>
      </c>
      <c r="AH32" t="n">
        <v>123103.4430991912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9.707700000000001</v>
      </c>
      <c r="E33" t="n">
        <v>10.3</v>
      </c>
      <c r="F33" t="n">
        <v>6.89</v>
      </c>
      <c r="G33" t="n">
        <v>37.59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114.31</v>
      </c>
      <c r="Q33" t="n">
        <v>204.14</v>
      </c>
      <c r="R33" t="n">
        <v>28.17</v>
      </c>
      <c r="S33" t="n">
        <v>17.37</v>
      </c>
      <c r="T33" t="n">
        <v>3270.17</v>
      </c>
      <c r="U33" t="n">
        <v>0.62</v>
      </c>
      <c r="V33" t="n">
        <v>0.74</v>
      </c>
      <c r="W33" t="n">
        <v>1.15</v>
      </c>
      <c r="X33" t="n">
        <v>0.2</v>
      </c>
      <c r="Y33" t="n">
        <v>1</v>
      </c>
      <c r="Z33" t="n">
        <v>10</v>
      </c>
      <c r="AA33" t="n">
        <v>99.70991903766082</v>
      </c>
      <c r="AB33" t="n">
        <v>136.4275101184401</v>
      </c>
      <c r="AC33" t="n">
        <v>123.4070600299858</v>
      </c>
      <c r="AD33" t="n">
        <v>99709.91903766083</v>
      </c>
      <c r="AE33" t="n">
        <v>136427.5101184401</v>
      </c>
      <c r="AF33" t="n">
        <v>5.183721513384392e-06</v>
      </c>
      <c r="AG33" t="n">
        <v>0.4291666666666667</v>
      </c>
      <c r="AH33" t="n">
        <v>123407.0600299858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9.710599999999999</v>
      </c>
      <c r="E34" t="n">
        <v>10.3</v>
      </c>
      <c r="F34" t="n">
        <v>6.89</v>
      </c>
      <c r="G34" t="n">
        <v>37.58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114.03</v>
      </c>
      <c r="Q34" t="n">
        <v>204.14</v>
      </c>
      <c r="R34" t="n">
        <v>27.87</v>
      </c>
      <c r="S34" t="n">
        <v>17.37</v>
      </c>
      <c r="T34" t="n">
        <v>3120.39</v>
      </c>
      <c r="U34" t="n">
        <v>0.62</v>
      </c>
      <c r="V34" t="n">
        <v>0.74</v>
      </c>
      <c r="W34" t="n">
        <v>1.16</v>
      </c>
      <c r="X34" t="n">
        <v>0.2</v>
      </c>
      <c r="Y34" t="n">
        <v>1</v>
      </c>
      <c r="Z34" t="n">
        <v>10</v>
      </c>
      <c r="AA34" t="n">
        <v>99.52477761884771</v>
      </c>
      <c r="AB34" t="n">
        <v>136.1741914613572</v>
      </c>
      <c r="AC34" t="n">
        <v>123.1779177499998</v>
      </c>
      <c r="AD34" t="n">
        <v>99524.77761884771</v>
      </c>
      <c r="AE34" t="n">
        <v>136174.1914613572</v>
      </c>
      <c r="AF34" t="n">
        <v>5.185270056539703e-06</v>
      </c>
      <c r="AG34" t="n">
        <v>0.4291666666666667</v>
      </c>
      <c r="AH34" t="n">
        <v>123177.9177499998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9.781000000000001</v>
      </c>
      <c r="E35" t="n">
        <v>10.22</v>
      </c>
      <c r="F35" t="n">
        <v>6.87</v>
      </c>
      <c r="G35" t="n">
        <v>41.19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113.55</v>
      </c>
      <c r="Q35" t="n">
        <v>204.14</v>
      </c>
      <c r="R35" t="n">
        <v>27.22</v>
      </c>
      <c r="S35" t="n">
        <v>17.37</v>
      </c>
      <c r="T35" t="n">
        <v>2801.45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98.4582823339194</v>
      </c>
      <c r="AB35" t="n">
        <v>134.7149655620677</v>
      </c>
      <c r="AC35" t="n">
        <v>121.8579583225016</v>
      </c>
      <c r="AD35" t="n">
        <v>98458.2823339194</v>
      </c>
      <c r="AE35" t="n">
        <v>134714.9655620677</v>
      </c>
      <c r="AF35" t="n">
        <v>5.22286227658588e-06</v>
      </c>
      <c r="AG35" t="n">
        <v>0.4258333333333333</v>
      </c>
      <c r="AH35" t="n">
        <v>121857.9583225016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9.781000000000001</v>
      </c>
      <c r="E36" t="n">
        <v>10.22</v>
      </c>
      <c r="F36" t="n">
        <v>6.87</v>
      </c>
      <c r="G36" t="n">
        <v>41.19</v>
      </c>
      <c r="H36" t="n">
        <v>0.6</v>
      </c>
      <c r="I36" t="n">
        <v>10</v>
      </c>
      <c r="J36" t="n">
        <v>279.61</v>
      </c>
      <c r="K36" t="n">
        <v>59.89</v>
      </c>
      <c r="L36" t="n">
        <v>9.5</v>
      </c>
      <c r="M36" t="n">
        <v>8</v>
      </c>
      <c r="N36" t="n">
        <v>75.22</v>
      </c>
      <c r="O36" t="n">
        <v>34718.84</v>
      </c>
      <c r="P36" t="n">
        <v>113.52</v>
      </c>
      <c r="Q36" t="n">
        <v>204.15</v>
      </c>
      <c r="R36" t="n">
        <v>27.36</v>
      </c>
      <c r="S36" t="n">
        <v>17.37</v>
      </c>
      <c r="T36" t="n">
        <v>2873.03</v>
      </c>
      <c r="U36" t="n">
        <v>0.63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98.44159091616982</v>
      </c>
      <c r="AB36" t="n">
        <v>134.6921276279294</v>
      </c>
      <c r="AC36" t="n">
        <v>121.8373000087442</v>
      </c>
      <c r="AD36" t="n">
        <v>98441.59091616982</v>
      </c>
      <c r="AE36" t="n">
        <v>134692.1276279294</v>
      </c>
      <c r="AF36" t="n">
        <v>5.22286227658588e-06</v>
      </c>
      <c r="AG36" t="n">
        <v>0.4258333333333333</v>
      </c>
      <c r="AH36" t="n">
        <v>121837.3000087442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9.7842</v>
      </c>
      <c r="E37" t="n">
        <v>10.22</v>
      </c>
      <c r="F37" t="n">
        <v>6.86</v>
      </c>
      <c r="G37" t="n">
        <v>41.17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113.6</v>
      </c>
      <c r="Q37" t="n">
        <v>204.14</v>
      </c>
      <c r="R37" t="n">
        <v>27.06</v>
      </c>
      <c r="S37" t="n">
        <v>17.37</v>
      </c>
      <c r="T37" t="n">
        <v>2723.33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98.41175645156869</v>
      </c>
      <c r="AB37" t="n">
        <v>134.6513067972584</v>
      </c>
      <c r="AC37" t="n">
        <v>121.8003750608601</v>
      </c>
      <c r="AD37" t="n">
        <v>98411.7564515687</v>
      </c>
      <c r="AE37" t="n">
        <v>134651.3067972584</v>
      </c>
      <c r="AF37" t="n">
        <v>5.224571013860705e-06</v>
      </c>
      <c r="AG37" t="n">
        <v>0.4258333333333333</v>
      </c>
      <c r="AH37" t="n">
        <v>121800.3750608601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9.772</v>
      </c>
      <c r="E38" t="n">
        <v>10.23</v>
      </c>
      <c r="F38" t="n">
        <v>6.87</v>
      </c>
      <c r="G38" t="n">
        <v>41.25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113.59</v>
      </c>
      <c r="Q38" t="n">
        <v>204.14</v>
      </c>
      <c r="R38" t="n">
        <v>27.52</v>
      </c>
      <c r="S38" t="n">
        <v>17.37</v>
      </c>
      <c r="T38" t="n">
        <v>2950.19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98.57058440476006</v>
      </c>
      <c r="AB38" t="n">
        <v>134.8686222098095</v>
      </c>
      <c r="AC38" t="n">
        <v>121.9969501954414</v>
      </c>
      <c r="AD38" t="n">
        <v>98570.58440476005</v>
      </c>
      <c r="AE38" t="n">
        <v>134868.6222098095</v>
      </c>
      <c r="AF38" t="n">
        <v>5.21805645300043e-06</v>
      </c>
      <c r="AG38" t="n">
        <v>0.42625</v>
      </c>
      <c r="AH38" t="n">
        <v>121996.9501954414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9.844900000000001</v>
      </c>
      <c r="E39" t="n">
        <v>10.16</v>
      </c>
      <c r="F39" t="n">
        <v>6.85</v>
      </c>
      <c r="G39" t="n">
        <v>45.66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113.1</v>
      </c>
      <c r="Q39" t="n">
        <v>204.14</v>
      </c>
      <c r="R39" t="n">
        <v>26.75</v>
      </c>
      <c r="S39" t="n">
        <v>17.37</v>
      </c>
      <c r="T39" t="n">
        <v>2573.96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97.49227339661644</v>
      </c>
      <c r="AB39" t="n">
        <v>133.3932295167439</v>
      </c>
      <c r="AC39" t="n">
        <v>120.6623669102749</v>
      </c>
      <c r="AD39" t="n">
        <v>97492.27339661644</v>
      </c>
      <c r="AE39" t="n">
        <v>133393.2295167439</v>
      </c>
      <c r="AF39" t="n">
        <v>5.256983624042564e-06</v>
      </c>
      <c r="AG39" t="n">
        <v>0.4233333333333333</v>
      </c>
      <c r="AH39" t="n">
        <v>120662.3669102749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9.833399999999999</v>
      </c>
      <c r="E40" t="n">
        <v>10.17</v>
      </c>
      <c r="F40" t="n">
        <v>6.86</v>
      </c>
      <c r="G40" t="n">
        <v>45.74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113.52</v>
      </c>
      <c r="Q40" t="n">
        <v>204.16</v>
      </c>
      <c r="R40" t="n">
        <v>27.19</v>
      </c>
      <c r="S40" t="n">
        <v>17.37</v>
      </c>
      <c r="T40" t="n">
        <v>2793.27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97.88041961374587</v>
      </c>
      <c r="AB40" t="n">
        <v>133.9243082948227</v>
      </c>
      <c r="AC40" t="n">
        <v>121.1427602751478</v>
      </c>
      <c r="AD40" t="n">
        <v>97880.41961374588</v>
      </c>
      <c r="AE40" t="n">
        <v>133924.3082948227</v>
      </c>
      <c r="AF40" t="n">
        <v>5.250842849461157e-06</v>
      </c>
      <c r="AG40" t="n">
        <v>0.42375</v>
      </c>
      <c r="AH40" t="n">
        <v>121142.7602751478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9.841200000000001</v>
      </c>
      <c r="E41" t="n">
        <v>10.16</v>
      </c>
      <c r="F41" t="n">
        <v>6.85</v>
      </c>
      <c r="G41" t="n">
        <v>45.69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113.38</v>
      </c>
      <c r="Q41" t="n">
        <v>204.14</v>
      </c>
      <c r="R41" t="n">
        <v>26.94</v>
      </c>
      <c r="S41" t="n">
        <v>17.37</v>
      </c>
      <c r="T41" t="n">
        <v>2668.61</v>
      </c>
      <c r="U41" t="n">
        <v>0.64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97.68182867508489</v>
      </c>
      <c r="AB41" t="n">
        <v>133.652587411333</v>
      </c>
      <c r="AC41" t="n">
        <v>120.8969720514156</v>
      </c>
      <c r="AD41" t="n">
        <v>97681.82867508489</v>
      </c>
      <c r="AE41" t="n">
        <v>133652.587411333</v>
      </c>
      <c r="AF41" t="n">
        <v>5.255007896568547e-06</v>
      </c>
      <c r="AG41" t="n">
        <v>0.4233333333333333</v>
      </c>
      <c r="AH41" t="n">
        <v>120896.9720514156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9.837400000000001</v>
      </c>
      <c r="E42" t="n">
        <v>10.17</v>
      </c>
      <c r="F42" t="n">
        <v>6.86</v>
      </c>
      <c r="G42" t="n">
        <v>45.71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113.23</v>
      </c>
      <c r="Q42" t="n">
        <v>204.14</v>
      </c>
      <c r="R42" t="n">
        <v>27.02</v>
      </c>
      <c r="S42" t="n">
        <v>17.37</v>
      </c>
      <c r="T42" t="n">
        <v>2707.01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97.68228669103536</v>
      </c>
      <c r="AB42" t="n">
        <v>133.6532140889627</v>
      </c>
      <c r="AC42" t="n">
        <v>120.8975389198118</v>
      </c>
      <c r="AD42" t="n">
        <v>97682.28669103536</v>
      </c>
      <c r="AE42" t="n">
        <v>133653.2140889627</v>
      </c>
      <c r="AF42" t="n">
        <v>5.25297877105469e-06</v>
      </c>
      <c r="AG42" t="n">
        <v>0.42375</v>
      </c>
      <c r="AH42" t="n">
        <v>120897.5389198118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9.8371</v>
      </c>
      <c r="E43" t="n">
        <v>10.17</v>
      </c>
      <c r="F43" t="n">
        <v>6.86</v>
      </c>
      <c r="G43" t="n">
        <v>45.72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113.13</v>
      </c>
      <c r="Q43" t="n">
        <v>204.14</v>
      </c>
      <c r="R43" t="n">
        <v>26.99</v>
      </c>
      <c r="S43" t="n">
        <v>17.37</v>
      </c>
      <c r="T43" t="n">
        <v>2693.45</v>
      </c>
      <c r="U43" t="n">
        <v>0.64</v>
      </c>
      <c r="V43" t="n">
        <v>0.74</v>
      </c>
      <c r="W43" t="n">
        <v>1.15</v>
      </c>
      <c r="X43" t="n">
        <v>0.17</v>
      </c>
      <c r="Y43" t="n">
        <v>1</v>
      </c>
      <c r="Z43" t="n">
        <v>10</v>
      </c>
      <c r="AA43" t="n">
        <v>97.62978804464936</v>
      </c>
      <c r="AB43" t="n">
        <v>133.5813831249006</v>
      </c>
      <c r="AC43" t="n">
        <v>120.8325634021444</v>
      </c>
      <c r="AD43" t="n">
        <v>97629.78804464937</v>
      </c>
      <c r="AE43" t="n">
        <v>133581.3831249005</v>
      </c>
      <c r="AF43" t="n">
        <v>5.252818576935175e-06</v>
      </c>
      <c r="AG43" t="n">
        <v>0.42375</v>
      </c>
      <c r="AH43" t="n">
        <v>120832.5634021444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9.9116</v>
      </c>
      <c r="E44" t="n">
        <v>10.09</v>
      </c>
      <c r="F44" t="n">
        <v>6.83</v>
      </c>
      <c r="G44" t="n">
        <v>51.24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112.4</v>
      </c>
      <c r="Q44" t="n">
        <v>204.15</v>
      </c>
      <c r="R44" t="n">
        <v>26.29</v>
      </c>
      <c r="S44" t="n">
        <v>17.37</v>
      </c>
      <c r="T44" t="n">
        <v>2346.58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96.37121397104008</v>
      </c>
      <c r="AB44" t="n">
        <v>131.8593465530198</v>
      </c>
      <c r="AC44" t="n">
        <v>119.2748755837899</v>
      </c>
      <c r="AD44" t="n">
        <v>96371.21397104008</v>
      </c>
      <c r="AE44" t="n">
        <v>131859.3465530198</v>
      </c>
      <c r="AF44" t="n">
        <v>5.292600116614721e-06</v>
      </c>
      <c r="AG44" t="n">
        <v>0.4204166666666667</v>
      </c>
      <c r="AH44" t="n">
        <v>119274.8755837899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9.922000000000001</v>
      </c>
      <c r="E45" t="n">
        <v>10.08</v>
      </c>
      <c r="F45" t="n">
        <v>6.82</v>
      </c>
      <c r="G45" t="n">
        <v>51.16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112.34</v>
      </c>
      <c r="Q45" t="n">
        <v>204.14</v>
      </c>
      <c r="R45" t="n">
        <v>25.87</v>
      </c>
      <c r="S45" t="n">
        <v>17.37</v>
      </c>
      <c r="T45" t="n">
        <v>2138.06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96.19533130935808</v>
      </c>
      <c r="AB45" t="n">
        <v>131.6186961359112</v>
      </c>
      <c r="AC45" t="n">
        <v>119.057192504735</v>
      </c>
      <c r="AD45" t="n">
        <v>96195.33130935808</v>
      </c>
      <c r="AE45" t="n">
        <v>131618.6961359112</v>
      </c>
      <c r="AF45" t="n">
        <v>5.298153512757908e-06</v>
      </c>
      <c r="AG45" t="n">
        <v>0.42</v>
      </c>
      <c r="AH45" t="n">
        <v>119057.192504735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9.927199999999999</v>
      </c>
      <c r="E46" t="n">
        <v>10.07</v>
      </c>
      <c r="F46" t="n">
        <v>6.82</v>
      </c>
      <c r="G46" t="n">
        <v>51.12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112.05</v>
      </c>
      <c r="Q46" t="n">
        <v>204.14</v>
      </c>
      <c r="R46" t="n">
        <v>25.84</v>
      </c>
      <c r="S46" t="n">
        <v>17.37</v>
      </c>
      <c r="T46" t="n">
        <v>2121.88</v>
      </c>
      <c r="U46" t="n">
        <v>0.67</v>
      </c>
      <c r="V46" t="n">
        <v>0.75</v>
      </c>
      <c r="W46" t="n">
        <v>1.14</v>
      </c>
      <c r="X46" t="n">
        <v>0.12</v>
      </c>
      <c r="Y46" t="n">
        <v>1</v>
      </c>
      <c r="Z46" t="n">
        <v>10</v>
      </c>
      <c r="AA46" t="n">
        <v>95.98454094225761</v>
      </c>
      <c r="AB46" t="n">
        <v>131.3302834562298</v>
      </c>
      <c r="AC46" t="n">
        <v>118.7963055264127</v>
      </c>
      <c r="AD46" t="n">
        <v>95984.5409422576</v>
      </c>
      <c r="AE46" t="n">
        <v>131330.2834562298</v>
      </c>
      <c r="AF46" t="n">
        <v>5.3009302108295e-06</v>
      </c>
      <c r="AG46" t="n">
        <v>0.4195833333333334</v>
      </c>
      <c r="AH46" t="n">
        <v>118796.3055264127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9.918699999999999</v>
      </c>
      <c r="E47" t="n">
        <v>10.08</v>
      </c>
      <c r="F47" t="n">
        <v>6.82</v>
      </c>
      <c r="G47" t="n">
        <v>51.18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112.19</v>
      </c>
      <c r="Q47" t="n">
        <v>204.14</v>
      </c>
      <c r="R47" t="n">
        <v>25.99</v>
      </c>
      <c r="S47" t="n">
        <v>17.37</v>
      </c>
      <c r="T47" t="n">
        <v>2197.56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96.14333828304918</v>
      </c>
      <c r="AB47" t="n">
        <v>131.547556983545</v>
      </c>
      <c r="AC47" t="n">
        <v>118.9928427732262</v>
      </c>
      <c r="AD47" t="n">
        <v>96143.33828304918</v>
      </c>
      <c r="AE47" t="n">
        <v>131547.556983545</v>
      </c>
      <c r="AF47" t="n">
        <v>5.296391377443242e-06</v>
      </c>
      <c r="AG47" t="n">
        <v>0.42</v>
      </c>
      <c r="AH47" t="n">
        <v>118992.8427732262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9.9168</v>
      </c>
      <c r="E48" t="n">
        <v>10.08</v>
      </c>
      <c r="F48" t="n">
        <v>6.83</v>
      </c>
      <c r="G48" t="n">
        <v>51.2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112.03</v>
      </c>
      <c r="Q48" t="n">
        <v>204.15</v>
      </c>
      <c r="R48" t="n">
        <v>26.16</v>
      </c>
      <c r="S48" t="n">
        <v>17.37</v>
      </c>
      <c r="T48" t="n">
        <v>2281.91</v>
      </c>
      <c r="U48" t="n">
        <v>0.66</v>
      </c>
      <c r="V48" t="n">
        <v>0.75</v>
      </c>
      <c r="W48" t="n">
        <v>1.15</v>
      </c>
      <c r="X48" t="n">
        <v>0.14</v>
      </c>
      <c r="Y48" t="n">
        <v>1</v>
      </c>
      <c r="Z48" t="n">
        <v>10</v>
      </c>
      <c r="AA48" t="n">
        <v>96.11621584673559</v>
      </c>
      <c r="AB48" t="n">
        <v>131.5104468696233</v>
      </c>
      <c r="AC48" t="n">
        <v>118.9592743964929</v>
      </c>
      <c r="AD48" t="n">
        <v>96116.21584673559</v>
      </c>
      <c r="AE48" t="n">
        <v>131510.4468696233</v>
      </c>
      <c r="AF48" t="n">
        <v>5.295376814686314e-06</v>
      </c>
      <c r="AG48" t="n">
        <v>0.42</v>
      </c>
      <c r="AH48" t="n">
        <v>118959.2743964929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9.9154</v>
      </c>
      <c r="E49" t="n">
        <v>10.09</v>
      </c>
      <c r="F49" t="n">
        <v>6.83</v>
      </c>
      <c r="G49" t="n">
        <v>51.21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112.15</v>
      </c>
      <c r="Q49" t="n">
        <v>204.19</v>
      </c>
      <c r="R49" t="n">
        <v>26.09</v>
      </c>
      <c r="S49" t="n">
        <v>17.37</v>
      </c>
      <c r="T49" t="n">
        <v>2248.48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96.19902959294663</v>
      </c>
      <c r="AB49" t="n">
        <v>131.6237562906738</v>
      </c>
      <c r="AC49" t="n">
        <v>119.0617697254291</v>
      </c>
      <c r="AD49" t="n">
        <v>96199.02959294662</v>
      </c>
      <c r="AE49" t="n">
        <v>131623.7562906738</v>
      </c>
      <c r="AF49" t="n">
        <v>5.294629242128578e-06</v>
      </c>
      <c r="AG49" t="n">
        <v>0.4204166666666667</v>
      </c>
      <c r="AH49" t="n">
        <v>119061.7697254291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9.9138</v>
      </c>
      <c r="E50" t="n">
        <v>10.09</v>
      </c>
      <c r="F50" t="n">
        <v>6.83</v>
      </c>
      <c r="G50" t="n">
        <v>51.22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111.95</v>
      </c>
      <c r="Q50" t="n">
        <v>204.15</v>
      </c>
      <c r="R50" t="n">
        <v>26.14</v>
      </c>
      <c r="S50" t="n">
        <v>17.37</v>
      </c>
      <c r="T50" t="n">
        <v>2274.75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96.10394481355314</v>
      </c>
      <c r="AB50" t="n">
        <v>131.4936571006633</v>
      </c>
      <c r="AC50" t="n">
        <v>118.9440870195178</v>
      </c>
      <c r="AD50" t="n">
        <v>96103.94481355314</v>
      </c>
      <c r="AE50" t="n">
        <v>131493.6571006633</v>
      </c>
      <c r="AF50" t="n">
        <v>5.293774873491165e-06</v>
      </c>
      <c r="AG50" t="n">
        <v>0.4204166666666667</v>
      </c>
      <c r="AH50" t="n">
        <v>118944.0870195178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9.916499999999999</v>
      </c>
      <c r="E51" t="n">
        <v>10.08</v>
      </c>
      <c r="F51" t="n">
        <v>6.83</v>
      </c>
      <c r="G51" t="n">
        <v>51.2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111.66</v>
      </c>
      <c r="Q51" t="n">
        <v>204.15</v>
      </c>
      <c r="R51" t="n">
        <v>26.03</v>
      </c>
      <c r="S51" t="n">
        <v>17.37</v>
      </c>
      <c r="T51" t="n">
        <v>2218.76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95.91592118729697</v>
      </c>
      <c r="AB51" t="n">
        <v>131.2363948802028</v>
      </c>
      <c r="AC51" t="n">
        <v>118.7113775443081</v>
      </c>
      <c r="AD51" t="n">
        <v>95915.92118729698</v>
      </c>
      <c r="AE51" t="n">
        <v>131236.3948802028</v>
      </c>
      <c r="AF51" t="n">
        <v>5.295216620566799e-06</v>
      </c>
      <c r="AG51" t="n">
        <v>0.42</v>
      </c>
      <c r="AH51" t="n">
        <v>118711.3775443082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9.9892</v>
      </c>
      <c r="E52" t="n">
        <v>10.01</v>
      </c>
      <c r="F52" t="n">
        <v>6.8</v>
      </c>
      <c r="G52" t="n">
        <v>58.32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111.43</v>
      </c>
      <c r="Q52" t="n">
        <v>204.16</v>
      </c>
      <c r="R52" t="n">
        <v>25.31</v>
      </c>
      <c r="S52" t="n">
        <v>17.37</v>
      </c>
      <c r="T52" t="n">
        <v>1864.39</v>
      </c>
      <c r="U52" t="n">
        <v>0.6899999999999999</v>
      </c>
      <c r="V52" t="n">
        <v>0.75</v>
      </c>
      <c r="W52" t="n">
        <v>1.15</v>
      </c>
      <c r="X52" t="n">
        <v>0.11</v>
      </c>
      <c r="Y52" t="n">
        <v>1</v>
      </c>
      <c r="Z52" t="n">
        <v>10</v>
      </c>
      <c r="AA52" t="n">
        <v>94.97223435395044</v>
      </c>
      <c r="AB52" t="n">
        <v>129.9452009222939</v>
      </c>
      <c r="AC52" t="n">
        <v>117.5434133255396</v>
      </c>
      <c r="AD52" t="n">
        <v>94972.23435395044</v>
      </c>
      <c r="AE52" t="n">
        <v>129945.2009222939</v>
      </c>
      <c r="AF52" t="n">
        <v>5.334036995529257e-06</v>
      </c>
      <c r="AG52" t="n">
        <v>0.4170833333333333</v>
      </c>
      <c r="AH52" t="n">
        <v>117543.4133255396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9.9811</v>
      </c>
      <c r="E53" t="n">
        <v>10.02</v>
      </c>
      <c r="F53" t="n">
        <v>6.81</v>
      </c>
      <c r="G53" t="n">
        <v>58.39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111.65</v>
      </c>
      <c r="Q53" t="n">
        <v>204.15</v>
      </c>
      <c r="R53" t="n">
        <v>25.55</v>
      </c>
      <c r="S53" t="n">
        <v>17.37</v>
      </c>
      <c r="T53" t="n">
        <v>1982.75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95.2121979028794</v>
      </c>
      <c r="AB53" t="n">
        <v>130.2735296363829</v>
      </c>
      <c r="AC53" t="n">
        <v>117.8404068079683</v>
      </c>
      <c r="AD53" t="n">
        <v>95212.1979028794</v>
      </c>
      <c r="AE53" t="n">
        <v>130273.5296363829</v>
      </c>
      <c r="AF53" t="n">
        <v>5.329711754302353e-06</v>
      </c>
      <c r="AG53" t="n">
        <v>0.4175</v>
      </c>
      <c r="AH53" t="n">
        <v>117840.4068079683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9.992000000000001</v>
      </c>
      <c r="E54" t="n">
        <v>10.01</v>
      </c>
      <c r="F54" t="n">
        <v>6.8</v>
      </c>
      <c r="G54" t="n">
        <v>58.3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111.67</v>
      </c>
      <c r="Q54" t="n">
        <v>204.14</v>
      </c>
      <c r="R54" t="n">
        <v>25.28</v>
      </c>
      <c r="S54" t="n">
        <v>17.37</v>
      </c>
      <c r="T54" t="n">
        <v>1846.38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95.07775554843177</v>
      </c>
      <c r="AB54" t="n">
        <v>130.0895796758497</v>
      </c>
      <c r="AC54" t="n">
        <v>117.674012773493</v>
      </c>
      <c r="AD54" t="n">
        <v>95077.75554843177</v>
      </c>
      <c r="AE54" t="n">
        <v>130089.5796758497</v>
      </c>
      <c r="AF54" t="n">
        <v>5.33553214064473e-06</v>
      </c>
      <c r="AG54" t="n">
        <v>0.4170833333333333</v>
      </c>
      <c r="AH54" t="n">
        <v>117674.012773493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9.98</v>
      </c>
      <c r="E55" t="n">
        <v>10.02</v>
      </c>
      <c r="F55" t="n">
        <v>6.81</v>
      </c>
      <c r="G55" t="n">
        <v>58.4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111.77</v>
      </c>
      <c r="Q55" t="n">
        <v>204.14</v>
      </c>
      <c r="R55" t="n">
        <v>25.67</v>
      </c>
      <c r="S55" t="n">
        <v>17.37</v>
      </c>
      <c r="T55" t="n">
        <v>2042.38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95.28756639119788</v>
      </c>
      <c r="AB55" t="n">
        <v>130.3766521271233</v>
      </c>
      <c r="AC55" t="n">
        <v>117.9336874329258</v>
      </c>
      <c r="AD55" t="n">
        <v>95287.56639119789</v>
      </c>
      <c r="AE55" t="n">
        <v>130376.6521271233</v>
      </c>
      <c r="AF55" t="n">
        <v>5.329124375864132e-06</v>
      </c>
      <c r="AG55" t="n">
        <v>0.4175</v>
      </c>
      <c r="AH55" t="n">
        <v>117933.6874329258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9.984999999999999</v>
      </c>
      <c r="E56" t="n">
        <v>10.02</v>
      </c>
      <c r="F56" t="n">
        <v>6.81</v>
      </c>
      <c r="G56" t="n">
        <v>58.35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111.7</v>
      </c>
      <c r="Q56" t="n">
        <v>204.14</v>
      </c>
      <c r="R56" t="n">
        <v>25.52</v>
      </c>
      <c r="S56" t="n">
        <v>17.37</v>
      </c>
      <c r="T56" t="n">
        <v>1965.85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95.2042452491886</v>
      </c>
      <c r="AB56" t="n">
        <v>130.2626484647569</v>
      </c>
      <c r="AC56" t="n">
        <v>117.8305641200904</v>
      </c>
      <c r="AD56" t="n">
        <v>95204.24524918861</v>
      </c>
      <c r="AE56" t="n">
        <v>130262.6484647569</v>
      </c>
      <c r="AF56" t="n">
        <v>5.331794277856047e-06</v>
      </c>
      <c r="AG56" t="n">
        <v>0.4175</v>
      </c>
      <c r="AH56" t="n">
        <v>117830.5641200904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9.9809</v>
      </c>
      <c r="E57" t="n">
        <v>10.02</v>
      </c>
      <c r="F57" t="n">
        <v>6.81</v>
      </c>
      <c r="G57" t="n">
        <v>58.39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111.6</v>
      </c>
      <c r="Q57" t="n">
        <v>204.14</v>
      </c>
      <c r="R57" t="n">
        <v>25.66</v>
      </c>
      <c r="S57" t="n">
        <v>17.37</v>
      </c>
      <c r="T57" t="n">
        <v>2039.26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95.18674208006634</v>
      </c>
      <c r="AB57" t="n">
        <v>130.2386998565785</v>
      </c>
      <c r="AC57" t="n">
        <v>117.8089011334645</v>
      </c>
      <c r="AD57" t="n">
        <v>95186.74208006634</v>
      </c>
      <c r="AE57" t="n">
        <v>130238.6998565785</v>
      </c>
      <c r="AF57" t="n">
        <v>5.329604958222677e-06</v>
      </c>
      <c r="AG57" t="n">
        <v>0.4175</v>
      </c>
      <c r="AH57" t="n">
        <v>117808.9011334645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9.9809</v>
      </c>
      <c r="E58" t="n">
        <v>10.02</v>
      </c>
      <c r="F58" t="n">
        <v>6.81</v>
      </c>
      <c r="G58" t="n">
        <v>58.39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111.46</v>
      </c>
      <c r="Q58" t="n">
        <v>204.14</v>
      </c>
      <c r="R58" t="n">
        <v>25.62</v>
      </c>
      <c r="S58" t="n">
        <v>17.37</v>
      </c>
      <c r="T58" t="n">
        <v>2016.57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95.11040886368563</v>
      </c>
      <c r="AB58" t="n">
        <v>130.1342573823426</v>
      </c>
      <c r="AC58" t="n">
        <v>117.7144265023838</v>
      </c>
      <c r="AD58" t="n">
        <v>95110.40886368563</v>
      </c>
      <c r="AE58" t="n">
        <v>130134.2573823427</v>
      </c>
      <c r="AF58" t="n">
        <v>5.329604958222677e-06</v>
      </c>
      <c r="AG58" t="n">
        <v>0.4175</v>
      </c>
      <c r="AH58" t="n">
        <v>117714.4265023838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9.9811</v>
      </c>
      <c r="E59" t="n">
        <v>10.02</v>
      </c>
      <c r="F59" t="n">
        <v>6.81</v>
      </c>
      <c r="G59" t="n">
        <v>58.39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111.31</v>
      </c>
      <c r="Q59" t="n">
        <v>204.14</v>
      </c>
      <c r="R59" t="n">
        <v>25.74</v>
      </c>
      <c r="S59" t="n">
        <v>17.37</v>
      </c>
      <c r="T59" t="n">
        <v>2077.3</v>
      </c>
      <c r="U59" t="n">
        <v>0.67</v>
      </c>
      <c r="V59" t="n">
        <v>0.75</v>
      </c>
      <c r="W59" t="n">
        <v>1.14</v>
      </c>
      <c r="X59" t="n">
        <v>0.12</v>
      </c>
      <c r="Y59" t="n">
        <v>1</v>
      </c>
      <c r="Z59" t="n">
        <v>10</v>
      </c>
      <c r="AA59" t="n">
        <v>95.02682094916028</v>
      </c>
      <c r="AB59" t="n">
        <v>130.0198887100506</v>
      </c>
      <c r="AC59" t="n">
        <v>117.6109730156578</v>
      </c>
      <c r="AD59" t="n">
        <v>95026.82094916028</v>
      </c>
      <c r="AE59" t="n">
        <v>130019.8887100506</v>
      </c>
      <c r="AF59" t="n">
        <v>5.329711754302353e-06</v>
      </c>
      <c r="AG59" t="n">
        <v>0.4175</v>
      </c>
      <c r="AH59" t="n">
        <v>117610.9730156578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9.9809</v>
      </c>
      <c r="E60" t="n">
        <v>10.02</v>
      </c>
      <c r="F60" t="n">
        <v>6.81</v>
      </c>
      <c r="G60" t="n">
        <v>58.39</v>
      </c>
      <c r="H60" t="n">
        <v>0.95</v>
      </c>
      <c r="I60" t="n">
        <v>7</v>
      </c>
      <c r="J60" t="n">
        <v>291.63</v>
      </c>
      <c r="K60" t="n">
        <v>59.89</v>
      </c>
      <c r="L60" t="n">
        <v>15.5</v>
      </c>
      <c r="M60" t="n">
        <v>5</v>
      </c>
      <c r="N60" t="n">
        <v>81.25</v>
      </c>
      <c r="O60" t="n">
        <v>36202.38</v>
      </c>
      <c r="P60" t="n">
        <v>111.16</v>
      </c>
      <c r="Q60" t="n">
        <v>204.14</v>
      </c>
      <c r="R60" t="n">
        <v>25.66</v>
      </c>
      <c r="S60" t="n">
        <v>17.37</v>
      </c>
      <c r="T60" t="n">
        <v>2038.69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94.946837685727</v>
      </c>
      <c r="AB60" t="n">
        <v>129.9104520804087</v>
      </c>
      <c r="AC60" t="n">
        <v>117.5119808643536</v>
      </c>
      <c r="AD60" t="n">
        <v>94946.83768572701</v>
      </c>
      <c r="AE60" t="n">
        <v>129910.4520804087</v>
      </c>
      <c r="AF60" t="n">
        <v>5.329604958222677e-06</v>
      </c>
      <c r="AG60" t="n">
        <v>0.4175</v>
      </c>
      <c r="AH60" t="n">
        <v>117511.9808643536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9.9895</v>
      </c>
      <c r="E61" t="n">
        <v>10.01</v>
      </c>
      <c r="F61" t="n">
        <v>6.8</v>
      </c>
      <c r="G61" t="n">
        <v>58.32</v>
      </c>
      <c r="H61" t="n">
        <v>0.96</v>
      </c>
      <c r="I61" t="n">
        <v>7</v>
      </c>
      <c r="J61" t="n">
        <v>292.15</v>
      </c>
      <c r="K61" t="n">
        <v>59.89</v>
      </c>
      <c r="L61" t="n">
        <v>15.75</v>
      </c>
      <c r="M61" t="n">
        <v>5</v>
      </c>
      <c r="N61" t="n">
        <v>81.51000000000001</v>
      </c>
      <c r="O61" t="n">
        <v>36265.48</v>
      </c>
      <c r="P61" t="n">
        <v>110.78</v>
      </c>
      <c r="Q61" t="n">
        <v>204.14</v>
      </c>
      <c r="R61" t="n">
        <v>25.41</v>
      </c>
      <c r="S61" t="n">
        <v>17.37</v>
      </c>
      <c r="T61" t="n">
        <v>1914.13</v>
      </c>
      <c r="U61" t="n">
        <v>0.68</v>
      </c>
      <c r="V61" t="n">
        <v>0.75</v>
      </c>
      <c r="W61" t="n">
        <v>1.14</v>
      </c>
      <c r="X61" t="n">
        <v>0.11</v>
      </c>
      <c r="Y61" t="n">
        <v>1</v>
      </c>
      <c r="Z61" t="n">
        <v>10</v>
      </c>
      <c r="AA61" t="n">
        <v>94.61543559825314</v>
      </c>
      <c r="AB61" t="n">
        <v>129.4570131238989</v>
      </c>
      <c r="AC61" t="n">
        <v>117.1018174854474</v>
      </c>
      <c r="AD61" t="n">
        <v>94615.43559825314</v>
      </c>
      <c r="AE61" t="n">
        <v>129457.0131238989</v>
      </c>
      <c r="AF61" t="n">
        <v>5.334197189648772e-06</v>
      </c>
      <c r="AG61" t="n">
        <v>0.4170833333333333</v>
      </c>
      <c r="AH61" t="n">
        <v>117101.8174854474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10.0576</v>
      </c>
      <c r="E62" t="n">
        <v>9.94</v>
      </c>
      <c r="F62" t="n">
        <v>6.79</v>
      </c>
      <c r="G62" t="n">
        <v>67.86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110.45</v>
      </c>
      <c r="Q62" t="n">
        <v>204.14</v>
      </c>
      <c r="R62" t="n">
        <v>24.72</v>
      </c>
      <c r="S62" t="n">
        <v>17.37</v>
      </c>
      <c r="T62" t="n">
        <v>1570.85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93.75927151302184</v>
      </c>
      <c r="AB62" t="n">
        <v>128.2855716511924</v>
      </c>
      <c r="AC62" t="n">
        <v>116.0421767427672</v>
      </c>
      <c r="AD62" t="n">
        <v>93759.27151302184</v>
      </c>
      <c r="AE62" t="n">
        <v>128285.5716511924</v>
      </c>
      <c r="AF62" t="n">
        <v>5.370561254778667e-06</v>
      </c>
      <c r="AG62" t="n">
        <v>0.4141666666666666</v>
      </c>
      <c r="AH62" t="n">
        <v>116042.1767427672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10.0547</v>
      </c>
      <c r="E63" t="n">
        <v>9.949999999999999</v>
      </c>
      <c r="F63" t="n">
        <v>6.79</v>
      </c>
      <c r="G63" t="n">
        <v>67.89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110.58</v>
      </c>
      <c r="Q63" t="n">
        <v>204.14</v>
      </c>
      <c r="R63" t="n">
        <v>24.82</v>
      </c>
      <c r="S63" t="n">
        <v>17.37</v>
      </c>
      <c r="T63" t="n">
        <v>1620.42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93.85932098355792</v>
      </c>
      <c r="AB63" t="n">
        <v>128.4224637506508</v>
      </c>
      <c r="AC63" t="n">
        <v>116.1660040523826</v>
      </c>
      <c r="AD63" t="n">
        <v>93859.32098355792</v>
      </c>
      <c r="AE63" t="n">
        <v>128422.4637506509</v>
      </c>
      <c r="AF63" t="n">
        <v>5.369012711623356e-06</v>
      </c>
      <c r="AG63" t="n">
        <v>0.4145833333333333</v>
      </c>
      <c r="AH63" t="n">
        <v>116166.0040523826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10.0567</v>
      </c>
      <c r="E64" t="n">
        <v>9.94</v>
      </c>
      <c r="F64" t="n">
        <v>6.79</v>
      </c>
      <c r="G64" t="n">
        <v>67.87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110.57</v>
      </c>
      <c r="Q64" t="n">
        <v>204.14</v>
      </c>
      <c r="R64" t="n">
        <v>24.84</v>
      </c>
      <c r="S64" t="n">
        <v>17.37</v>
      </c>
      <c r="T64" t="n">
        <v>1631.74</v>
      </c>
      <c r="U64" t="n">
        <v>0.7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93.83214566811857</v>
      </c>
      <c r="AB64" t="n">
        <v>128.3852812851765</v>
      </c>
      <c r="AC64" t="n">
        <v>116.1323702292272</v>
      </c>
      <c r="AD64" t="n">
        <v>93832.14566811857</v>
      </c>
      <c r="AE64" t="n">
        <v>128385.2812851765</v>
      </c>
      <c r="AF64" t="n">
        <v>5.370080672420121e-06</v>
      </c>
      <c r="AG64" t="n">
        <v>0.4141666666666666</v>
      </c>
      <c r="AH64" t="n">
        <v>116132.3702292272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10.0578</v>
      </c>
      <c r="E65" t="n">
        <v>9.94</v>
      </c>
      <c r="F65" t="n">
        <v>6.79</v>
      </c>
      <c r="G65" t="n">
        <v>67.86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110.7</v>
      </c>
      <c r="Q65" t="n">
        <v>204.14</v>
      </c>
      <c r="R65" t="n">
        <v>24.84</v>
      </c>
      <c r="S65" t="n">
        <v>17.37</v>
      </c>
      <c r="T65" t="n">
        <v>1631</v>
      </c>
      <c r="U65" t="n">
        <v>0.7</v>
      </c>
      <c r="V65" t="n">
        <v>0.75</v>
      </c>
      <c r="W65" t="n">
        <v>1.14</v>
      </c>
      <c r="X65" t="n">
        <v>0.1</v>
      </c>
      <c r="Y65" t="n">
        <v>1</v>
      </c>
      <c r="Z65" t="n">
        <v>10</v>
      </c>
      <c r="AA65" t="n">
        <v>93.89277464050727</v>
      </c>
      <c r="AB65" t="n">
        <v>128.4682365199602</v>
      </c>
      <c r="AC65" t="n">
        <v>116.2074083328315</v>
      </c>
      <c r="AD65" t="n">
        <v>93892.77464050727</v>
      </c>
      <c r="AE65" t="n">
        <v>128468.2365199601</v>
      </c>
      <c r="AF65" t="n">
        <v>5.370668050858343e-06</v>
      </c>
      <c r="AG65" t="n">
        <v>0.4141666666666666</v>
      </c>
      <c r="AH65" t="n">
        <v>116207.4083328315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10.0531</v>
      </c>
      <c r="E66" t="n">
        <v>9.949999999999999</v>
      </c>
      <c r="F66" t="n">
        <v>6.79</v>
      </c>
      <c r="G66" t="n">
        <v>67.91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4</v>
      </c>
      <c r="N66" t="n">
        <v>82.83</v>
      </c>
      <c r="O66" t="n">
        <v>36582.62</v>
      </c>
      <c r="P66" t="n">
        <v>110.82</v>
      </c>
      <c r="Q66" t="n">
        <v>204.14</v>
      </c>
      <c r="R66" t="n">
        <v>25.04</v>
      </c>
      <c r="S66" t="n">
        <v>17.37</v>
      </c>
      <c r="T66" t="n">
        <v>1734.41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94.00337193890471</v>
      </c>
      <c r="AB66" t="n">
        <v>128.6195606228358</v>
      </c>
      <c r="AC66" t="n">
        <v>116.3442902757136</v>
      </c>
      <c r="AD66" t="n">
        <v>94003.3719389047</v>
      </c>
      <c r="AE66" t="n">
        <v>128619.5606228359</v>
      </c>
      <c r="AF66" t="n">
        <v>5.368158342985943e-06</v>
      </c>
      <c r="AG66" t="n">
        <v>0.4145833333333333</v>
      </c>
      <c r="AH66" t="n">
        <v>116344.2902757136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10.0584</v>
      </c>
      <c r="E67" t="n">
        <v>9.94</v>
      </c>
      <c r="F67" t="n">
        <v>6.79</v>
      </c>
      <c r="G67" t="n">
        <v>67.86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4</v>
      </c>
      <c r="N67" t="n">
        <v>83.09999999999999</v>
      </c>
      <c r="O67" t="n">
        <v>36646.38</v>
      </c>
      <c r="P67" t="n">
        <v>110.72</v>
      </c>
      <c r="Q67" t="n">
        <v>204.14</v>
      </c>
      <c r="R67" t="n">
        <v>24.7</v>
      </c>
      <c r="S67" t="n">
        <v>17.37</v>
      </c>
      <c r="T67" t="n">
        <v>1561.96</v>
      </c>
      <c r="U67" t="n">
        <v>0.7</v>
      </c>
      <c r="V67" t="n">
        <v>0.75</v>
      </c>
      <c r="W67" t="n">
        <v>1.15</v>
      </c>
      <c r="X67" t="n">
        <v>0.09</v>
      </c>
      <c r="Y67" t="n">
        <v>1</v>
      </c>
      <c r="Z67" t="n">
        <v>10</v>
      </c>
      <c r="AA67" t="n">
        <v>93.89829573840673</v>
      </c>
      <c r="AB67" t="n">
        <v>128.4757907296798</v>
      </c>
      <c r="AC67" t="n">
        <v>116.214241579378</v>
      </c>
      <c r="AD67" t="n">
        <v>93898.29573840673</v>
      </c>
      <c r="AE67" t="n">
        <v>128475.7907296798</v>
      </c>
      <c r="AF67" t="n">
        <v>5.370988439097373e-06</v>
      </c>
      <c r="AG67" t="n">
        <v>0.4141666666666666</v>
      </c>
      <c r="AH67" t="n">
        <v>116214.241579378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10.0618</v>
      </c>
      <c r="E68" t="n">
        <v>9.94</v>
      </c>
      <c r="F68" t="n">
        <v>6.78</v>
      </c>
      <c r="G68" t="n">
        <v>67.81999999999999</v>
      </c>
      <c r="H68" t="n">
        <v>1.05</v>
      </c>
      <c r="I68" t="n">
        <v>6</v>
      </c>
      <c r="J68" t="n">
        <v>295.75</v>
      </c>
      <c r="K68" t="n">
        <v>59.89</v>
      </c>
      <c r="L68" t="n">
        <v>17.5</v>
      </c>
      <c r="M68" t="n">
        <v>4</v>
      </c>
      <c r="N68" t="n">
        <v>83.36</v>
      </c>
      <c r="O68" t="n">
        <v>36710.24</v>
      </c>
      <c r="P68" t="n">
        <v>110.51</v>
      </c>
      <c r="Q68" t="n">
        <v>204.15</v>
      </c>
      <c r="R68" t="n">
        <v>24.6</v>
      </c>
      <c r="S68" t="n">
        <v>17.37</v>
      </c>
      <c r="T68" t="n">
        <v>1510.01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93.71207924263011</v>
      </c>
      <c r="AB68" t="n">
        <v>128.2210011048664</v>
      </c>
      <c r="AC68" t="n">
        <v>115.9837687187572</v>
      </c>
      <c r="AD68" t="n">
        <v>93712.0792426301</v>
      </c>
      <c r="AE68" t="n">
        <v>128221.0011048664</v>
      </c>
      <c r="AF68" t="n">
        <v>5.372803972451875e-06</v>
      </c>
      <c r="AG68" t="n">
        <v>0.4141666666666666</v>
      </c>
      <c r="AH68" t="n">
        <v>115983.7687187572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10.057</v>
      </c>
      <c r="E69" t="n">
        <v>9.94</v>
      </c>
      <c r="F69" t="n">
        <v>6.79</v>
      </c>
      <c r="G69" t="n">
        <v>67.87</v>
      </c>
      <c r="H69" t="n">
        <v>1.07</v>
      </c>
      <c r="I69" t="n">
        <v>6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110.48</v>
      </c>
      <c r="Q69" t="n">
        <v>204.16</v>
      </c>
      <c r="R69" t="n">
        <v>24.8</v>
      </c>
      <c r="S69" t="n">
        <v>17.37</v>
      </c>
      <c r="T69" t="n">
        <v>1614.72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93.78079725781251</v>
      </c>
      <c r="AB69" t="n">
        <v>128.3150241248638</v>
      </c>
      <c r="AC69" t="n">
        <v>116.0688183136882</v>
      </c>
      <c r="AD69" t="n">
        <v>93780.7972578125</v>
      </c>
      <c r="AE69" t="n">
        <v>128315.0241248638</v>
      </c>
      <c r="AF69" t="n">
        <v>5.370240866539637e-06</v>
      </c>
      <c r="AG69" t="n">
        <v>0.4141666666666666</v>
      </c>
      <c r="AH69" t="n">
        <v>116068.8183136882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10.0547</v>
      </c>
      <c r="E70" t="n">
        <v>9.949999999999999</v>
      </c>
      <c r="F70" t="n">
        <v>6.79</v>
      </c>
      <c r="G70" t="n">
        <v>67.89</v>
      </c>
      <c r="H70" t="n">
        <v>1.08</v>
      </c>
      <c r="I70" t="n">
        <v>6</v>
      </c>
      <c r="J70" t="n">
        <v>296.79</v>
      </c>
      <c r="K70" t="n">
        <v>59.89</v>
      </c>
      <c r="L70" t="n">
        <v>18</v>
      </c>
      <c r="M70" t="n">
        <v>4</v>
      </c>
      <c r="N70" t="n">
        <v>83.90000000000001</v>
      </c>
      <c r="O70" t="n">
        <v>36838.32</v>
      </c>
      <c r="P70" t="n">
        <v>110.4</v>
      </c>
      <c r="Q70" t="n">
        <v>204.14</v>
      </c>
      <c r="R70" t="n">
        <v>24.92</v>
      </c>
      <c r="S70" t="n">
        <v>17.37</v>
      </c>
      <c r="T70" t="n">
        <v>1674.77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93.76189862962865</v>
      </c>
      <c r="AB70" t="n">
        <v>128.289166188034</v>
      </c>
      <c r="AC70" t="n">
        <v>116.0454282220576</v>
      </c>
      <c r="AD70" t="n">
        <v>93761.89862962865</v>
      </c>
      <c r="AE70" t="n">
        <v>128289.166188034</v>
      </c>
      <c r="AF70" t="n">
        <v>5.369012711623356e-06</v>
      </c>
      <c r="AG70" t="n">
        <v>0.4145833333333333</v>
      </c>
      <c r="AH70" t="n">
        <v>116045.4282220576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10.0528</v>
      </c>
      <c r="E71" t="n">
        <v>9.949999999999999</v>
      </c>
      <c r="F71" t="n">
        <v>6.79</v>
      </c>
      <c r="G71" t="n">
        <v>67.91</v>
      </c>
      <c r="H71" t="n">
        <v>1.09</v>
      </c>
      <c r="I71" t="n">
        <v>6</v>
      </c>
      <c r="J71" t="n">
        <v>297.31</v>
      </c>
      <c r="K71" t="n">
        <v>59.89</v>
      </c>
      <c r="L71" t="n">
        <v>18.25</v>
      </c>
      <c r="M71" t="n">
        <v>4</v>
      </c>
      <c r="N71" t="n">
        <v>84.17</v>
      </c>
      <c r="O71" t="n">
        <v>36902.52</v>
      </c>
      <c r="P71" t="n">
        <v>110.34</v>
      </c>
      <c r="Q71" t="n">
        <v>204.14</v>
      </c>
      <c r="R71" t="n">
        <v>25.02</v>
      </c>
      <c r="S71" t="n">
        <v>17.37</v>
      </c>
      <c r="T71" t="n">
        <v>1721.32</v>
      </c>
      <c r="U71" t="n">
        <v>0.6899999999999999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93.74618436093964</v>
      </c>
      <c r="AB71" t="n">
        <v>128.2676652323491</v>
      </c>
      <c r="AC71" t="n">
        <v>116.0259792874065</v>
      </c>
      <c r="AD71" t="n">
        <v>93746.18436093963</v>
      </c>
      <c r="AE71" t="n">
        <v>128267.6652323491</v>
      </c>
      <c r="AF71" t="n">
        <v>5.367998148866426e-06</v>
      </c>
      <c r="AG71" t="n">
        <v>0.4145833333333333</v>
      </c>
      <c r="AH71" t="n">
        <v>116025.9792874065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10.0556</v>
      </c>
      <c r="E72" t="n">
        <v>9.94</v>
      </c>
      <c r="F72" t="n">
        <v>6.79</v>
      </c>
      <c r="G72" t="n">
        <v>67.88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110.15</v>
      </c>
      <c r="Q72" t="n">
        <v>204.14</v>
      </c>
      <c r="R72" t="n">
        <v>24.85</v>
      </c>
      <c r="S72" t="n">
        <v>17.37</v>
      </c>
      <c r="T72" t="n">
        <v>1638.96</v>
      </c>
      <c r="U72" t="n">
        <v>0.7</v>
      </c>
      <c r="V72" t="n">
        <v>0.75</v>
      </c>
      <c r="W72" t="n">
        <v>1.15</v>
      </c>
      <c r="X72" t="n">
        <v>0.1</v>
      </c>
      <c r="Y72" t="n">
        <v>1</v>
      </c>
      <c r="Z72" t="n">
        <v>10</v>
      </c>
      <c r="AA72" t="n">
        <v>93.6145592423549</v>
      </c>
      <c r="AB72" t="n">
        <v>128.0875699382111</v>
      </c>
      <c r="AC72" t="n">
        <v>115.8630720353756</v>
      </c>
      <c r="AD72" t="n">
        <v>93614.5592423549</v>
      </c>
      <c r="AE72" t="n">
        <v>128087.5699382111</v>
      </c>
      <c r="AF72" t="n">
        <v>5.3694932939819e-06</v>
      </c>
      <c r="AG72" t="n">
        <v>0.4141666666666666</v>
      </c>
      <c r="AH72" t="n">
        <v>115863.0720353756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10.0573</v>
      </c>
      <c r="E73" t="n">
        <v>9.94</v>
      </c>
      <c r="F73" t="n">
        <v>6.79</v>
      </c>
      <c r="G73" t="n">
        <v>67.87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110.01</v>
      </c>
      <c r="Q73" t="n">
        <v>204.14</v>
      </c>
      <c r="R73" t="n">
        <v>24.86</v>
      </c>
      <c r="S73" t="n">
        <v>17.37</v>
      </c>
      <c r="T73" t="n">
        <v>1641.75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93.5238356663944</v>
      </c>
      <c r="AB73" t="n">
        <v>127.9634379391404</v>
      </c>
      <c r="AC73" t="n">
        <v>115.7507870200758</v>
      </c>
      <c r="AD73" t="n">
        <v>93523.8356663944</v>
      </c>
      <c r="AE73" t="n">
        <v>127963.4379391404</v>
      </c>
      <c r="AF73" t="n">
        <v>5.370401060659151e-06</v>
      </c>
      <c r="AG73" t="n">
        <v>0.4141666666666666</v>
      </c>
      <c r="AH73" t="n">
        <v>115750.7870200758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10.0592</v>
      </c>
      <c r="E74" t="n">
        <v>9.94</v>
      </c>
      <c r="F74" t="n">
        <v>6.78</v>
      </c>
      <c r="G74" t="n">
        <v>67.84999999999999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109.99</v>
      </c>
      <c r="Q74" t="n">
        <v>204.15</v>
      </c>
      <c r="R74" t="n">
        <v>24.75</v>
      </c>
      <c r="S74" t="n">
        <v>17.37</v>
      </c>
      <c r="T74" t="n">
        <v>1589.56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93.45367930673045</v>
      </c>
      <c r="AB74" t="n">
        <v>127.867446912768</v>
      </c>
      <c r="AC74" t="n">
        <v>115.6639572425361</v>
      </c>
      <c r="AD74" t="n">
        <v>93453.67930673045</v>
      </c>
      <c r="AE74" t="n">
        <v>127867.446912768</v>
      </c>
      <c r="AF74" t="n">
        <v>5.37141562341608e-06</v>
      </c>
      <c r="AG74" t="n">
        <v>0.4141666666666666</v>
      </c>
      <c r="AH74" t="n">
        <v>115663.9572425361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10.0533</v>
      </c>
      <c r="E75" t="n">
        <v>9.949999999999999</v>
      </c>
      <c r="F75" t="n">
        <v>6.79</v>
      </c>
      <c r="G75" t="n">
        <v>67.91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109.87</v>
      </c>
      <c r="Q75" t="n">
        <v>204.14</v>
      </c>
      <c r="R75" t="n">
        <v>25.02</v>
      </c>
      <c r="S75" t="n">
        <v>17.37</v>
      </c>
      <c r="T75" t="n">
        <v>1720.02</v>
      </c>
      <c r="U75" t="n">
        <v>0.6899999999999999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93.48735724480498</v>
      </c>
      <c r="AB75" t="n">
        <v>127.9135265534074</v>
      </c>
      <c r="AC75" t="n">
        <v>115.7056391069461</v>
      </c>
      <c r="AD75" t="n">
        <v>93487.35724480498</v>
      </c>
      <c r="AE75" t="n">
        <v>127913.5265534074</v>
      </c>
      <c r="AF75" t="n">
        <v>5.368265139065619e-06</v>
      </c>
      <c r="AG75" t="n">
        <v>0.4145833333333333</v>
      </c>
      <c r="AH75" t="n">
        <v>115705.6391069461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10.0505</v>
      </c>
      <c r="E76" t="n">
        <v>9.949999999999999</v>
      </c>
      <c r="F76" t="n">
        <v>6.79</v>
      </c>
      <c r="G76" t="n">
        <v>67.93000000000001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109.5</v>
      </c>
      <c r="Q76" t="n">
        <v>204.14</v>
      </c>
      <c r="R76" t="n">
        <v>24.98</v>
      </c>
      <c r="S76" t="n">
        <v>17.37</v>
      </c>
      <c r="T76" t="n">
        <v>1700.49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93.31165343775342</v>
      </c>
      <c r="AB76" t="n">
        <v>127.6731208530947</v>
      </c>
      <c r="AC76" t="n">
        <v>115.4881773892596</v>
      </c>
      <c r="AD76" t="n">
        <v>93311.65343775343</v>
      </c>
      <c r="AE76" t="n">
        <v>127673.1208530947</v>
      </c>
      <c r="AF76" t="n">
        <v>5.366769993950146e-06</v>
      </c>
      <c r="AG76" t="n">
        <v>0.4145833333333333</v>
      </c>
      <c r="AH76" t="n">
        <v>115488.1773892596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10.1246</v>
      </c>
      <c r="E77" t="n">
        <v>9.880000000000001</v>
      </c>
      <c r="F77" t="n">
        <v>6.77</v>
      </c>
      <c r="G77" t="n">
        <v>81.25</v>
      </c>
      <c r="H77" t="n">
        <v>1.17</v>
      </c>
      <c r="I77" t="n">
        <v>5</v>
      </c>
      <c r="J77" t="n">
        <v>300.45</v>
      </c>
      <c r="K77" t="n">
        <v>59.89</v>
      </c>
      <c r="L77" t="n">
        <v>19.75</v>
      </c>
      <c r="M77" t="n">
        <v>3</v>
      </c>
      <c r="N77" t="n">
        <v>85.81999999999999</v>
      </c>
      <c r="O77" t="n">
        <v>37290.29</v>
      </c>
      <c r="P77" t="n">
        <v>109.19</v>
      </c>
      <c r="Q77" t="n">
        <v>204.14</v>
      </c>
      <c r="R77" t="n">
        <v>24.37</v>
      </c>
      <c r="S77" t="n">
        <v>17.37</v>
      </c>
      <c r="T77" t="n">
        <v>1400.08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92.38566590276186</v>
      </c>
      <c r="AB77" t="n">
        <v>126.4061438560329</v>
      </c>
      <c r="AC77" t="n">
        <v>114.3421188985837</v>
      </c>
      <c r="AD77" t="n">
        <v>92385.66590276186</v>
      </c>
      <c r="AE77" t="n">
        <v>126406.1438560329</v>
      </c>
      <c r="AF77" t="n">
        <v>5.406337941470338e-06</v>
      </c>
      <c r="AG77" t="n">
        <v>0.4116666666666667</v>
      </c>
      <c r="AH77" t="n">
        <v>114342.1188985837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10.122</v>
      </c>
      <c r="E78" t="n">
        <v>9.880000000000001</v>
      </c>
      <c r="F78" t="n">
        <v>6.77</v>
      </c>
      <c r="G78" t="n">
        <v>81.28</v>
      </c>
      <c r="H78" t="n">
        <v>1.18</v>
      </c>
      <c r="I78" t="n">
        <v>5</v>
      </c>
      <c r="J78" t="n">
        <v>300.98</v>
      </c>
      <c r="K78" t="n">
        <v>59.89</v>
      </c>
      <c r="L78" t="n">
        <v>20</v>
      </c>
      <c r="M78" t="n">
        <v>3</v>
      </c>
      <c r="N78" t="n">
        <v>86.09</v>
      </c>
      <c r="O78" t="n">
        <v>37355.31</v>
      </c>
      <c r="P78" t="n">
        <v>109.48</v>
      </c>
      <c r="Q78" t="n">
        <v>204.14</v>
      </c>
      <c r="R78" t="n">
        <v>24.47</v>
      </c>
      <c r="S78" t="n">
        <v>17.37</v>
      </c>
      <c r="T78" t="n">
        <v>1453.24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92.56402049056321</v>
      </c>
      <c r="AB78" t="n">
        <v>126.6501764715117</v>
      </c>
      <c r="AC78" t="n">
        <v>114.5628613837432</v>
      </c>
      <c r="AD78" t="n">
        <v>92564.02049056321</v>
      </c>
      <c r="AE78" t="n">
        <v>126650.1764715117</v>
      </c>
      <c r="AF78" t="n">
        <v>5.404949592434543e-06</v>
      </c>
      <c r="AG78" t="n">
        <v>0.4116666666666667</v>
      </c>
      <c r="AH78" t="n">
        <v>114562.8613837431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10.1198</v>
      </c>
      <c r="E79" t="n">
        <v>9.880000000000001</v>
      </c>
      <c r="F79" t="n">
        <v>6.78</v>
      </c>
      <c r="G79" t="n">
        <v>81.31</v>
      </c>
      <c r="H79" t="n">
        <v>1.2</v>
      </c>
      <c r="I79" t="n">
        <v>5</v>
      </c>
      <c r="J79" t="n">
        <v>301.51</v>
      </c>
      <c r="K79" t="n">
        <v>59.89</v>
      </c>
      <c r="L79" t="n">
        <v>20.25</v>
      </c>
      <c r="M79" t="n">
        <v>3</v>
      </c>
      <c r="N79" t="n">
        <v>86.37</v>
      </c>
      <c r="O79" t="n">
        <v>37420.44</v>
      </c>
      <c r="P79" t="n">
        <v>109.72</v>
      </c>
      <c r="Q79" t="n">
        <v>204.14</v>
      </c>
      <c r="R79" t="n">
        <v>24.53</v>
      </c>
      <c r="S79" t="n">
        <v>17.37</v>
      </c>
      <c r="T79" t="n">
        <v>1483.88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92.75448201192029</v>
      </c>
      <c r="AB79" t="n">
        <v>126.9107743276017</v>
      </c>
      <c r="AC79" t="n">
        <v>114.7985881461993</v>
      </c>
      <c r="AD79" t="n">
        <v>92754.48201192029</v>
      </c>
      <c r="AE79" t="n">
        <v>126910.7743276017</v>
      </c>
      <c r="AF79" t="n">
        <v>5.4037748355581e-06</v>
      </c>
      <c r="AG79" t="n">
        <v>0.4116666666666667</v>
      </c>
      <c r="AH79" t="n">
        <v>114798.5881461993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10.1254</v>
      </c>
      <c r="E80" t="n">
        <v>9.880000000000001</v>
      </c>
      <c r="F80" t="n">
        <v>6.77</v>
      </c>
      <c r="G80" t="n">
        <v>81.23999999999999</v>
      </c>
      <c r="H80" t="n">
        <v>1.21</v>
      </c>
      <c r="I80" t="n">
        <v>5</v>
      </c>
      <c r="J80" t="n">
        <v>302.04</v>
      </c>
      <c r="K80" t="n">
        <v>59.89</v>
      </c>
      <c r="L80" t="n">
        <v>20.5</v>
      </c>
      <c r="M80" t="n">
        <v>3</v>
      </c>
      <c r="N80" t="n">
        <v>86.65000000000001</v>
      </c>
      <c r="O80" t="n">
        <v>37485.7</v>
      </c>
      <c r="P80" t="n">
        <v>109.69</v>
      </c>
      <c r="Q80" t="n">
        <v>204.14</v>
      </c>
      <c r="R80" t="n">
        <v>24.31</v>
      </c>
      <c r="S80" t="n">
        <v>17.37</v>
      </c>
      <c r="T80" t="n">
        <v>1372.62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92.64749170012445</v>
      </c>
      <c r="AB80" t="n">
        <v>126.7643854629232</v>
      </c>
      <c r="AC80" t="n">
        <v>114.6661704293077</v>
      </c>
      <c r="AD80" t="n">
        <v>92647.49170012445</v>
      </c>
      <c r="AE80" t="n">
        <v>126764.3854629232</v>
      </c>
      <c r="AF80" t="n">
        <v>5.406765125789046e-06</v>
      </c>
      <c r="AG80" t="n">
        <v>0.4116666666666667</v>
      </c>
      <c r="AH80" t="n">
        <v>114666.1704293077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10.1215</v>
      </c>
      <c r="E81" t="n">
        <v>9.880000000000001</v>
      </c>
      <c r="F81" t="n">
        <v>6.77</v>
      </c>
      <c r="G81" t="n">
        <v>81.29000000000001</v>
      </c>
      <c r="H81" t="n">
        <v>1.22</v>
      </c>
      <c r="I81" t="n">
        <v>5</v>
      </c>
      <c r="J81" t="n">
        <v>302.57</v>
      </c>
      <c r="K81" t="n">
        <v>59.89</v>
      </c>
      <c r="L81" t="n">
        <v>20.75</v>
      </c>
      <c r="M81" t="n">
        <v>3</v>
      </c>
      <c r="N81" t="n">
        <v>86.93000000000001</v>
      </c>
      <c r="O81" t="n">
        <v>37551.07</v>
      </c>
      <c r="P81" t="n">
        <v>109.9</v>
      </c>
      <c r="Q81" t="n">
        <v>204.14</v>
      </c>
      <c r="R81" t="n">
        <v>24.38</v>
      </c>
      <c r="S81" t="n">
        <v>17.37</v>
      </c>
      <c r="T81" t="n">
        <v>1406.09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92.79416345328677</v>
      </c>
      <c r="AB81" t="n">
        <v>126.9650682263009</v>
      </c>
      <c r="AC81" t="n">
        <v>114.8477003114087</v>
      </c>
      <c r="AD81" t="n">
        <v>92794.16345328678</v>
      </c>
      <c r="AE81" t="n">
        <v>126965.0682263009</v>
      </c>
      <c r="AF81" t="n">
        <v>5.404682602235351e-06</v>
      </c>
      <c r="AG81" t="n">
        <v>0.4116666666666667</v>
      </c>
      <c r="AH81" t="n">
        <v>114847.7003114087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10.1223</v>
      </c>
      <c r="E82" t="n">
        <v>9.880000000000001</v>
      </c>
      <c r="F82" t="n">
        <v>6.77</v>
      </c>
      <c r="G82" t="n">
        <v>81.28</v>
      </c>
      <c r="H82" t="n">
        <v>1.23</v>
      </c>
      <c r="I82" t="n">
        <v>5</v>
      </c>
      <c r="J82" t="n">
        <v>303.1</v>
      </c>
      <c r="K82" t="n">
        <v>59.89</v>
      </c>
      <c r="L82" t="n">
        <v>21</v>
      </c>
      <c r="M82" t="n">
        <v>3</v>
      </c>
      <c r="N82" t="n">
        <v>87.20999999999999</v>
      </c>
      <c r="O82" t="n">
        <v>37616.56</v>
      </c>
      <c r="P82" t="n">
        <v>109.84</v>
      </c>
      <c r="Q82" t="n">
        <v>204.14</v>
      </c>
      <c r="R82" t="n">
        <v>24.45</v>
      </c>
      <c r="S82" t="n">
        <v>17.37</v>
      </c>
      <c r="T82" t="n">
        <v>1443.47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92.75496952829721</v>
      </c>
      <c r="AB82" t="n">
        <v>126.9114413690162</v>
      </c>
      <c r="AC82" t="n">
        <v>114.7991915261175</v>
      </c>
      <c r="AD82" t="n">
        <v>92754.96952829721</v>
      </c>
      <c r="AE82" t="n">
        <v>126911.4413690162</v>
      </c>
      <c r="AF82" t="n">
        <v>5.405109786554058e-06</v>
      </c>
      <c r="AG82" t="n">
        <v>0.4116666666666667</v>
      </c>
      <c r="AH82" t="n">
        <v>114799.1915261175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10.1223</v>
      </c>
      <c r="E83" t="n">
        <v>9.880000000000001</v>
      </c>
      <c r="F83" t="n">
        <v>6.77</v>
      </c>
      <c r="G83" t="n">
        <v>81.28</v>
      </c>
      <c r="H83" t="n">
        <v>1.25</v>
      </c>
      <c r="I83" t="n">
        <v>5</v>
      </c>
      <c r="J83" t="n">
        <v>303.63</v>
      </c>
      <c r="K83" t="n">
        <v>59.89</v>
      </c>
      <c r="L83" t="n">
        <v>21.25</v>
      </c>
      <c r="M83" t="n">
        <v>3</v>
      </c>
      <c r="N83" t="n">
        <v>87.48999999999999</v>
      </c>
      <c r="O83" t="n">
        <v>37682.17</v>
      </c>
      <c r="P83" t="n">
        <v>109.78</v>
      </c>
      <c r="Q83" t="n">
        <v>204.14</v>
      </c>
      <c r="R83" t="n">
        <v>24.36</v>
      </c>
      <c r="S83" t="n">
        <v>17.37</v>
      </c>
      <c r="T83" t="n">
        <v>1397.64</v>
      </c>
      <c r="U83" t="n">
        <v>0.71</v>
      </c>
      <c r="V83" t="n">
        <v>0.75</v>
      </c>
      <c r="W83" t="n">
        <v>1.15</v>
      </c>
      <c r="X83" t="n">
        <v>0.08</v>
      </c>
      <c r="Y83" t="n">
        <v>1</v>
      </c>
      <c r="Z83" t="n">
        <v>10</v>
      </c>
      <c r="AA83" t="n">
        <v>92.72271228300538</v>
      </c>
      <c r="AB83" t="n">
        <v>126.8673055829188</v>
      </c>
      <c r="AC83" t="n">
        <v>114.7592679975002</v>
      </c>
      <c r="AD83" t="n">
        <v>92722.71228300538</v>
      </c>
      <c r="AE83" t="n">
        <v>126867.3055829188</v>
      </c>
      <c r="AF83" t="n">
        <v>5.405109786554058e-06</v>
      </c>
      <c r="AG83" t="n">
        <v>0.4116666666666667</v>
      </c>
      <c r="AH83" t="n">
        <v>114759.2679975002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10.12</v>
      </c>
      <c r="E84" t="n">
        <v>9.880000000000001</v>
      </c>
      <c r="F84" t="n">
        <v>6.78</v>
      </c>
      <c r="G84" t="n">
        <v>81.31</v>
      </c>
      <c r="H84" t="n">
        <v>1.26</v>
      </c>
      <c r="I84" t="n">
        <v>5</v>
      </c>
      <c r="J84" t="n">
        <v>304.16</v>
      </c>
      <c r="K84" t="n">
        <v>59.89</v>
      </c>
      <c r="L84" t="n">
        <v>21.5</v>
      </c>
      <c r="M84" t="n">
        <v>3</v>
      </c>
      <c r="N84" t="n">
        <v>87.78</v>
      </c>
      <c r="O84" t="n">
        <v>37747.91</v>
      </c>
      <c r="P84" t="n">
        <v>109.83</v>
      </c>
      <c r="Q84" t="n">
        <v>204.15</v>
      </c>
      <c r="R84" t="n">
        <v>24.51</v>
      </c>
      <c r="S84" t="n">
        <v>17.37</v>
      </c>
      <c r="T84" t="n">
        <v>1470.45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92.81189995563847</v>
      </c>
      <c r="AB84" t="n">
        <v>126.9893360912977</v>
      </c>
      <c r="AC84" t="n">
        <v>114.8696520854304</v>
      </c>
      <c r="AD84" t="n">
        <v>92811.89995563847</v>
      </c>
      <c r="AE84" t="n">
        <v>126989.3360912977</v>
      </c>
      <c r="AF84" t="n">
        <v>5.403881631637777e-06</v>
      </c>
      <c r="AG84" t="n">
        <v>0.4116666666666667</v>
      </c>
      <c r="AH84" t="n">
        <v>114869.6520854304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10.1198</v>
      </c>
      <c r="E85" t="n">
        <v>9.880000000000001</v>
      </c>
      <c r="F85" t="n">
        <v>6.78</v>
      </c>
      <c r="G85" t="n">
        <v>81.31</v>
      </c>
      <c r="H85" t="n">
        <v>1.27</v>
      </c>
      <c r="I85" t="n">
        <v>5</v>
      </c>
      <c r="J85" t="n">
        <v>304.7</v>
      </c>
      <c r="K85" t="n">
        <v>59.89</v>
      </c>
      <c r="L85" t="n">
        <v>21.75</v>
      </c>
      <c r="M85" t="n">
        <v>3</v>
      </c>
      <c r="N85" t="n">
        <v>88.06</v>
      </c>
      <c r="O85" t="n">
        <v>37813.76</v>
      </c>
      <c r="P85" t="n">
        <v>109.83</v>
      </c>
      <c r="Q85" t="n">
        <v>204.14</v>
      </c>
      <c r="R85" t="n">
        <v>24.54</v>
      </c>
      <c r="S85" t="n">
        <v>17.37</v>
      </c>
      <c r="T85" t="n">
        <v>1485.46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92.81363490450369</v>
      </c>
      <c r="AB85" t="n">
        <v>126.9917099248757</v>
      </c>
      <c r="AC85" t="n">
        <v>114.8717993636634</v>
      </c>
      <c r="AD85" t="n">
        <v>92813.63490450369</v>
      </c>
      <c r="AE85" t="n">
        <v>126991.7099248757</v>
      </c>
      <c r="AF85" t="n">
        <v>5.4037748355581e-06</v>
      </c>
      <c r="AG85" t="n">
        <v>0.4116666666666667</v>
      </c>
      <c r="AH85" t="n">
        <v>114871.7993636634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10.1223</v>
      </c>
      <c r="E86" t="n">
        <v>9.880000000000001</v>
      </c>
      <c r="F86" t="n">
        <v>6.77</v>
      </c>
      <c r="G86" t="n">
        <v>81.28</v>
      </c>
      <c r="H86" t="n">
        <v>1.28</v>
      </c>
      <c r="I86" t="n">
        <v>5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109.75</v>
      </c>
      <c r="Q86" t="n">
        <v>204.14</v>
      </c>
      <c r="R86" t="n">
        <v>24.45</v>
      </c>
      <c r="S86" t="n">
        <v>17.37</v>
      </c>
      <c r="T86" t="n">
        <v>1443.68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92.70658366035947</v>
      </c>
      <c r="AB86" t="n">
        <v>126.84523768987</v>
      </c>
      <c r="AC86" t="n">
        <v>114.7393062331915</v>
      </c>
      <c r="AD86" t="n">
        <v>92706.58366035947</v>
      </c>
      <c r="AE86" t="n">
        <v>126845.23768987</v>
      </c>
      <c r="AF86" t="n">
        <v>5.405109786554058e-06</v>
      </c>
      <c r="AG86" t="n">
        <v>0.4116666666666667</v>
      </c>
      <c r="AH86" t="n">
        <v>114739.3062331915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10.1237</v>
      </c>
      <c r="E87" t="n">
        <v>9.880000000000001</v>
      </c>
      <c r="F87" t="n">
        <v>6.77</v>
      </c>
      <c r="G87" t="n">
        <v>81.26000000000001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109.58</v>
      </c>
      <c r="Q87" t="n">
        <v>204.14</v>
      </c>
      <c r="R87" t="n">
        <v>24.46</v>
      </c>
      <c r="S87" t="n">
        <v>17.37</v>
      </c>
      <c r="T87" t="n">
        <v>1448.82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92.6030753716651</v>
      </c>
      <c r="AB87" t="n">
        <v>126.7036130828151</v>
      </c>
      <c r="AC87" t="n">
        <v>114.6111980798625</v>
      </c>
      <c r="AD87" t="n">
        <v>92603.07537166509</v>
      </c>
      <c r="AE87" t="n">
        <v>126703.613082815</v>
      </c>
      <c r="AF87" t="n">
        <v>5.405857359111794e-06</v>
      </c>
      <c r="AG87" t="n">
        <v>0.4116666666666667</v>
      </c>
      <c r="AH87" t="n">
        <v>114611.1980798625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10.1229</v>
      </c>
      <c r="E88" t="n">
        <v>9.880000000000001</v>
      </c>
      <c r="F88" t="n">
        <v>6.77</v>
      </c>
      <c r="G88" t="n">
        <v>81.27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109.58</v>
      </c>
      <c r="Q88" t="n">
        <v>204.14</v>
      </c>
      <c r="R88" t="n">
        <v>24.37</v>
      </c>
      <c r="S88" t="n">
        <v>17.37</v>
      </c>
      <c r="T88" t="n">
        <v>1404.58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92.6099965387653</v>
      </c>
      <c r="AB88" t="n">
        <v>126.7130829289819</v>
      </c>
      <c r="AC88" t="n">
        <v>114.6197641372022</v>
      </c>
      <c r="AD88" t="n">
        <v>92609.99653876531</v>
      </c>
      <c r="AE88" t="n">
        <v>126713.0829289819</v>
      </c>
      <c r="AF88" t="n">
        <v>5.405430174793087e-06</v>
      </c>
      <c r="AG88" t="n">
        <v>0.4116666666666667</v>
      </c>
      <c r="AH88" t="n">
        <v>114619.7641372022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10.1303</v>
      </c>
      <c r="E89" t="n">
        <v>9.869999999999999</v>
      </c>
      <c r="F89" t="n">
        <v>6.77</v>
      </c>
      <c r="G89" t="n">
        <v>81.19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109.29</v>
      </c>
      <c r="Q89" t="n">
        <v>204.14</v>
      </c>
      <c r="R89" t="n">
        <v>24.14</v>
      </c>
      <c r="S89" t="n">
        <v>17.37</v>
      </c>
      <c r="T89" t="n">
        <v>1289.42</v>
      </c>
      <c r="U89" t="n">
        <v>0.72</v>
      </c>
      <c r="V89" t="n">
        <v>0.75</v>
      </c>
      <c r="W89" t="n">
        <v>1.14</v>
      </c>
      <c r="X89" t="n">
        <v>0.07000000000000001</v>
      </c>
      <c r="Y89" t="n">
        <v>1</v>
      </c>
      <c r="Z89" t="n">
        <v>10</v>
      </c>
      <c r="AA89" t="n">
        <v>92.38612745719364</v>
      </c>
      <c r="AB89" t="n">
        <v>126.4067753751689</v>
      </c>
      <c r="AC89" t="n">
        <v>114.3426901464196</v>
      </c>
      <c r="AD89" t="n">
        <v>92386.12745719364</v>
      </c>
      <c r="AE89" t="n">
        <v>126406.7753751689</v>
      </c>
      <c r="AF89" t="n">
        <v>5.409381629741124e-06</v>
      </c>
      <c r="AG89" t="n">
        <v>0.4112499999999999</v>
      </c>
      <c r="AH89" t="n">
        <v>114342.6901464196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10.1309</v>
      </c>
      <c r="E90" t="n">
        <v>9.869999999999999</v>
      </c>
      <c r="F90" t="n">
        <v>6.76</v>
      </c>
      <c r="G90" t="n">
        <v>81.18000000000001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109.05</v>
      </c>
      <c r="Q90" t="n">
        <v>204.14</v>
      </c>
      <c r="R90" t="n">
        <v>24.13</v>
      </c>
      <c r="S90" t="n">
        <v>17.37</v>
      </c>
      <c r="T90" t="n">
        <v>1281.33</v>
      </c>
      <c r="U90" t="n">
        <v>0.72</v>
      </c>
      <c r="V90" t="n">
        <v>0.75</v>
      </c>
      <c r="W90" t="n">
        <v>1.14</v>
      </c>
      <c r="X90" t="n">
        <v>0.07000000000000001</v>
      </c>
      <c r="Y90" t="n">
        <v>1</v>
      </c>
      <c r="Z90" t="n">
        <v>10</v>
      </c>
      <c r="AA90" t="n">
        <v>92.20971014453612</v>
      </c>
      <c r="AB90" t="n">
        <v>126.1653934250084</v>
      </c>
      <c r="AC90" t="n">
        <v>114.1243453508007</v>
      </c>
      <c r="AD90" t="n">
        <v>92209.71014453612</v>
      </c>
      <c r="AE90" t="n">
        <v>126165.3934250084</v>
      </c>
      <c r="AF90" t="n">
        <v>5.409702017980154e-06</v>
      </c>
      <c r="AG90" t="n">
        <v>0.4112499999999999</v>
      </c>
      <c r="AH90" t="n">
        <v>114124.3453508007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10.136</v>
      </c>
      <c r="E91" t="n">
        <v>9.869999999999999</v>
      </c>
      <c r="F91" t="n">
        <v>6.76</v>
      </c>
      <c r="G91" t="n">
        <v>81.12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108.76</v>
      </c>
      <c r="Q91" t="n">
        <v>204.14</v>
      </c>
      <c r="R91" t="n">
        <v>24.03</v>
      </c>
      <c r="S91" t="n">
        <v>17.37</v>
      </c>
      <c r="T91" t="n">
        <v>1231.96</v>
      </c>
      <c r="U91" t="n">
        <v>0.72</v>
      </c>
      <c r="V91" t="n">
        <v>0.76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92.01014130099601</v>
      </c>
      <c r="AB91" t="n">
        <v>125.892334528921</v>
      </c>
      <c r="AC91" t="n">
        <v>113.8773468125152</v>
      </c>
      <c r="AD91" t="n">
        <v>92010.14130099601</v>
      </c>
      <c r="AE91" t="n">
        <v>125892.334528921</v>
      </c>
      <c r="AF91" t="n">
        <v>5.412425318011907e-06</v>
      </c>
      <c r="AG91" t="n">
        <v>0.4112499999999999</v>
      </c>
      <c r="AH91" t="n">
        <v>113877.3468125152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10.1337</v>
      </c>
      <c r="E92" t="n">
        <v>9.869999999999999</v>
      </c>
      <c r="F92" t="n">
        <v>6.76</v>
      </c>
      <c r="G92" t="n">
        <v>81.15000000000001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108.59</v>
      </c>
      <c r="Q92" t="n">
        <v>204.14</v>
      </c>
      <c r="R92" t="n">
        <v>24.03</v>
      </c>
      <c r="S92" t="n">
        <v>17.37</v>
      </c>
      <c r="T92" t="n">
        <v>1233.48</v>
      </c>
      <c r="U92" t="n">
        <v>0.72</v>
      </c>
      <c r="V92" t="n">
        <v>0.76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91.93859209334224</v>
      </c>
      <c r="AB92" t="n">
        <v>125.7944377464809</v>
      </c>
      <c r="AC92" t="n">
        <v>113.7887931615921</v>
      </c>
      <c r="AD92" t="n">
        <v>91938.59209334223</v>
      </c>
      <c r="AE92" t="n">
        <v>125794.4377464808</v>
      </c>
      <c r="AF92" t="n">
        <v>5.411197163095626e-06</v>
      </c>
      <c r="AG92" t="n">
        <v>0.4112499999999999</v>
      </c>
      <c r="AH92" t="n">
        <v>113788.7931615921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10.1269</v>
      </c>
      <c r="E93" t="n">
        <v>9.869999999999999</v>
      </c>
      <c r="F93" t="n">
        <v>6.77</v>
      </c>
      <c r="G93" t="n">
        <v>81.23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108.41</v>
      </c>
      <c r="Q93" t="n">
        <v>204.16</v>
      </c>
      <c r="R93" t="n">
        <v>24.23</v>
      </c>
      <c r="S93" t="n">
        <v>17.37</v>
      </c>
      <c r="T93" t="n">
        <v>1333.77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91.94256797591861</v>
      </c>
      <c r="AB93" t="n">
        <v>125.7998777244254</v>
      </c>
      <c r="AC93" t="n">
        <v>113.7937139556767</v>
      </c>
      <c r="AD93" t="n">
        <v>91942.5679759186</v>
      </c>
      <c r="AE93" t="n">
        <v>125799.8777244254</v>
      </c>
      <c r="AF93" t="n">
        <v>5.40756609638662e-06</v>
      </c>
      <c r="AG93" t="n">
        <v>0.4112499999999999</v>
      </c>
      <c r="AH93" t="n">
        <v>113793.7139556767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10.1311</v>
      </c>
      <c r="E94" t="n">
        <v>9.869999999999999</v>
      </c>
      <c r="F94" t="n">
        <v>6.76</v>
      </c>
      <c r="G94" t="n">
        <v>81.18000000000001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108.14</v>
      </c>
      <c r="Q94" t="n">
        <v>204.14</v>
      </c>
      <c r="R94" t="n">
        <v>24.14</v>
      </c>
      <c r="S94" t="n">
        <v>17.37</v>
      </c>
      <c r="T94" t="n">
        <v>1287.6</v>
      </c>
      <c r="U94" t="n">
        <v>0.72</v>
      </c>
      <c r="V94" t="n">
        <v>0.75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91.71917900634614</v>
      </c>
      <c r="AB94" t="n">
        <v>125.4942270810308</v>
      </c>
      <c r="AC94" t="n">
        <v>113.5172341807041</v>
      </c>
      <c r="AD94" t="n">
        <v>91719.17900634614</v>
      </c>
      <c r="AE94" t="n">
        <v>125494.2270810308</v>
      </c>
      <c r="AF94" t="n">
        <v>5.40980881405983e-06</v>
      </c>
      <c r="AG94" t="n">
        <v>0.4112499999999999</v>
      </c>
      <c r="AH94" t="n">
        <v>113517.2341807041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10.1269</v>
      </c>
      <c r="E95" t="n">
        <v>9.869999999999999</v>
      </c>
      <c r="F95" t="n">
        <v>6.77</v>
      </c>
      <c r="G95" t="n">
        <v>81.23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108.17</v>
      </c>
      <c r="Q95" t="n">
        <v>204.16</v>
      </c>
      <c r="R95" t="n">
        <v>24.28</v>
      </c>
      <c r="S95" t="n">
        <v>17.37</v>
      </c>
      <c r="T95" t="n">
        <v>1357.19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91.81359760432714</v>
      </c>
      <c r="AB95" t="n">
        <v>125.6234147722428</v>
      </c>
      <c r="AC95" t="n">
        <v>113.634092379983</v>
      </c>
      <c r="AD95" t="n">
        <v>91813.59760432714</v>
      </c>
      <c r="AE95" t="n">
        <v>125623.4147722428</v>
      </c>
      <c r="AF95" t="n">
        <v>5.40756609638662e-06</v>
      </c>
      <c r="AG95" t="n">
        <v>0.4112499999999999</v>
      </c>
      <c r="AH95" t="n">
        <v>113634.092379983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10.1252</v>
      </c>
      <c r="E96" t="n">
        <v>9.880000000000001</v>
      </c>
      <c r="F96" t="n">
        <v>6.77</v>
      </c>
      <c r="G96" t="n">
        <v>81.25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108.16</v>
      </c>
      <c r="Q96" t="n">
        <v>204.14</v>
      </c>
      <c r="R96" t="n">
        <v>24.32</v>
      </c>
      <c r="S96" t="n">
        <v>17.37</v>
      </c>
      <c r="T96" t="n">
        <v>1376.49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91.82689831396212</v>
      </c>
      <c r="AB96" t="n">
        <v>125.6416133899513</v>
      </c>
      <c r="AC96" t="n">
        <v>113.6505541471594</v>
      </c>
      <c r="AD96" t="n">
        <v>91826.89831396211</v>
      </c>
      <c r="AE96" t="n">
        <v>125641.6133899513</v>
      </c>
      <c r="AF96" t="n">
        <v>5.406658329709369e-06</v>
      </c>
      <c r="AG96" t="n">
        <v>0.4116666666666667</v>
      </c>
      <c r="AH96" t="n">
        <v>113650.5541471594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10.1215</v>
      </c>
      <c r="E97" t="n">
        <v>9.880000000000001</v>
      </c>
      <c r="F97" t="n">
        <v>6.77</v>
      </c>
      <c r="G97" t="n">
        <v>81.29000000000001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108.1</v>
      </c>
      <c r="Q97" t="n">
        <v>204.14</v>
      </c>
      <c r="R97" t="n">
        <v>24.42</v>
      </c>
      <c r="S97" t="n">
        <v>17.37</v>
      </c>
      <c r="T97" t="n">
        <v>1425.02</v>
      </c>
      <c r="U97" t="n">
        <v>0.71</v>
      </c>
      <c r="V97" t="n">
        <v>0.75</v>
      </c>
      <c r="W97" t="n">
        <v>1.15</v>
      </c>
      <c r="X97" t="n">
        <v>0.08</v>
      </c>
      <c r="Y97" t="n">
        <v>1</v>
      </c>
      <c r="Z97" t="n">
        <v>10</v>
      </c>
      <c r="AA97" t="n">
        <v>91.82636960647302</v>
      </c>
      <c r="AB97" t="n">
        <v>125.6408899890398</v>
      </c>
      <c r="AC97" t="n">
        <v>113.6498997866155</v>
      </c>
      <c r="AD97" t="n">
        <v>91826.36960647302</v>
      </c>
      <c r="AE97" t="n">
        <v>125640.8899890398</v>
      </c>
      <c r="AF97" t="n">
        <v>5.404682602235351e-06</v>
      </c>
      <c r="AG97" t="n">
        <v>0.4116666666666667</v>
      </c>
      <c r="AH97" t="n">
        <v>113649.8997866155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10.1272</v>
      </c>
      <c r="E98" t="n">
        <v>9.869999999999999</v>
      </c>
      <c r="F98" t="n">
        <v>6.77</v>
      </c>
      <c r="G98" t="n">
        <v>81.22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107.83</v>
      </c>
      <c r="Q98" t="n">
        <v>204.14</v>
      </c>
      <c r="R98" t="n">
        <v>24.36</v>
      </c>
      <c r="S98" t="n">
        <v>17.37</v>
      </c>
      <c r="T98" t="n">
        <v>1395.36</v>
      </c>
      <c r="U98" t="n">
        <v>0.71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91.62832391996419</v>
      </c>
      <c r="AB98" t="n">
        <v>125.3699151435995</v>
      </c>
      <c r="AC98" t="n">
        <v>113.4047864001084</v>
      </c>
      <c r="AD98" t="n">
        <v>91628.32391996418</v>
      </c>
      <c r="AE98" t="n">
        <v>125369.9151435995</v>
      </c>
      <c r="AF98" t="n">
        <v>5.407726290506135e-06</v>
      </c>
      <c r="AG98" t="n">
        <v>0.4112499999999999</v>
      </c>
      <c r="AH98" t="n">
        <v>113404.7864001084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10.1291</v>
      </c>
      <c r="E99" t="n">
        <v>9.869999999999999</v>
      </c>
      <c r="F99" t="n">
        <v>6.77</v>
      </c>
      <c r="G99" t="n">
        <v>81.2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3</v>
      </c>
      <c r="N99" t="n">
        <v>92.15000000000001</v>
      </c>
      <c r="O99" t="n">
        <v>38749.07</v>
      </c>
      <c r="P99" t="n">
        <v>107.53</v>
      </c>
      <c r="Q99" t="n">
        <v>204.14</v>
      </c>
      <c r="R99" t="n">
        <v>24.17</v>
      </c>
      <c r="S99" t="n">
        <v>17.37</v>
      </c>
      <c r="T99" t="n">
        <v>1301.3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91.45090033257598</v>
      </c>
      <c r="AB99" t="n">
        <v>125.1271563639588</v>
      </c>
      <c r="AC99" t="n">
        <v>113.1851961776825</v>
      </c>
      <c r="AD99" t="n">
        <v>91450.90033257598</v>
      </c>
      <c r="AE99" t="n">
        <v>125127.1563639588</v>
      </c>
      <c r="AF99" t="n">
        <v>5.408740853263063e-06</v>
      </c>
      <c r="AG99" t="n">
        <v>0.4112499999999999</v>
      </c>
      <c r="AH99" t="n">
        <v>113185.1961776825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10.2061</v>
      </c>
      <c r="E100" t="n">
        <v>9.800000000000001</v>
      </c>
      <c r="F100" t="n">
        <v>6.74</v>
      </c>
      <c r="G100" t="n">
        <v>101.14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106.84</v>
      </c>
      <c r="Q100" t="n">
        <v>204.14</v>
      </c>
      <c r="R100" t="n">
        <v>23.47</v>
      </c>
      <c r="S100" t="n">
        <v>17.37</v>
      </c>
      <c r="T100" t="n">
        <v>955.13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90.2761604768565</v>
      </c>
      <c r="AB100" t="n">
        <v>123.5198254674995</v>
      </c>
      <c r="AC100" t="n">
        <v>111.7312666860776</v>
      </c>
      <c r="AD100" t="n">
        <v>90276.1604768565</v>
      </c>
      <c r="AE100" t="n">
        <v>123519.8254674995</v>
      </c>
      <c r="AF100" t="n">
        <v>5.449857343938568e-06</v>
      </c>
      <c r="AG100" t="n">
        <v>0.4083333333333334</v>
      </c>
      <c r="AH100" t="n">
        <v>111731.2666860776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10.2061</v>
      </c>
      <c r="E101" t="n">
        <v>9.800000000000001</v>
      </c>
      <c r="F101" t="n">
        <v>6.74</v>
      </c>
      <c r="G101" t="n">
        <v>101.14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106.85</v>
      </c>
      <c r="Q101" t="n">
        <v>204.14</v>
      </c>
      <c r="R101" t="n">
        <v>23.44</v>
      </c>
      <c r="S101" t="n">
        <v>17.37</v>
      </c>
      <c r="T101" t="n">
        <v>944.83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90.2814925415697</v>
      </c>
      <c r="AB101" t="n">
        <v>123.5271210336742</v>
      </c>
      <c r="AC101" t="n">
        <v>111.737865973656</v>
      </c>
      <c r="AD101" t="n">
        <v>90281.49254156971</v>
      </c>
      <c r="AE101" t="n">
        <v>123527.1210336742</v>
      </c>
      <c r="AF101" t="n">
        <v>5.449857343938568e-06</v>
      </c>
      <c r="AG101" t="n">
        <v>0.4083333333333334</v>
      </c>
      <c r="AH101" t="n">
        <v>111737.865973656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10.2015</v>
      </c>
      <c r="E102" t="n">
        <v>9.800000000000001</v>
      </c>
      <c r="F102" t="n">
        <v>6.75</v>
      </c>
      <c r="G102" t="n">
        <v>101.21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107.09</v>
      </c>
      <c r="Q102" t="n">
        <v>204.15</v>
      </c>
      <c r="R102" t="n">
        <v>23.48</v>
      </c>
      <c r="S102" t="n">
        <v>17.37</v>
      </c>
      <c r="T102" t="n">
        <v>964</v>
      </c>
      <c r="U102" t="n">
        <v>0.74</v>
      </c>
      <c r="V102" t="n">
        <v>0.76</v>
      </c>
      <c r="W102" t="n">
        <v>1.15</v>
      </c>
      <c r="X102" t="n">
        <v>0.06</v>
      </c>
      <c r="Y102" t="n">
        <v>1</v>
      </c>
      <c r="Z102" t="n">
        <v>10</v>
      </c>
      <c r="AA102" t="n">
        <v>90.49000864067091</v>
      </c>
      <c r="AB102" t="n">
        <v>123.8124219595453</v>
      </c>
      <c r="AC102" t="n">
        <v>111.9959381795845</v>
      </c>
      <c r="AD102" t="n">
        <v>90490.0086406709</v>
      </c>
      <c r="AE102" t="n">
        <v>123812.4219595453</v>
      </c>
      <c r="AF102" t="n">
        <v>5.447401034106005e-06</v>
      </c>
      <c r="AG102" t="n">
        <v>0.4083333333333334</v>
      </c>
      <c r="AH102" t="n">
        <v>111995.9381795845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10.2003</v>
      </c>
      <c r="E103" t="n">
        <v>9.800000000000001</v>
      </c>
      <c r="F103" t="n">
        <v>6.75</v>
      </c>
      <c r="G103" t="n">
        <v>101.22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107.18</v>
      </c>
      <c r="Q103" t="n">
        <v>204.15</v>
      </c>
      <c r="R103" t="n">
        <v>23.55</v>
      </c>
      <c r="S103" t="n">
        <v>17.37</v>
      </c>
      <c r="T103" t="n">
        <v>996.87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90.54808275656715</v>
      </c>
      <c r="AB103" t="n">
        <v>123.8918815269637</v>
      </c>
      <c r="AC103" t="n">
        <v>112.0678142374107</v>
      </c>
      <c r="AD103" t="n">
        <v>90548.08275656715</v>
      </c>
      <c r="AE103" t="n">
        <v>123891.8815269637</v>
      </c>
      <c r="AF103" t="n">
        <v>5.446760257627946e-06</v>
      </c>
      <c r="AG103" t="n">
        <v>0.4083333333333334</v>
      </c>
      <c r="AH103" t="n">
        <v>112067.8142374107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10.1977</v>
      </c>
      <c r="E104" t="n">
        <v>9.81</v>
      </c>
      <c r="F104" t="n">
        <v>6.75</v>
      </c>
      <c r="G104" t="n">
        <v>101.26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107.4</v>
      </c>
      <c r="Q104" t="n">
        <v>204.15</v>
      </c>
      <c r="R104" t="n">
        <v>23.66</v>
      </c>
      <c r="S104" t="n">
        <v>17.37</v>
      </c>
      <c r="T104" t="n">
        <v>1053.4</v>
      </c>
      <c r="U104" t="n">
        <v>0.73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90.6914011380445</v>
      </c>
      <c r="AB104" t="n">
        <v>124.0879760592617</v>
      </c>
      <c r="AC104" t="n">
        <v>112.2451937827666</v>
      </c>
      <c r="AD104" t="n">
        <v>90691.4011380445</v>
      </c>
      <c r="AE104" t="n">
        <v>124087.9760592617</v>
      </c>
      <c r="AF104" t="n">
        <v>5.445371908592149e-06</v>
      </c>
      <c r="AG104" t="n">
        <v>0.40875</v>
      </c>
      <c r="AH104" t="n">
        <v>112245.1937827666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10.2006</v>
      </c>
      <c r="E105" t="n">
        <v>9.800000000000001</v>
      </c>
      <c r="F105" t="n">
        <v>6.75</v>
      </c>
      <c r="G105" t="n">
        <v>101.22</v>
      </c>
      <c r="H105" t="n">
        <v>1.51</v>
      </c>
      <c r="I105" t="n">
        <v>4</v>
      </c>
      <c r="J105" t="n">
        <v>315.6</v>
      </c>
      <c r="K105" t="n">
        <v>59.89</v>
      </c>
      <c r="L105" t="n">
        <v>26.75</v>
      </c>
      <c r="M105" t="n">
        <v>2</v>
      </c>
      <c r="N105" t="n">
        <v>93.95999999999999</v>
      </c>
      <c r="O105" t="n">
        <v>39157.74</v>
      </c>
      <c r="P105" t="n">
        <v>107.49</v>
      </c>
      <c r="Q105" t="n">
        <v>204.14</v>
      </c>
      <c r="R105" t="n">
        <v>23.65</v>
      </c>
      <c r="S105" t="n">
        <v>17.37</v>
      </c>
      <c r="T105" t="n">
        <v>1046.44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90.71094969088325</v>
      </c>
      <c r="AB105" t="n">
        <v>124.114723251677</v>
      </c>
      <c r="AC105" t="n">
        <v>112.2693882606777</v>
      </c>
      <c r="AD105" t="n">
        <v>90710.94969088325</v>
      </c>
      <c r="AE105" t="n">
        <v>124114.723251677</v>
      </c>
      <c r="AF105" t="n">
        <v>5.446920451747461e-06</v>
      </c>
      <c r="AG105" t="n">
        <v>0.4083333333333334</v>
      </c>
      <c r="AH105" t="n">
        <v>112269.3882606777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10.1983</v>
      </c>
      <c r="E106" t="n">
        <v>9.81</v>
      </c>
      <c r="F106" t="n">
        <v>6.75</v>
      </c>
      <c r="G106" t="n">
        <v>101.25</v>
      </c>
      <c r="H106" t="n">
        <v>1.52</v>
      </c>
      <c r="I106" t="n">
        <v>4</v>
      </c>
      <c r="J106" t="n">
        <v>316.15</v>
      </c>
      <c r="K106" t="n">
        <v>59.89</v>
      </c>
      <c r="L106" t="n">
        <v>27</v>
      </c>
      <c r="M106" t="n">
        <v>2</v>
      </c>
      <c r="N106" t="n">
        <v>94.26000000000001</v>
      </c>
      <c r="O106" t="n">
        <v>39226.32</v>
      </c>
      <c r="P106" t="n">
        <v>107.64</v>
      </c>
      <c r="Q106" t="n">
        <v>204.14</v>
      </c>
      <c r="R106" t="n">
        <v>23.67</v>
      </c>
      <c r="S106" t="n">
        <v>17.37</v>
      </c>
      <c r="T106" t="n">
        <v>1057.67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90.81442684975696</v>
      </c>
      <c r="AB106" t="n">
        <v>124.2563052655379</v>
      </c>
      <c r="AC106" t="n">
        <v>112.3974578858474</v>
      </c>
      <c r="AD106" t="n">
        <v>90814.42684975696</v>
      </c>
      <c r="AE106" t="n">
        <v>124256.3052655379</v>
      </c>
      <c r="AF106" t="n">
        <v>5.44569229683118e-06</v>
      </c>
      <c r="AG106" t="n">
        <v>0.40875</v>
      </c>
      <c r="AH106" t="n">
        <v>112397.4578858474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10.1995</v>
      </c>
      <c r="E107" t="n">
        <v>9.800000000000001</v>
      </c>
      <c r="F107" t="n">
        <v>6.75</v>
      </c>
      <c r="G107" t="n">
        <v>101.24</v>
      </c>
      <c r="H107" t="n">
        <v>1.53</v>
      </c>
      <c r="I107" t="n">
        <v>4</v>
      </c>
      <c r="J107" t="n">
        <v>316.71</v>
      </c>
      <c r="K107" t="n">
        <v>59.89</v>
      </c>
      <c r="L107" t="n">
        <v>27.25</v>
      </c>
      <c r="M107" t="n">
        <v>2</v>
      </c>
      <c r="N107" t="n">
        <v>94.56999999999999</v>
      </c>
      <c r="O107" t="n">
        <v>39295.05</v>
      </c>
      <c r="P107" t="n">
        <v>107.74</v>
      </c>
      <c r="Q107" t="n">
        <v>204.14</v>
      </c>
      <c r="R107" t="n">
        <v>23.69</v>
      </c>
      <c r="S107" t="n">
        <v>17.37</v>
      </c>
      <c r="T107" t="n">
        <v>1069.34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90.8535821776848</v>
      </c>
      <c r="AB107" t="n">
        <v>124.30987931262</v>
      </c>
      <c r="AC107" t="n">
        <v>112.4459189010676</v>
      </c>
      <c r="AD107" t="n">
        <v>90853.5821776848</v>
      </c>
      <c r="AE107" t="n">
        <v>124309.87931262</v>
      </c>
      <c r="AF107" t="n">
        <v>5.44633307330924e-06</v>
      </c>
      <c r="AG107" t="n">
        <v>0.4083333333333334</v>
      </c>
      <c r="AH107" t="n">
        <v>112445.9189010676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10.2026</v>
      </c>
      <c r="E108" t="n">
        <v>9.800000000000001</v>
      </c>
      <c r="F108" t="n">
        <v>6.75</v>
      </c>
      <c r="G108" t="n">
        <v>101.19</v>
      </c>
      <c r="H108" t="n">
        <v>1.54</v>
      </c>
      <c r="I108" t="n">
        <v>4</v>
      </c>
      <c r="J108" t="n">
        <v>317.27</v>
      </c>
      <c r="K108" t="n">
        <v>59.89</v>
      </c>
      <c r="L108" t="n">
        <v>27.5</v>
      </c>
      <c r="M108" t="n">
        <v>2</v>
      </c>
      <c r="N108" t="n">
        <v>94.88</v>
      </c>
      <c r="O108" t="n">
        <v>39363.91</v>
      </c>
      <c r="P108" t="n">
        <v>107.89</v>
      </c>
      <c r="Q108" t="n">
        <v>204.14</v>
      </c>
      <c r="R108" t="n">
        <v>23.6</v>
      </c>
      <c r="S108" t="n">
        <v>17.37</v>
      </c>
      <c r="T108" t="n">
        <v>1020.38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90.90750216990156</v>
      </c>
      <c r="AB108" t="n">
        <v>124.3836550247531</v>
      </c>
      <c r="AC108" t="n">
        <v>112.5126535627796</v>
      </c>
      <c r="AD108" t="n">
        <v>90907.50216990156</v>
      </c>
      <c r="AE108" t="n">
        <v>124383.6550247531</v>
      </c>
      <c r="AF108" t="n">
        <v>5.447988412544227e-06</v>
      </c>
      <c r="AG108" t="n">
        <v>0.4083333333333334</v>
      </c>
      <c r="AH108" t="n">
        <v>112512.6535627796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10.2038</v>
      </c>
      <c r="E109" t="n">
        <v>9.800000000000001</v>
      </c>
      <c r="F109" t="n">
        <v>6.75</v>
      </c>
      <c r="G109" t="n">
        <v>101.17</v>
      </c>
      <c r="H109" t="n">
        <v>1.56</v>
      </c>
      <c r="I109" t="n">
        <v>4</v>
      </c>
      <c r="J109" t="n">
        <v>317.83</v>
      </c>
      <c r="K109" t="n">
        <v>59.89</v>
      </c>
      <c r="L109" t="n">
        <v>27.75</v>
      </c>
      <c r="M109" t="n">
        <v>2</v>
      </c>
      <c r="N109" t="n">
        <v>95.19</v>
      </c>
      <c r="O109" t="n">
        <v>39432.92</v>
      </c>
      <c r="P109" t="n">
        <v>107.88</v>
      </c>
      <c r="Q109" t="n">
        <v>204.14</v>
      </c>
      <c r="R109" t="n">
        <v>23.52</v>
      </c>
      <c r="S109" t="n">
        <v>17.37</v>
      </c>
      <c r="T109" t="n">
        <v>983.67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90.89206500813292</v>
      </c>
      <c r="AB109" t="n">
        <v>124.3625332189817</v>
      </c>
      <c r="AC109" t="n">
        <v>112.4935475925064</v>
      </c>
      <c r="AD109" t="n">
        <v>90892.06500813292</v>
      </c>
      <c r="AE109" t="n">
        <v>124362.5332189817</v>
      </c>
      <c r="AF109" t="n">
        <v>5.448629189022287e-06</v>
      </c>
      <c r="AG109" t="n">
        <v>0.4083333333333334</v>
      </c>
      <c r="AH109" t="n">
        <v>112493.5475925064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10.2076</v>
      </c>
      <c r="E110" t="n">
        <v>9.800000000000001</v>
      </c>
      <c r="F110" t="n">
        <v>6.74</v>
      </c>
      <c r="G110" t="n">
        <v>101.12</v>
      </c>
      <c r="H110" t="n">
        <v>1.57</v>
      </c>
      <c r="I110" t="n">
        <v>4</v>
      </c>
      <c r="J110" t="n">
        <v>318.39</v>
      </c>
      <c r="K110" t="n">
        <v>59.89</v>
      </c>
      <c r="L110" t="n">
        <v>28</v>
      </c>
      <c r="M110" t="n">
        <v>2</v>
      </c>
      <c r="N110" t="n">
        <v>95.5</v>
      </c>
      <c r="O110" t="n">
        <v>39502.07</v>
      </c>
      <c r="P110" t="n">
        <v>107.98</v>
      </c>
      <c r="Q110" t="n">
        <v>204.14</v>
      </c>
      <c r="R110" t="n">
        <v>23.43</v>
      </c>
      <c r="S110" t="n">
        <v>17.37</v>
      </c>
      <c r="T110" t="n">
        <v>938.9400000000001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90.87139413823533</v>
      </c>
      <c r="AB110" t="n">
        <v>124.3342504228534</v>
      </c>
      <c r="AC110" t="n">
        <v>112.4679640667454</v>
      </c>
      <c r="AD110" t="n">
        <v>90871.39413823534</v>
      </c>
      <c r="AE110" t="n">
        <v>124334.2504228534</v>
      </c>
      <c r="AF110" t="n">
        <v>5.450658314536143e-06</v>
      </c>
      <c r="AG110" t="n">
        <v>0.4083333333333334</v>
      </c>
      <c r="AH110" t="n">
        <v>112467.9640667454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10.2006</v>
      </c>
      <c r="E111" t="n">
        <v>9.800000000000001</v>
      </c>
      <c r="F111" t="n">
        <v>6.75</v>
      </c>
      <c r="G111" t="n">
        <v>101.22</v>
      </c>
      <c r="H111" t="n">
        <v>1.58</v>
      </c>
      <c r="I111" t="n">
        <v>4</v>
      </c>
      <c r="J111" t="n">
        <v>318.95</v>
      </c>
      <c r="K111" t="n">
        <v>59.89</v>
      </c>
      <c r="L111" t="n">
        <v>28.25</v>
      </c>
      <c r="M111" t="n">
        <v>2</v>
      </c>
      <c r="N111" t="n">
        <v>95.81</v>
      </c>
      <c r="O111" t="n">
        <v>39571.36</v>
      </c>
      <c r="P111" t="n">
        <v>108.08</v>
      </c>
      <c r="Q111" t="n">
        <v>204.14</v>
      </c>
      <c r="R111" t="n">
        <v>23.53</v>
      </c>
      <c r="S111" t="n">
        <v>17.37</v>
      </c>
      <c r="T111" t="n">
        <v>985.02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91.02571113182842</v>
      </c>
      <c r="AB111" t="n">
        <v>124.5453937414727</v>
      </c>
      <c r="AC111" t="n">
        <v>112.6589561633772</v>
      </c>
      <c r="AD111" t="n">
        <v>91025.71113182842</v>
      </c>
      <c r="AE111" t="n">
        <v>124545.3937414727</v>
      </c>
      <c r="AF111" t="n">
        <v>5.446920451747461e-06</v>
      </c>
      <c r="AG111" t="n">
        <v>0.4083333333333334</v>
      </c>
      <c r="AH111" t="n">
        <v>112658.9561633772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10.2041</v>
      </c>
      <c r="E112" t="n">
        <v>9.800000000000001</v>
      </c>
      <c r="F112" t="n">
        <v>6.74</v>
      </c>
      <c r="G112" t="n">
        <v>101.17</v>
      </c>
      <c r="H112" t="n">
        <v>1.59</v>
      </c>
      <c r="I112" t="n">
        <v>4</v>
      </c>
      <c r="J112" t="n">
        <v>319.51</v>
      </c>
      <c r="K112" t="n">
        <v>59.89</v>
      </c>
      <c r="L112" t="n">
        <v>28.5</v>
      </c>
      <c r="M112" t="n">
        <v>2</v>
      </c>
      <c r="N112" t="n">
        <v>96.13</v>
      </c>
      <c r="O112" t="n">
        <v>39640.79</v>
      </c>
      <c r="P112" t="n">
        <v>108.05</v>
      </c>
      <c r="Q112" t="n">
        <v>204.17</v>
      </c>
      <c r="R112" t="n">
        <v>23.52</v>
      </c>
      <c r="S112" t="n">
        <v>17.37</v>
      </c>
      <c r="T112" t="n">
        <v>981.6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90.93818234962747</v>
      </c>
      <c r="AB112" t="n">
        <v>124.425633000168</v>
      </c>
      <c r="AC112" t="n">
        <v>112.5506252191374</v>
      </c>
      <c r="AD112" t="n">
        <v>90938.18234962747</v>
      </c>
      <c r="AE112" t="n">
        <v>124425.633000168</v>
      </c>
      <c r="AF112" t="n">
        <v>5.448789383141802e-06</v>
      </c>
      <c r="AG112" t="n">
        <v>0.4083333333333334</v>
      </c>
      <c r="AH112" t="n">
        <v>112550.6252191374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10.1989</v>
      </c>
      <c r="E113" t="n">
        <v>9.800000000000001</v>
      </c>
      <c r="F113" t="n">
        <v>6.75</v>
      </c>
      <c r="G113" t="n">
        <v>101.25</v>
      </c>
      <c r="H113" t="n">
        <v>1.6</v>
      </c>
      <c r="I113" t="n">
        <v>4</v>
      </c>
      <c r="J113" t="n">
        <v>320.08</v>
      </c>
      <c r="K113" t="n">
        <v>59.89</v>
      </c>
      <c r="L113" t="n">
        <v>28.75</v>
      </c>
      <c r="M113" t="n">
        <v>2</v>
      </c>
      <c r="N113" t="n">
        <v>96.44</v>
      </c>
      <c r="O113" t="n">
        <v>39710.36</v>
      </c>
      <c r="P113" t="n">
        <v>108.14</v>
      </c>
      <c r="Q113" t="n">
        <v>204.14</v>
      </c>
      <c r="R113" t="n">
        <v>23.69</v>
      </c>
      <c r="S113" t="n">
        <v>17.37</v>
      </c>
      <c r="T113" t="n">
        <v>1065.11</v>
      </c>
      <c r="U113" t="n">
        <v>0.73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91.07206653752566</v>
      </c>
      <c r="AB113" t="n">
        <v>124.6088192526037</v>
      </c>
      <c r="AC113" t="n">
        <v>112.7163284327442</v>
      </c>
      <c r="AD113" t="n">
        <v>91072.06653752565</v>
      </c>
      <c r="AE113" t="n">
        <v>124608.8192526037</v>
      </c>
      <c r="AF113" t="n">
        <v>5.446012685070209e-06</v>
      </c>
      <c r="AG113" t="n">
        <v>0.4083333333333334</v>
      </c>
      <c r="AH113" t="n">
        <v>112716.3284327442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10.1997</v>
      </c>
      <c r="E114" t="n">
        <v>9.800000000000001</v>
      </c>
      <c r="F114" t="n">
        <v>6.75</v>
      </c>
      <c r="G114" t="n">
        <v>101.23</v>
      </c>
      <c r="H114" t="n">
        <v>1.61</v>
      </c>
      <c r="I114" t="n">
        <v>4</v>
      </c>
      <c r="J114" t="n">
        <v>320.64</v>
      </c>
      <c r="K114" t="n">
        <v>59.89</v>
      </c>
      <c r="L114" t="n">
        <v>29</v>
      </c>
      <c r="M114" t="n">
        <v>2</v>
      </c>
      <c r="N114" t="n">
        <v>96.75</v>
      </c>
      <c r="O114" t="n">
        <v>39780.08</v>
      </c>
      <c r="P114" t="n">
        <v>108.16</v>
      </c>
      <c r="Q114" t="n">
        <v>204.18</v>
      </c>
      <c r="R114" t="n">
        <v>23.67</v>
      </c>
      <c r="S114" t="n">
        <v>17.37</v>
      </c>
      <c r="T114" t="n">
        <v>1058.46</v>
      </c>
      <c r="U114" t="n">
        <v>0.73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91.07598581320252</v>
      </c>
      <c r="AB114" t="n">
        <v>124.6141817784911</v>
      </c>
      <c r="AC114" t="n">
        <v>112.7211791666872</v>
      </c>
      <c r="AD114" t="n">
        <v>91075.98581320253</v>
      </c>
      <c r="AE114" t="n">
        <v>124614.1817784911</v>
      </c>
      <c r="AF114" t="n">
        <v>5.446439869388917e-06</v>
      </c>
      <c r="AG114" t="n">
        <v>0.4083333333333334</v>
      </c>
      <c r="AH114" t="n">
        <v>112721.1791666872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10.1966</v>
      </c>
      <c r="E115" t="n">
        <v>9.81</v>
      </c>
      <c r="F115" t="n">
        <v>6.75</v>
      </c>
      <c r="G115" t="n">
        <v>101.28</v>
      </c>
      <c r="H115" t="n">
        <v>1.62</v>
      </c>
      <c r="I115" t="n">
        <v>4</v>
      </c>
      <c r="J115" t="n">
        <v>321.21</v>
      </c>
      <c r="K115" t="n">
        <v>59.89</v>
      </c>
      <c r="L115" t="n">
        <v>29.25</v>
      </c>
      <c r="M115" t="n">
        <v>2</v>
      </c>
      <c r="N115" t="n">
        <v>97.06999999999999</v>
      </c>
      <c r="O115" t="n">
        <v>39849.95</v>
      </c>
      <c r="P115" t="n">
        <v>108.15</v>
      </c>
      <c r="Q115" t="n">
        <v>204.14</v>
      </c>
      <c r="R115" t="n">
        <v>23.76</v>
      </c>
      <c r="S115" t="n">
        <v>17.37</v>
      </c>
      <c r="T115" t="n">
        <v>1103.85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91.10092326461537</v>
      </c>
      <c r="AB115" t="n">
        <v>124.6483022996768</v>
      </c>
      <c r="AC115" t="n">
        <v>112.7520432732195</v>
      </c>
      <c r="AD115" t="n">
        <v>91100.92326461537</v>
      </c>
      <c r="AE115" t="n">
        <v>124648.3022996768</v>
      </c>
      <c r="AF115" t="n">
        <v>5.444784530153928e-06</v>
      </c>
      <c r="AG115" t="n">
        <v>0.40875</v>
      </c>
      <c r="AH115" t="n">
        <v>112752.0432732195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10.2003</v>
      </c>
      <c r="E116" t="n">
        <v>9.800000000000001</v>
      </c>
      <c r="F116" t="n">
        <v>6.75</v>
      </c>
      <c r="G116" t="n">
        <v>101.22</v>
      </c>
      <c r="H116" t="n">
        <v>1.63</v>
      </c>
      <c r="I116" t="n">
        <v>4</v>
      </c>
      <c r="J116" t="n">
        <v>321.78</v>
      </c>
      <c r="K116" t="n">
        <v>59.89</v>
      </c>
      <c r="L116" t="n">
        <v>29.5</v>
      </c>
      <c r="M116" t="n">
        <v>2</v>
      </c>
      <c r="N116" t="n">
        <v>97.39</v>
      </c>
      <c r="O116" t="n">
        <v>39919.96</v>
      </c>
      <c r="P116" t="n">
        <v>108.12</v>
      </c>
      <c r="Q116" t="n">
        <v>204.14</v>
      </c>
      <c r="R116" t="n">
        <v>23.68</v>
      </c>
      <c r="S116" t="n">
        <v>17.37</v>
      </c>
      <c r="T116" t="n">
        <v>1060.58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91.04958183531394</v>
      </c>
      <c r="AB116" t="n">
        <v>124.5780546910826</v>
      </c>
      <c r="AC116" t="n">
        <v>112.6884999977964</v>
      </c>
      <c r="AD116" t="n">
        <v>91049.58183531395</v>
      </c>
      <c r="AE116" t="n">
        <v>124578.0546910826</v>
      </c>
      <c r="AF116" t="n">
        <v>5.446760257627946e-06</v>
      </c>
      <c r="AG116" t="n">
        <v>0.4083333333333334</v>
      </c>
      <c r="AH116" t="n">
        <v>112688.4999977964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10.2032</v>
      </c>
      <c r="E117" t="n">
        <v>9.800000000000001</v>
      </c>
      <c r="F117" t="n">
        <v>6.75</v>
      </c>
      <c r="G117" t="n">
        <v>101.18</v>
      </c>
      <c r="H117" t="n">
        <v>1.64</v>
      </c>
      <c r="I117" t="n">
        <v>4</v>
      </c>
      <c r="J117" t="n">
        <v>322.34</v>
      </c>
      <c r="K117" t="n">
        <v>59.89</v>
      </c>
      <c r="L117" t="n">
        <v>29.75</v>
      </c>
      <c r="M117" t="n">
        <v>2</v>
      </c>
      <c r="N117" t="n">
        <v>97.70999999999999</v>
      </c>
      <c r="O117" t="n">
        <v>39990.12</v>
      </c>
      <c r="P117" t="n">
        <v>108</v>
      </c>
      <c r="Q117" t="n">
        <v>204.14</v>
      </c>
      <c r="R117" t="n">
        <v>23.56</v>
      </c>
      <c r="S117" t="n">
        <v>17.37</v>
      </c>
      <c r="T117" t="n">
        <v>1002.97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90.96111930762039</v>
      </c>
      <c r="AB117" t="n">
        <v>124.4570163580011</v>
      </c>
      <c r="AC117" t="n">
        <v>112.5790133933457</v>
      </c>
      <c r="AD117" t="n">
        <v>90961.11930762039</v>
      </c>
      <c r="AE117" t="n">
        <v>124457.0163580011</v>
      </c>
      <c r="AF117" t="n">
        <v>5.448308800783258e-06</v>
      </c>
      <c r="AG117" t="n">
        <v>0.4083333333333334</v>
      </c>
      <c r="AH117" t="n">
        <v>112579.0133933457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10.2015</v>
      </c>
      <c r="E118" t="n">
        <v>9.800000000000001</v>
      </c>
      <c r="F118" t="n">
        <v>6.75</v>
      </c>
      <c r="G118" t="n">
        <v>101.21</v>
      </c>
      <c r="H118" t="n">
        <v>1.66</v>
      </c>
      <c r="I118" t="n">
        <v>4</v>
      </c>
      <c r="J118" t="n">
        <v>322.91</v>
      </c>
      <c r="K118" t="n">
        <v>59.89</v>
      </c>
      <c r="L118" t="n">
        <v>30</v>
      </c>
      <c r="M118" t="n">
        <v>2</v>
      </c>
      <c r="N118" t="n">
        <v>98.03</v>
      </c>
      <c r="O118" t="n">
        <v>40060.43</v>
      </c>
      <c r="P118" t="n">
        <v>108.06</v>
      </c>
      <c r="Q118" t="n">
        <v>204.14</v>
      </c>
      <c r="R118" t="n">
        <v>23.6</v>
      </c>
      <c r="S118" t="n">
        <v>17.37</v>
      </c>
      <c r="T118" t="n">
        <v>1020.85</v>
      </c>
      <c r="U118" t="n">
        <v>0.74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91.00745213525009</v>
      </c>
      <c r="AB118" t="n">
        <v>124.5204109768241</v>
      </c>
      <c r="AC118" t="n">
        <v>112.6363577187232</v>
      </c>
      <c r="AD118" t="n">
        <v>91007.45213525009</v>
      </c>
      <c r="AE118" t="n">
        <v>124520.4109768241</v>
      </c>
      <c r="AF118" t="n">
        <v>5.447401034106005e-06</v>
      </c>
      <c r="AG118" t="n">
        <v>0.4083333333333334</v>
      </c>
      <c r="AH118" t="n">
        <v>112636.3577187232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10.2009</v>
      </c>
      <c r="E119" t="n">
        <v>9.800000000000001</v>
      </c>
      <c r="F119" t="n">
        <v>6.75</v>
      </c>
      <c r="G119" t="n">
        <v>101.22</v>
      </c>
      <c r="H119" t="n">
        <v>1.67</v>
      </c>
      <c r="I119" t="n">
        <v>4</v>
      </c>
      <c r="J119" t="n">
        <v>323.49</v>
      </c>
      <c r="K119" t="n">
        <v>59.89</v>
      </c>
      <c r="L119" t="n">
        <v>30.25</v>
      </c>
      <c r="M119" t="n">
        <v>2</v>
      </c>
      <c r="N119" t="n">
        <v>98.34999999999999</v>
      </c>
      <c r="O119" t="n">
        <v>40131.01</v>
      </c>
      <c r="P119" t="n">
        <v>108.04</v>
      </c>
      <c r="Q119" t="n">
        <v>204.14</v>
      </c>
      <c r="R119" t="n">
        <v>23.57</v>
      </c>
      <c r="S119" t="n">
        <v>17.37</v>
      </c>
      <c r="T119" t="n">
        <v>1008.72</v>
      </c>
      <c r="U119" t="n">
        <v>0.74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91.00184183237805</v>
      </c>
      <c r="AB119" t="n">
        <v>124.5127347129255</v>
      </c>
      <c r="AC119" t="n">
        <v>112.6294140666774</v>
      </c>
      <c r="AD119" t="n">
        <v>91001.84183237805</v>
      </c>
      <c r="AE119" t="n">
        <v>124512.7347129255</v>
      </c>
      <c r="AF119" t="n">
        <v>5.447080645866977e-06</v>
      </c>
      <c r="AG119" t="n">
        <v>0.4083333333333334</v>
      </c>
      <c r="AH119" t="n">
        <v>112629.4140666774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10.2055</v>
      </c>
      <c r="E120" t="n">
        <v>9.800000000000001</v>
      </c>
      <c r="F120" t="n">
        <v>6.74</v>
      </c>
      <c r="G120" t="n">
        <v>101.15</v>
      </c>
      <c r="H120" t="n">
        <v>1.68</v>
      </c>
      <c r="I120" t="n">
        <v>4</v>
      </c>
      <c r="J120" t="n">
        <v>324.06</v>
      </c>
      <c r="K120" t="n">
        <v>59.89</v>
      </c>
      <c r="L120" t="n">
        <v>30.5</v>
      </c>
      <c r="M120" t="n">
        <v>2</v>
      </c>
      <c r="N120" t="n">
        <v>98.67</v>
      </c>
      <c r="O120" t="n">
        <v>40201.62</v>
      </c>
      <c r="P120" t="n">
        <v>107.9</v>
      </c>
      <c r="Q120" t="n">
        <v>204.14</v>
      </c>
      <c r="R120" t="n">
        <v>23.42</v>
      </c>
      <c r="S120" t="n">
        <v>17.37</v>
      </c>
      <c r="T120" t="n">
        <v>931.9400000000001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90.84640655384955</v>
      </c>
      <c r="AB120" t="n">
        <v>124.3000613075224</v>
      </c>
      <c r="AC120" t="n">
        <v>112.4370379125969</v>
      </c>
      <c r="AD120" t="n">
        <v>90846.40655384955</v>
      </c>
      <c r="AE120" t="n">
        <v>124300.0613075224</v>
      </c>
      <c r="AF120" t="n">
        <v>5.449536955699539e-06</v>
      </c>
      <c r="AG120" t="n">
        <v>0.4083333333333334</v>
      </c>
      <c r="AH120" t="n">
        <v>112437.0379125969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10.209</v>
      </c>
      <c r="E121" t="n">
        <v>9.800000000000001</v>
      </c>
      <c r="F121" t="n">
        <v>6.74</v>
      </c>
      <c r="G121" t="n">
        <v>101.1</v>
      </c>
      <c r="H121" t="n">
        <v>1.69</v>
      </c>
      <c r="I121" t="n">
        <v>4</v>
      </c>
      <c r="J121" t="n">
        <v>324.63</v>
      </c>
      <c r="K121" t="n">
        <v>59.89</v>
      </c>
      <c r="L121" t="n">
        <v>30.75</v>
      </c>
      <c r="M121" t="n">
        <v>2</v>
      </c>
      <c r="N121" t="n">
        <v>99</v>
      </c>
      <c r="O121" t="n">
        <v>40272.38</v>
      </c>
      <c r="P121" t="n">
        <v>107.78</v>
      </c>
      <c r="Q121" t="n">
        <v>204.14</v>
      </c>
      <c r="R121" t="n">
        <v>23.34</v>
      </c>
      <c r="S121" t="n">
        <v>17.37</v>
      </c>
      <c r="T121" t="n">
        <v>892.62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90.75300621496528</v>
      </c>
      <c r="AB121" t="n">
        <v>124.1722668433289</v>
      </c>
      <c r="AC121" t="n">
        <v>112.3214399727053</v>
      </c>
      <c r="AD121" t="n">
        <v>90753.00621496528</v>
      </c>
      <c r="AE121" t="n">
        <v>124172.2668433289</v>
      </c>
      <c r="AF121" t="n">
        <v>5.45140588709388e-06</v>
      </c>
      <c r="AG121" t="n">
        <v>0.4083333333333334</v>
      </c>
      <c r="AH121" t="n">
        <v>112321.4399727053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10.2055</v>
      </c>
      <c r="E122" t="n">
        <v>9.800000000000001</v>
      </c>
      <c r="F122" t="n">
        <v>6.74</v>
      </c>
      <c r="G122" t="n">
        <v>101.15</v>
      </c>
      <c r="H122" t="n">
        <v>1.7</v>
      </c>
      <c r="I122" t="n">
        <v>4</v>
      </c>
      <c r="J122" t="n">
        <v>325.21</v>
      </c>
      <c r="K122" t="n">
        <v>59.89</v>
      </c>
      <c r="L122" t="n">
        <v>31</v>
      </c>
      <c r="M122" t="n">
        <v>2</v>
      </c>
      <c r="N122" t="n">
        <v>99.31999999999999</v>
      </c>
      <c r="O122" t="n">
        <v>40343.29</v>
      </c>
      <c r="P122" t="n">
        <v>107.75</v>
      </c>
      <c r="Q122" t="n">
        <v>204.15</v>
      </c>
      <c r="R122" t="n">
        <v>23.47</v>
      </c>
      <c r="S122" t="n">
        <v>17.37</v>
      </c>
      <c r="T122" t="n">
        <v>958.11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90.76642088092379</v>
      </c>
      <c r="AB122" t="n">
        <v>124.1906213811066</v>
      </c>
      <c r="AC122" t="n">
        <v>112.3380427791582</v>
      </c>
      <c r="AD122" t="n">
        <v>90766.42088092379</v>
      </c>
      <c r="AE122" t="n">
        <v>124190.6213811066</v>
      </c>
      <c r="AF122" t="n">
        <v>5.449536955699539e-06</v>
      </c>
      <c r="AG122" t="n">
        <v>0.4083333333333334</v>
      </c>
      <c r="AH122" t="n">
        <v>112338.0427791582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10.2055</v>
      </c>
      <c r="E123" t="n">
        <v>9.800000000000001</v>
      </c>
      <c r="F123" t="n">
        <v>6.74</v>
      </c>
      <c r="G123" t="n">
        <v>101.15</v>
      </c>
      <c r="H123" t="n">
        <v>1.71</v>
      </c>
      <c r="I123" t="n">
        <v>4</v>
      </c>
      <c r="J123" t="n">
        <v>325.78</v>
      </c>
      <c r="K123" t="n">
        <v>59.89</v>
      </c>
      <c r="L123" t="n">
        <v>31.25</v>
      </c>
      <c r="M123" t="n">
        <v>2</v>
      </c>
      <c r="N123" t="n">
        <v>99.65000000000001</v>
      </c>
      <c r="O123" t="n">
        <v>40414.36</v>
      </c>
      <c r="P123" t="n">
        <v>107.62</v>
      </c>
      <c r="Q123" t="n">
        <v>204.14</v>
      </c>
      <c r="R123" t="n">
        <v>23.49</v>
      </c>
      <c r="S123" t="n">
        <v>17.37</v>
      </c>
      <c r="T123" t="n">
        <v>965.48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90.69709996438816</v>
      </c>
      <c r="AB123" t="n">
        <v>124.0957734448796</v>
      </c>
      <c r="AC123" t="n">
        <v>112.2522469968448</v>
      </c>
      <c r="AD123" t="n">
        <v>90697.09996438815</v>
      </c>
      <c r="AE123" t="n">
        <v>124095.7734448796</v>
      </c>
      <c r="AF123" t="n">
        <v>5.449536955699539e-06</v>
      </c>
      <c r="AG123" t="n">
        <v>0.4083333333333334</v>
      </c>
      <c r="AH123" t="n">
        <v>112252.2469968448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10.2067</v>
      </c>
      <c r="E124" t="n">
        <v>9.800000000000001</v>
      </c>
      <c r="F124" t="n">
        <v>6.74</v>
      </c>
      <c r="G124" t="n">
        <v>101.13</v>
      </c>
      <c r="H124" t="n">
        <v>1.72</v>
      </c>
      <c r="I124" t="n">
        <v>4</v>
      </c>
      <c r="J124" t="n">
        <v>326.36</v>
      </c>
      <c r="K124" t="n">
        <v>59.89</v>
      </c>
      <c r="L124" t="n">
        <v>31.5</v>
      </c>
      <c r="M124" t="n">
        <v>2</v>
      </c>
      <c r="N124" t="n">
        <v>99.97</v>
      </c>
      <c r="O124" t="n">
        <v>40485.58</v>
      </c>
      <c r="P124" t="n">
        <v>107.5</v>
      </c>
      <c r="Q124" t="n">
        <v>204.14</v>
      </c>
      <c r="R124" t="n">
        <v>23.41</v>
      </c>
      <c r="S124" t="n">
        <v>17.37</v>
      </c>
      <c r="T124" t="n">
        <v>928.75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90.6230426617366</v>
      </c>
      <c r="AB124" t="n">
        <v>123.9944449762141</v>
      </c>
      <c r="AC124" t="n">
        <v>112.1605891750134</v>
      </c>
      <c r="AD124" t="n">
        <v>90623.0426617366</v>
      </c>
      <c r="AE124" t="n">
        <v>123994.4449762141</v>
      </c>
      <c r="AF124" t="n">
        <v>5.450177732177598e-06</v>
      </c>
      <c r="AG124" t="n">
        <v>0.4083333333333334</v>
      </c>
      <c r="AH124" t="n">
        <v>112160.5891750134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10.2061</v>
      </c>
      <c r="E125" t="n">
        <v>9.800000000000001</v>
      </c>
      <c r="F125" t="n">
        <v>6.74</v>
      </c>
      <c r="G125" t="n">
        <v>101.14</v>
      </c>
      <c r="H125" t="n">
        <v>1.73</v>
      </c>
      <c r="I125" t="n">
        <v>4</v>
      </c>
      <c r="J125" t="n">
        <v>326.94</v>
      </c>
      <c r="K125" t="n">
        <v>59.89</v>
      </c>
      <c r="L125" t="n">
        <v>31.75</v>
      </c>
      <c r="M125" t="n">
        <v>2</v>
      </c>
      <c r="N125" t="n">
        <v>100.3</v>
      </c>
      <c r="O125" t="n">
        <v>40556.96</v>
      </c>
      <c r="P125" t="n">
        <v>107.48</v>
      </c>
      <c r="Q125" t="n">
        <v>204.14</v>
      </c>
      <c r="R125" t="n">
        <v>23.4</v>
      </c>
      <c r="S125" t="n">
        <v>17.37</v>
      </c>
      <c r="T125" t="n">
        <v>922.47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90.61741261850253</v>
      </c>
      <c r="AB125" t="n">
        <v>123.9867417026813</v>
      </c>
      <c r="AC125" t="n">
        <v>112.1536210910949</v>
      </c>
      <c r="AD125" t="n">
        <v>90617.41261850252</v>
      </c>
      <c r="AE125" t="n">
        <v>123986.7417026813</v>
      </c>
      <c r="AF125" t="n">
        <v>5.449857343938568e-06</v>
      </c>
      <c r="AG125" t="n">
        <v>0.4083333333333334</v>
      </c>
      <c r="AH125" t="n">
        <v>112153.6210910949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10.2078</v>
      </c>
      <c r="E126" t="n">
        <v>9.800000000000001</v>
      </c>
      <c r="F126" t="n">
        <v>6.74</v>
      </c>
      <c r="G126" t="n">
        <v>101.12</v>
      </c>
      <c r="H126" t="n">
        <v>1.74</v>
      </c>
      <c r="I126" t="n">
        <v>4</v>
      </c>
      <c r="J126" t="n">
        <v>327.52</v>
      </c>
      <c r="K126" t="n">
        <v>59.89</v>
      </c>
      <c r="L126" t="n">
        <v>32</v>
      </c>
      <c r="M126" t="n">
        <v>2</v>
      </c>
      <c r="N126" t="n">
        <v>100.63</v>
      </c>
      <c r="O126" t="n">
        <v>40628.49</v>
      </c>
      <c r="P126" t="n">
        <v>107.23</v>
      </c>
      <c r="Q126" t="n">
        <v>204.14</v>
      </c>
      <c r="R126" t="n">
        <v>23.39</v>
      </c>
      <c r="S126" t="n">
        <v>17.37</v>
      </c>
      <c r="T126" t="n">
        <v>918.59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90.46987326943466</v>
      </c>
      <c r="AB126" t="n">
        <v>123.78487185631</v>
      </c>
      <c r="AC126" t="n">
        <v>111.9710174195351</v>
      </c>
      <c r="AD126" t="n">
        <v>90469.87326943465</v>
      </c>
      <c r="AE126" t="n">
        <v>123784.87185631</v>
      </c>
      <c r="AF126" t="n">
        <v>5.450765110615819e-06</v>
      </c>
      <c r="AG126" t="n">
        <v>0.4083333333333334</v>
      </c>
      <c r="AH126" t="n">
        <v>111971.0174195351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10.2076</v>
      </c>
      <c r="E127" t="n">
        <v>9.800000000000001</v>
      </c>
      <c r="F127" t="n">
        <v>6.74</v>
      </c>
      <c r="G127" t="n">
        <v>101.12</v>
      </c>
      <c r="H127" t="n">
        <v>1.75</v>
      </c>
      <c r="I127" t="n">
        <v>4</v>
      </c>
      <c r="J127" t="n">
        <v>328.1</v>
      </c>
      <c r="K127" t="n">
        <v>59.89</v>
      </c>
      <c r="L127" t="n">
        <v>32.25</v>
      </c>
      <c r="M127" t="n">
        <v>2</v>
      </c>
      <c r="N127" t="n">
        <v>100.96</v>
      </c>
      <c r="O127" t="n">
        <v>40700.18</v>
      </c>
      <c r="P127" t="n">
        <v>107.11</v>
      </c>
      <c r="Q127" t="n">
        <v>204.14</v>
      </c>
      <c r="R127" t="n">
        <v>23.42</v>
      </c>
      <c r="S127" t="n">
        <v>17.37</v>
      </c>
      <c r="T127" t="n">
        <v>934.5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90.40757267645645</v>
      </c>
      <c r="AB127" t="n">
        <v>123.6996294364891</v>
      </c>
      <c r="AC127" t="n">
        <v>111.8939104166234</v>
      </c>
      <c r="AD127" t="n">
        <v>90407.57267645646</v>
      </c>
      <c r="AE127" t="n">
        <v>123699.6294364892</v>
      </c>
      <c r="AF127" t="n">
        <v>5.450658314536143e-06</v>
      </c>
      <c r="AG127" t="n">
        <v>0.4083333333333334</v>
      </c>
      <c r="AH127" t="n">
        <v>111893.9104166234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10.2133</v>
      </c>
      <c r="E128" t="n">
        <v>9.789999999999999</v>
      </c>
      <c r="F128" t="n">
        <v>6.74</v>
      </c>
      <c r="G128" t="n">
        <v>101.04</v>
      </c>
      <c r="H128" t="n">
        <v>1.76</v>
      </c>
      <c r="I128" t="n">
        <v>4</v>
      </c>
      <c r="J128" t="n">
        <v>328.68</v>
      </c>
      <c r="K128" t="n">
        <v>59.89</v>
      </c>
      <c r="L128" t="n">
        <v>32.5</v>
      </c>
      <c r="M128" t="n">
        <v>2</v>
      </c>
      <c r="N128" t="n">
        <v>101.3</v>
      </c>
      <c r="O128" t="n">
        <v>40772.03</v>
      </c>
      <c r="P128" t="n">
        <v>106.93</v>
      </c>
      <c r="Q128" t="n">
        <v>204.14</v>
      </c>
      <c r="R128" t="n">
        <v>23.16</v>
      </c>
      <c r="S128" t="n">
        <v>17.37</v>
      </c>
      <c r="T128" t="n">
        <v>804.66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90.25989021914309</v>
      </c>
      <c r="AB128" t="n">
        <v>123.4975637831029</v>
      </c>
      <c r="AC128" t="n">
        <v>111.7111296255954</v>
      </c>
      <c r="AD128" t="n">
        <v>90259.89021914308</v>
      </c>
      <c r="AE128" t="n">
        <v>123497.5637831029</v>
      </c>
      <c r="AF128" t="n">
        <v>5.453702002806927e-06</v>
      </c>
      <c r="AG128" t="n">
        <v>0.4079166666666666</v>
      </c>
      <c r="AH128" t="n">
        <v>111711.1296255954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10.2133</v>
      </c>
      <c r="E129" t="n">
        <v>9.789999999999999</v>
      </c>
      <c r="F129" t="n">
        <v>6.74</v>
      </c>
      <c r="G129" t="n">
        <v>101.04</v>
      </c>
      <c r="H129" t="n">
        <v>1.77</v>
      </c>
      <c r="I129" t="n">
        <v>4</v>
      </c>
      <c r="J129" t="n">
        <v>329.27</v>
      </c>
      <c r="K129" t="n">
        <v>59.89</v>
      </c>
      <c r="L129" t="n">
        <v>32.75</v>
      </c>
      <c r="M129" t="n">
        <v>2</v>
      </c>
      <c r="N129" t="n">
        <v>101.63</v>
      </c>
      <c r="O129" t="n">
        <v>40844.03</v>
      </c>
      <c r="P129" t="n">
        <v>106.8</v>
      </c>
      <c r="Q129" t="n">
        <v>204.14</v>
      </c>
      <c r="R129" t="n">
        <v>23.16</v>
      </c>
      <c r="S129" t="n">
        <v>17.37</v>
      </c>
      <c r="T129" t="n">
        <v>802.08</v>
      </c>
      <c r="U129" t="n">
        <v>0.75</v>
      </c>
      <c r="V129" t="n">
        <v>0.76</v>
      </c>
      <c r="W129" t="n">
        <v>1.14</v>
      </c>
      <c r="X129" t="n">
        <v>0.04</v>
      </c>
      <c r="Y129" t="n">
        <v>1</v>
      </c>
      <c r="Z129" t="n">
        <v>10</v>
      </c>
      <c r="AA129" t="n">
        <v>90.19062224368906</v>
      </c>
      <c r="AB129" t="n">
        <v>123.4027882831993</v>
      </c>
      <c r="AC129" t="n">
        <v>111.6253993663843</v>
      </c>
      <c r="AD129" t="n">
        <v>90190.62224368907</v>
      </c>
      <c r="AE129" t="n">
        <v>123402.7882831993</v>
      </c>
      <c r="AF129" t="n">
        <v>5.453702002806927e-06</v>
      </c>
      <c r="AG129" t="n">
        <v>0.4079166666666666</v>
      </c>
      <c r="AH129" t="n">
        <v>111625.3993663843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10.2162</v>
      </c>
      <c r="E130" t="n">
        <v>9.789999999999999</v>
      </c>
      <c r="F130" t="n">
        <v>6.73</v>
      </c>
      <c r="G130" t="n">
        <v>101</v>
      </c>
      <c r="H130" t="n">
        <v>1.78</v>
      </c>
      <c r="I130" t="n">
        <v>4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106.6</v>
      </c>
      <c r="Q130" t="n">
        <v>204.14</v>
      </c>
      <c r="R130" t="n">
        <v>23.08</v>
      </c>
      <c r="S130" t="n">
        <v>17.37</v>
      </c>
      <c r="T130" t="n">
        <v>760.72</v>
      </c>
      <c r="U130" t="n">
        <v>0.75</v>
      </c>
      <c r="V130" t="n">
        <v>0.76</v>
      </c>
      <c r="W130" t="n">
        <v>1.14</v>
      </c>
      <c r="X130" t="n">
        <v>0.04</v>
      </c>
      <c r="Y130" t="n">
        <v>1</v>
      </c>
      <c r="Z130" t="n">
        <v>10</v>
      </c>
      <c r="AA130" t="n">
        <v>90.01793028817849</v>
      </c>
      <c r="AB130" t="n">
        <v>123.1665035310385</v>
      </c>
      <c r="AC130" t="n">
        <v>111.4116652993419</v>
      </c>
      <c r="AD130" t="n">
        <v>90017.9302881785</v>
      </c>
      <c r="AE130" t="n">
        <v>123166.5035310385</v>
      </c>
      <c r="AF130" t="n">
        <v>5.455250545962238e-06</v>
      </c>
      <c r="AG130" t="n">
        <v>0.4079166666666666</v>
      </c>
      <c r="AH130" t="n">
        <v>111411.6652993419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10.2142</v>
      </c>
      <c r="E131" t="n">
        <v>9.789999999999999</v>
      </c>
      <c r="F131" t="n">
        <v>6.74</v>
      </c>
      <c r="G131" t="n">
        <v>101.03</v>
      </c>
      <c r="H131" t="n">
        <v>1.79</v>
      </c>
      <c r="I131" t="n">
        <v>4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106.44</v>
      </c>
      <c r="Q131" t="n">
        <v>204.14</v>
      </c>
      <c r="R131" t="n">
        <v>23.12</v>
      </c>
      <c r="S131" t="n">
        <v>17.37</v>
      </c>
      <c r="T131" t="n">
        <v>784.4</v>
      </c>
      <c r="U131" t="n">
        <v>0.75</v>
      </c>
      <c r="V131" t="n">
        <v>0.76</v>
      </c>
      <c r="W131" t="n">
        <v>1.14</v>
      </c>
      <c r="X131" t="n">
        <v>0.04</v>
      </c>
      <c r="Y131" t="n">
        <v>1</v>
      </c>
      <c r="Z131" t="n">
        <v>10</v>
      </c>
      <c r="AA131" t="n">
        <v>89.9913127354406</v>
      </c>
      <c r="AB131" t="n">
        <v>123.130084221099</v>
      </c>
      <c r="AC131" t="n">
        <v>111.3787217972282</v>
      </c>
      <c r="AD131" t="n">
        <v>89991.3127354406</v>
      </c>
      <c r="AE131" t="n">
        <v>123130.084221099</v>
      </c>
      <c r="AF131" t="n">
        <v>5.454182585165472e-06</v>
      </c>
      <c r="AG131" t="n">
        <v>0.4079166666666666</v>
      </c>
      <c r="AH131" t="n">
        <v>111378.7217972282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10.2133</v>
      </c>
      <c r="E132" t="n">
        <v>9.789999999999999</v>
      </c>
      <c r="F132" t="n">
        <v>6.74</v>
      </c>
      <c r="G132" t="n">
        <v>101.04</v>
      </c>
      <c r="H132" t="n">
        <v>1.8</v>
      </c>
      <c r="I132" t="n">
        <v>4</v>
      </c>
      <c r="J132" t="n">
        <v>331.03</v>
      </c>
      <c r="K132" t="n">
        <v>59.89</v>
      </c>
      <c r="L132" t="n">
        <v>33.5</v>
      </c>
      <c r="M132" t="n">
        <v>2</v>
      </c>
      <c r="N132" t="n">
        <v>102.64</v>
      </c>
      <c r="O132" t="n">
        <v>41061.02</v>
      </c>
      <c r="P132" t="n">
        <v>106.35</v>
      </c>
      <c r="Q132" t="n">
        <v>204.14</v>
      </c>
      <c r="R132" t="n">
        <v>23.23</v>
      </c>
      <c r="S132" t="n">
        <v>17.37</v>
      </c>
      <c r="T132" t="n">
        <v>837.6</v>
      </c>
      <c r="U132" t="n">
        <v>0.75</v>
      </c>
      <c r="V132" t="n">
        <v>0.76</v>
      </c>
      <c r="W132" t="n">
        <v>1.14</v>
      </c>
      <c r="X132" t="n">
        <v>0.04</v>
      </c>
      <c r="Y132" t="n">
        <v>1</v>
      </c>
      <c r="Z132" t="n">
        <v>10</v>
      </c>
      <c r="AA132" t="n">
        <v>89.95084848250205</v>
      </c>
      <c r="AB132" t="n">
        <v>123.0747192450716</v>
      </c>
      <c r="AC132" t="n">
        <v>111.3286407768077</v>
      </c>
      <c r="AD132" t="n">
        <v>89950.84848250206</v>
      </c>
      <c r="AE132" t="n">
        <v>123074.7192450717</v>
      </c>
      <c r="AF132" t="n">
        <v>5.453702002806927e-06</v>
      </c>
      <c r="AG132" t="n">
        <v>0.4079166666666666</v>
      </c>
      <c r="AH132" t="n">
        <v>111328.6407768077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10.2104</v>
      </c>
      <c r="E133" t="n">
        <v>9.789999999999999</v>
      </c>
      <c r="F133" t="n">
        <v>6.74</v>
      </c>
      <c r="G133" t="n">
        <v>101.08</v>
      </c>
      <c r="H133" t="n">
        <v>1.81</v>
      </c>
      <c r="I133" t="n">
        <v>4</v>
      </c>
      <c r="J133" t="n">
        <v>331.62</v>
      </c>
      <c r="K133" t="n">
        <v>59.89</v>
      </c>
      <c r="L133" t="n">
        <v>33.75</v>
      </c>
      <c r="M133" t="n">
        <v>2</v>
      </c>
      <c r="N133" t="n">
        <v>102.98</v>
      </c>
      <c r="O133" t="n">
        <v>41133.67</v>
      </c>
      <c r="P133" t="n">
        <v>106.31</v>
      </c>
      <c r="Q133" t="n">
        <v>204.14</v>
      </c>
      <c r="R133" t="n">
        <v>23.25</v>
      </c>
      <c r="S133" t="n">
        <v>17.37</v>
      </c>
      <c r="T133" t="n">
        <v>845.15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89.95366062150923</v>
      </c>
      <c r="AB133" t="n">
        <v>123.0785669377241</v>
      </c>
      <c r="AC133" t="n">
        <v>111.3321212510736</v>
      </c>
      <c r="AD133" t="n">
        <v>89953.66062150923</v>
      </c>
      <c r="AE133" t="n">
        <v>123078.5669377241</v>
      </c>
      <c r="AF133" t="n">
        <v>5.452153459651616e-06</v>
      </c>
      <c r="AG133" t="n">
        <v>0.4079166666666666</v>
      </c>
      <c r="AH133" t="n">
        <v>111332.1212510736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10.2128</v>
      </c>
      <c r="E134" t="n">
        <v>9.789999999999999</v>
      </c>
      <c r="F134" t="n">
        <v>6.74</v>
      </c>
      <c r="G134" t="n">
        <v>101.05</v>
      </c>
      <c r="H134" t="n">
        <v>1.82</v>
      </c>
      <c r="I134" t="n">
        <v>4</v>
      </c>
      <c r="J134" t="n">
        <v>332.21</v>
      </c>
      <c r="K134" t="n">
        <v>59.89</v>
      </c>
      <c r="L134" t="n">
        <v>34</v>
      </c>
      <c r="M134" t="n">
        <v>2</v>
      </c>
      <c r="N134" t="n">
        <v>103.32</v>
      </c>
      <c r="O134" t="n">
        <v>41206.49</v>
      </c>
      <c r="P134" t="n">
        <v>106.19</v>
      </c>
      <c r="Q134" t="n">
        <v>204.14</v>
      </c>
      <c r="R134" t="n">
        <v>23.24</v>
      </c>
      <c r="S134" t="n">
        <v>17.37</v>
      </c>
      <c r="T134" t="n">
        <v>840.79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89.86975102698747</v>
      </c>
      <c r="AB134" t="n">
        <v>122.9637581286694</v>
      </c>
      <c r="AC134" t="n">
        <v>111.2282696336199</v>
      </c>
      <c r="AD134" t="n">
        <v>89869.75102698748</v>
      </c>
      <c r="AE134" t="n">
        <v>122963.7581286694</v>
      </c>
      <c r="AF134" t="n">
        <v>5.453435012607736e-06</v>
      </c>
      <c r="AG134" t="n">
        <v>0.4079166666666666</v>
      </c>
      <c r="AH134" t="n">
        <v>111228.2696336199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10.2067</v>
      </c>
      <c r="E135" t="n">
        <v>9.800000000000001</v>
      </c>
      <c r="F135" t="n">
        <v>6.74</v>
      </c>
      <c r="G135" t="n">
        <v>101.13</v>
      </c>
      <c r="H135" t="n">
        <v>1.83</v>
      </c>
      <c r="I135" t="n">
        <v>4</v>
      </c>
      <c r="J135" t="n">
        <v>332.8</v>
      </c>
      <c r="K135" t="n">
        <v>59.89</v>
      </c>
      <c r="L135" t="n">
        <v>34.25</v>
      </c>
      <c r="M135" t="n">
        <v>2</v>
      </c>
      <c r="N135" t="n">
        <v>103.66</v>
      </c>
      <c r="O135" t="n">
        <v>41279.48</v>
      </c>
      <c r="P135" t="n">
        <v>106.15</v>
      </c>
      <c r="Q135" t="n">
        <v>204.14</v>
      </c>
      <c r="R135" t="n">
        <v>23.35</v>
      </c>
      <c r="S135" t="n">
        <v>17.37</v>
      </c>
      <c r="T135" t="n">
        <v>899.36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89.90325624052365</v>
      </c>
      <c r="AB135" t="n">
        <v>123.0096014399753</v>
      </c>
      <c r="AC135" t="n">
        <v>111.2697377236363</v>
      </c>
      <c r="AD135" t="n">
        <v>89903.25624052365</v>
      </c>
      <c r="AE135" t="n">
        <v>123009.6014399753</v>
      </c>
      <c r="AF135" t="n">
        <v>5.450177732177598e-06</v>
      </c>
      <c r="AG135" t="n">
        <v>0.4083333333333334</v>
      </c>
      <c r="AH135" t="n">
        <v>111269.7377236363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10.2081</v>
      </c>
      <c r="E136" t="n">
        <v>9.800000000000001</v>
      </c>
      <c r="F136" t="n">
        <v>6.74</v>
      </c>
      <c r="G136" t="n">
        <v>101.11</v>
      </c>
      <c r="H136" t="n">
        <v>1.84</v>
      </c>
      <c r="I136" t="n">
        <v>4</v>
      </c>
      <c r="J136" t="n">
        <v>333.39</v>
      </c>
      <c r="K136" t="n">
        <v>59.89</v>
      </c>
      <c r="L136" t="n">
        <v>34.5</v>
      </c>
      <c r="M136" t="n">
        <v>2</v>
      </c>
      <c r="N136" t="n">
        <v>104.01</v>
      </c>
      <c r="O136" t="n">
        <v>41352.63</v>
      </c>
      <c r="P136" t="n">
        <v>105.81</v>
      </c>
      <c r="Q136" t="n">
        <v>204.14</v>
      </c>
      <c r="R136" t="n">
        <v>23.38</v>
      </c>
      <c r="S136" t="n">
        <v>17.37</v>
      </c>
      <c r="T136" t="n">
        <v>914.24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89.71035637522246</v>
      </c>
      <c r="AB136" t="n">
        <v>122.7456673341289</v>
      </c>
      <c r="AC136" t="n">
        <v>111.0309931184179</v>
      </c>
      <c r="AD136" t="n">
        <v>89710.35637522246</v>
      </c>
      <c r="AE136" t="n">
        <v>122745.6673341289</v>
      </c>
      <c r="AF136" t="n">
        <v>5.450925304735335e-06</v>
      </c>
      <c r="AG136" t="n">
        <v>0.4083333333333334</v>
      </c>
      <c r="AH136" t="n">
        <v>111030.9931184179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10.2078</v>
      </c>
      <c r="E137" t="n">
        <v>9.800000000000001</v>
      </c>
      <c r="F137" t="n">
        <v>6.74</v>
      </c>
      <c r="G137" t="n">
        <v>101.12</v>
      </c>
      <c r="H137" t="n">
        <v>1.85</v>
      </c>
      <c r="I137" t="n">
        <v>4</v>
      </c>
      <c r="J137" t="n">
        <v>333.99</v>
      </c>
      <c r="K137" t="n">
        <v>59.89</v>
      </c>
      <c r="L137" t="n">
        <v>34.75</v>
      </c>
      <c r="M137" t="n">
        <v>2</v>
      </c>
      <c r="N137" t="n">
        <v>104.35</v>
      </c>
      <c r="O137" t="n">
        <v>41426.07</v>
      </c>
      <c r="P137" t="n">
        <v>105.68</v>
      </c>
      <c r="Q137" t="n">
        <v>204.15</v>
      </c>
      <c r="R137" t="n">
        <v>23.42</v>
      </c>
      <c r="S137" t="n">
        <v>17.37</v>
      </c>
      <c r="T137" t="n">
        <v>931.6900000000001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89.64354087863687</v>
      </c>
      <c r="AB137" t="n">
        <v>122.6542474240089</v>
      </c>
      <c r="AC137" t="n">
        <v>110.9482981962111</v>
      </c>
      <c r="AD137" t="n">
        <v>89643.54087863686</v>
      </c>
      <c r="AE137" t="n">
        <v>122654.2474240089</v>
      </c>
      <c r="AF137" t="n">
        <v>5.450765110615819e-06</v>
      </c>
      <c r="AG137" t="n">
        <v>0.4083333333333334</v>
      </c>
      <c r="AH137" t="n">
        <v>110948.298196211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10.211</v>
      </c>
      <c r="E138" t="n">
        <v>9.789999999999999</v>
      </c>
      <c r="F138" t="n">
        <v>6.74</v>
      </c>
      <c r="G138" t="n">
        <v>101.07</v>
      </c>
      <c r="H138" t="n">
        <v>1.86</v>
      </c>
      <c r="I138" t="n">
        <v>4</v>
      </c>
      <c r="J138" t="n">
        <v>334.58</v>
      </c>
      <c r="K138" t="n">
        <v>59.89</v>
      </c>
      <c r="L138" t="n">
        <v>35</v>
      </c>
      <c r="M138" t="n">
        <v>2</v>
      </c>
      <c r="N138" t="n">
        <v>104.7</v>
      </c>
      <c r="O138" t="n">
        <v>41499.57</v>
      </c>
      <c r="P138" t="n">
        <v>105.5</v>
      </c>
      <c r="Q138" t="n">
        <v>204.14</v>
      </c>
      <c r="R138" t="n">
        <v>23.25</v>
      </c>
      <c r="S138" t="n">
        <v>17.37</v>
      </c>
      <c r="T138" t="n">
        <v>845.87</v>
      </c>
      <c r="U138" t="n">
        <v>0.75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89.51697805770935</v>
      </c>
      <c r="AB138" t="n">
        <v>122.4810785888583</v>
      </c>
      <c r="AC138" t="n">
        <v>110.7916563516433</v>
      </c>
      <c r="AD138" t="n">
        <v>89516.97805770935</v>
      </c>
      <c r="AE138" t="n">
        <v>122481.0785888583</v>
      </c>
      <c r="AF138" t="n">
        <v>5.452473847890646e-06</v>
      </c>
      <c r="AG138" t="n">
        <v>0.4079166666666666</v>
      </c>
      <c r="AH138" t="n">
        <v>110791.6563516433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10.2099</v>
      </c>
      <c r="E139" t="n">
        <v>9.789999999999999</v>
      </c>
      <c r="F139" t="n">
        <v>6.74</v>
      </c>
      <c r="G139" t="n">
        <v>101.09</v>
      </c>
      <c r="H139" t="n">
        <v>1.87</v>
      </c>
      <c r="I139" t="n">
        <v>4</v>
      </c>
      <c r="J139" t="n">
        <v>335.18</v>
      </c>
      <c r="K139" t="n">
        <v>59.89</v>
      </c>
      <c r="L139" t="n">
        <v>35.25</v>
      </c>
      <c r="M139" t="n">
        <v>2</v>
      </c>
      <c r="N139" t="n">
        <v>105.04</v>
      </c>
      <c r="O139" t="n">
        <v>41573.23</v>
      </c>
      <c r="P139" t="n">
        <v>105.36</v>
      </c>
      <c r="Q139" t="n">
        <v>204.14</v>
      </c>
      <c r="R139" t="n">
        <v>23.27</v>
      </c>
      <c r="S139" t="n">
        <v>17.37</v>
      </c>
      <c r="T139" t="n">
        <v>858.11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89.45146393442052</v>
      </c>
      <c r="AB139" t="n">
        <v>122.3914392750954</v>
      </c>
      <c r="AC139" t="n">
        <v>110.7105720881763</v>
      </c>
      <c r="AD139" t="n">
        <v>89451.46393442052</v>
      </c>
      <c r="AE139" t="n">
        <v>122391.4392750954</v>
      </c>
      <c r="AF139" t="n">
        <v>5.451886469452424e-06</v>
      </c>
      <c r="AG139" t="n">
        <v>0.4079166666666666</v>
      </c>
      <c r="AH139" t="n">
        <v>110710.5720881763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10.2096</v>
      </c>
      <c r="E140" t="n">
        <v>9.789999999999999</v>
      </c>
      <c r="F140" t="n">
        <v>6.74</v>
      </c>
      <c r="G140" t="n">
        <v>101.09</v>
      </c>
      <c r="H140" t="n">
        <v>1.88</v>
      </c>
      <c r="I140" t="n">
        <v>4</v>
      </c>
      <c r="J140" t="n">
        <v>335.78</v>
      </c>
      <c r="K140" t="n">
        <v>59.89</v>
      </c>
      <c r="L140" t="n">
        <v>35.5</v>
      </c>
      <c r="M140" t="n">
        <v>2</v>
      </c>
      <c r="N140" t="n">
        <v>105.39</v>
      </c>
      <c r="O140" t="n">
        <v>41647.07</v>
      </c>
      <c r="P140" t="n">
        <v>105.32</v>
      </c>
      <c r="Q140" t="n">
        <v>204.14</v>
      </c>
      <c r="R140" t="n">
        <v>23.32</v>
      </c>
      <c r="S140" t="n">
        <v>17.37</v>
      </c>
      <c r="T140" t="n">
        <v>883.88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89.43262486219218</v>
      </c>
      <c r="AB140" t="n">
        <v>122.3656628253514</v>
      </c>
      <c r="AC140" t="n">
        <v>110.6872557066184</v>
      </c>
      <c r="AD140" t="n">
        <v>89432.62486219218</v>
      </c>
      <c r="AE140" t="n">
        <v>122365.6628253515</v>
      </c>
      <c r="AF140" t="n">
        <v>5.45172627533291e-06</v>
      </c>
      <c r="AG140" t="n">
        <v>0.4079166666666666</v>
      </c>
      <c r="AH140" t="n">
        <v>110687.2557066184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10.2116</v>
      </c>
      <c r="E141" t="n">
        <v>9.789999999999999</v>
      </c>
      <c r="F141" t="n">
        <v>6.74</v>
      </c>
      <c r="G141" t="n">
        <v>101.06</v>
      </c>
      <c r="H141" t="n">
        <v>1.89</v>
      </c>
      <c r="I141" t="n">
        <v>4</v>
      </c>
      <c r="J141" t="n">
        <v>336.38</v>
      </c>
      <c r="K141" t="n">
        <v>59.89</v>
      </c>
      <c r="L141" t="n">
        <v>35.75</v>
      </c>
      <c r="M141" t="n">
        <v>2</v>
      </c>
      <c r="N141" t="n">
        <v>105.74</v>
      </c>
      <c r="O141" t="n">
        <v>41721.08</v>
      </c>
      <c r="P141" t="n">
        <v>105.19</v>
      </c>
      <c r="Q141" t="n">
        <v>204.14</v>
      </c>
      <c r="R141" t="n">
        <v>23.2</v>
      </c>
      <c r="S141" t="n">
        <v>17.37</v>
      </c>
      <c r="T141" t="n">
        <v>820.85</v>
      </c>
      <c r="U141" t="n">
        <v>0.75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89.34680645228578</v>
      </c>
      <c r="AB141" t="n">
        <v>122.2482422908765</v>
      </c>
      <c r="AC141" t="n">
        <v>110.581041623153</v>
      </c>
      <c r="AD141" t="n">
        <v>89346.80645228577</v>
      </c>
      <c r="AE141" t="n">
        <v>122248.2422908765</v>
      </c>
      <c r="AF141" t="n">
        <v>5.452794236129676e-06</v>
      </c>
      <c r="AG141" t="n">
        <v>0.4079166666666666</v>
      </c>
      <c r="AH141" t="n">
        <v>110581.041623153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10.2116</v>
      </c>
      <c r="E142" t="n">
        <v>9.789999999999999</v>
      </c>
      <c r="F142" t="n">
        <v>6.74</v>
      </c>
      <c r="G142" t="n">
        <v>101.06</v>
      </c>
      <c r="H142" t="n">
        <v>1.9</v>
      </c>
      <c r="I142" t="n">
        <v>4</v>
      </c>
      <c r="J142" t="n">
        <v>336.98</v>
      </c>
      <c r="K142" t="n">
        <v>59.89</v>
      </c>
      <c r="L142" t="n">
        <v>36</v>
      </c>
      <c r="M142" t="n">
        <v>2</v>
      </c>
      <c r="N142" t="n">
        <v>106.09</v>
      </c>
      <c r="O142" t="n">
        <v>41795.26</v>
      </c>
      <c r="P142" t="n">
        <v>104.95</v>
      </c>
      <c r="Q142" t="n">
        <v>204.14</v>
      </c>
      <c r="R142" t="n">
        <v>23.29</v>
      </c>
      <c r="S142" t="n">
        <v>17.37</v>
      </c>
      <c r="T142" t="n">
        <v>869.12</v>
      </c>
      <c r="U142" t="n">
        <v>0.75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89.21890582397387</v>
      </c>
      <c r="AB142" t="n">
        <v>122.0732430086428</v>
      </c>
      <c r="AC142" t="n">
        <v>110.4227440268025</v>
      </c>
      <c r="AD142" t="n">
        <v>89218.90582397387</v>
      </c>
      <c r="AE142" t="n">
        <v>122073.2430086428</v>
      </c>
      <c r="AF142" t="n">
        <v>5.452794236129676e-06</v>
      </c>
      <c r="AG142" t="n">
        <v>0.4079166666666666</v>
      </c>
      <c r="AH142" t="n">
        <v>110422.7440268025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10.2076</v>
      </c>
      <c r="E143" t="n">
        <v>9.800000000000001</v>
      </c>
      <c r="F143" t="n">
        <v>6.74</v>
      </c>
      <c r="G143" t="n">
        <v>101.12</v>
      </c>
      <c r="H143" t="n">
        <v>1.91</v>
      </c>
      <c r="I143" t="n">
        <v>4</v>
      </c>
      <c r="J143" t="n">
        <v>337.58</v>
      </c>
      <c r="K143" t="n">
        <v>59.89</v>
      </c>
      <c r="L143" t="n">
        <v>36.25</v>
      </c>
      <c r="M143" t="n">
        <v>2</v>
      </c>
      <c r="N143" t="n">
        <v>106.45</v>
      </c>
      <c r="O143" t="n">
        <v>41869.62</v>
      </c>
      <c r="P143" t="n">
        <v>104.79</v>
      </c>
      <c r="Q143" t="n">
        <v>204.14</v>
      </c>
      <c r="R143" t="n">
        <v>23.37</v>
      </c>
      <c r="S143" t="n">
        <v>17.37</v>
      </c>
      <c r="T143" t="n">
        <v>907.79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89.17071544504618</v>
      </c>
      <c r="AB143" t="n">
        <v>122.0073068061845</v>
      </c>
      <c r="AC143" t="n">
        <v>110.3631006829648</v>
      </c>
      <c r="AD143" t="n">
        <v>89170.71544504618</v>
      </c>
      <c r="AE143" t="n">
        <v>122007.3068061845</v>
      </c>
      <c r="AF143" t="n">
        <v>5.450658314536143e-06</v>
      </c>
      <c r="AG143" t="n">
        <v>0.4083333333333334</v>
      </c>
      <c r="AH143" t="n">
        <v>110363.1006829648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10.2073</v>
      </c>
      <c r="E144" t="n">
        <v>9.800000000000001</v>
      </c>
      <c r="F144" t="n">
        <v>6.74</v>
      </c>
      <c r="G144" t="n">
        <v>101.12</v>
      </c>
      <c r="H144" t="n">
        <v>1.92</v>
      </c>
      <c r="I144" t="n">
        <v>4</v>
      </c>
      <c r="J144" t="n">
        <v>338.19</v>
      </c>
      <c r="K144" t="n">
        <v>59.89</v>
      </c>
      <c r="L144" t="n">
        <v>36.5</v>
      </c>
      <c r="M144" t="n">
        <v>2</v>
      </c>
      <c r="N144" t="n">
        <v>106.8</v>
      </c>
      <c r="O144" t="n">
        <v>41944.15</v>
      </c>
      <c r="P144" t="n">
        <v>104.48</v>
      </c>
      <c r="Q144" t="n">
        <v>204.14</v>
      </c>
      <c r="R144" t="n">
        <v>23.41</v>
      </c>
      <c r="S144" t="n">
        <v>17.37</v>
      </c>
      <c r="T144" t="n">
        <v>926.91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89.00791493361041</v>
      </c>
      <c r="AB144" t="n">
        <v>121.7845559641865</v>
      </c>
      <c r="AC144" t="n">
        <v>110.1616088686942</v>
      </c>
      <c r="AD144" t="n">
        <v>89007.9149336104</v>
      </c>
      <c r="AE144" t="n">
        <v>121784.5559641865</v>
      </c>
      <c r="AF144" t="n">
        <v>5.450498120416628e-06</v>
      </c>
      <c r="AG144" t="n">
        <v>0.4083333333333334</v>
      </c>
      <c r="AH144" t="n">
        <v>110161.6088686942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10.2073</v>
      </c>
      <c r="E145" t="n">
        <v>9.800000000000001</v>
      </c>
      <c r="F145" t="n">
        <v>6.74</v>
      </c>
      <c r="G145" t="n">
        <v>101.12</v>
      </c>
      <c r="H145" t="n">
        <v>1.93</v>
      </c>
      <c r="I145" t="n">
        <v>4</v>
      </c>
      <c r="J145" t="n">
        <v>338.79</v>
      </c>
      <c r="K145" t="n">
        <v>59.89</v>
      </c>
      <c r="L145" t="n">
        <v>36.75</v>
      </c>
      <c r="M145" t="n">
        <v>2</v>
      </c>
      <c r="N145" t="n">
        <v>107.16</v>
      </c>
      <c r="O145" t="n">
        <v>42018.86</v>
      </c>
      <c r="P145" t="n">
        <v>104.3</v>
      </c>
      <c r="Q145" t="n">
        <v>204.14</v>
      </c>
      <c r="R145" t="n">
        <v>23.35</v>
      </c>
      <c r="S145" t="n">
        <v>17.37</v>
      </c>
      <c r="T145" t="n">
        <v>896.0700000000001</v>
      </c>
      <c r="U145" t="n">
        <v>0.74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88.91194905212825</v>
      </c>
      <c r="AB145" t="n">
        <v>121.6532512114268</v>
      </c>
      <c r="AC145" t="n">
        <v>110.0428356572505</v>
      </c>
      <c r="AD145" t="n">
        <v>88911.94905212826</v>
      </c>
      <c r="AE145" t="n">
        <v>121653.2512114268</v>
      </c>
      <c r="AF145" t="n">
        <v>5.450498120416628e-06</v>
      </c>
      <c r="AG145" t="n">
        <v>0.4083333333333334</v>
      </c>
      <c r="AH145" t="n">
        <v>110042.8356572505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10.2869</v>
      </c>
      <c r="E146" t="n">
        <v>9.720000000000001</v>
      </c>
      <c r="F146" t="n">
        <v>6.72</v>
      </c>
      <c r="G146" t="n">
        <v>134.33</v>
      </c>
      <c r="H146" t="n">
        <v>1.94</v>
      </c>
      <c r="I146" t="n">
        <v>3</v>
      </c>
      <c r="J146" t="n">
        <v>339.4</v>
      </c>
      <c r="K146" t="n">
        <v>59.89</v>
      </c>
      <c r="L146" t="n">
        <v>37</v>
      </c>
      <c r="M146" t="n">
        <v>1</v>
      </c>
      <c r="N146" t="n">
        <v>107.51</v>
      </c>
      <c r="O146" t="n">
        <v>42093.75</v>
      </c>
      <c r="P146" t="n">
        <v>103.44</v>
      </c>
      <c r="Q146" t="n">
        <v>204.14</v>
      </c>
      <c r="R146" t="n">
        <v>22.59</v>
      </c>
      <c r="S146" t="n">
        <v>17.37</v>
      </c>
      <c r="T146" t="n">
        <v>520.29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87.69143554798366</v>
      </c>
      <c r="AB146" t="n">
        <v>119.9832907898014</v>
      </c>
      <c r="AC146" t="n">
        <v>108.5322539144603</v>
      </c>
      <c r="AD146" t="n">
        <v>87691.43554798365</v>
      </c>
      <c r="AE146" t="n">
        <v>119983.2907898014</v>
      </c>
      <c r="AF146" t="n">
        <v>5.493002960127929e-06</v>
      </c>
      <c r="AG146" t="n">
        <v>0.405</v>
      </c>
      <c r="AH146" t="n">
        <v>108532.2539144603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10.2857</v>
      </c>
      <c r="E147" t="n">
        <v>9.720000000000001</v>
      </c>
      <c r="F147" t="n">
        <v>6.72</v>
      </c>
      <c r="G147" t="n">
        <v>134.35</v>
      </c>
      <c r="H147" t="n">
        <v>1.95</v>
      </c>
      <c r="I147" t="n">
        <v>3</v>
      </c>
      <c r="J147" t="n">
        <v>340.01</v>
      </c>
      <c r="K147" t="n">
        <v>59.89</v>
      </c>
      <c r="L147" t="n">
        <v>37.25</v>
      </c>
      <c r="M147" t="n">
        <v>1</v>
      </c>
      <c r="N147" t="n">
        <v>107.87</v>
      </c>
      <c r="O147" t="n">
        <v>42168.82</v>
      </c>
      <c r="P147" t="n">
        <v>103.52</v>
      </c>
      <c r="Q147" t="n">
        <v>204.15</v>
      </c>
      <c r="R147" t="n">
        <v>22.61</v>
      </c>
      <c r="S147" t="n">
        <v>17.37</v>
      </c>
      <c r="T147" t="n">
        <v>530.74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87.74341401525031</v>
      </c>
      <c r="AB147" t="n">
        <v>120.0544100218438</v>
      </c>
      <c r="AC147" t="n">
        <v>108.596585626813</v>
      </c>
      <c r="AD147" t="n">
        <v>87743.41401525031</v>
      </c>
      <c r="AE147" t="n">
        <v>120054.4100218438</v>
      </c>
      <c r="AF147" t="n">
        <v>5.49236218364987e-06</v>
      </c>
      <c r="AG147" t="n">
        <v>0.405</v>
      </c>
      <c r="AH147" t="n">
        <v>108596.585626813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10.2854</v>
      </c>
      <c r="E148" t="n">
        <v>9.720000000000001</v>
      </c>
      <c r="F148" t="n">
        <v>6.72</v>
      </c>
      <c r="G148" t="n">
        <v>134.36</v>
      </c>
      <c r="H148" t="n">
        <v>1.96</v>
      </c>
      <c r="I148" t="n">
        <v>3</v>
      </c>
      <c r="J148" t="n">
        <v>340.62</v>
      </c>
      <c r="K148" t="n">
        <v>59.89</v>
      </c>
      <c r="L148" t="n">
        <v>37.5</v>
      </c>
      <c r="M148" t="n">
        <v>1</v>
      </c>
      <c r="N148" t="n">
        <v>108.23</v>
      </c>
      <c r="O148" t="n">
        <v>42244.08</v>
      </c>
      <c r="P148" t="n">
        <v>103.95</v>
      </c>
      <c r="Q148" t="n">
        <v>204.14</v>
      </c>
      <c r="R148" t="n">
        <v>22.62</v>
      </c>
      <c r="S148" t="n">
        <v>17.37</v>
      </c>
      <c r="T148" t="n">
        <v>539.36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87.97333967066326</v>
      </c>
      <c r="AB148" t="n">
        <v>120.3690044471836</v>
      </c>
      <c r="AC148" t="n">
        <v>108.8811556017346</v>
      </c>
      <c r="AD148" t="n">
        <v>87973.33967066326</v>
      </c>
      <c r="AE148" t="n">
        <v>120369.0044471836</v>
      </c>
      <c r="AF148" t="n">
        <v>5.492201989530354e-06</v>
      </c>
      <c r="AG148" t="n">
        <v>0.405</v>
      </c>
      <c r="AH148" t="n">
        <v>108881.1556017346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10.2837</v>
      </c>
      <c r="E149" t="n">
        <v>9.720000000000001</v>
      </c>
      <c r="F149" t="n">
        <v>6.72</v>
      </c>
      <c r="G149" t="n">
        <v>134.39</v>
      </c>
      <c r="H149" t="n">
        <v>1.97</v>
      </c>
      <c r="I149" t="n">
        <v>3</v>
      </c>
      <c r="J149" t="n">
        <v>341.23</v>
      </c>
      <c r="K149" t="n">
        <v>59.89</v>
      </c>
      <c r="L149" t="n">
        <v>37.75</v>
      </c>
      <c r="M149" t="n">
        <v>1</v>
      </c>
      <c r="N149" t="n">
        <v>108.59</v>
      </c>
      <c r="O149" t="n">
        <v>42319.51</v>
      </c>
      <c r="P149" t="n">
        <v>104.09</v>
      </c>
      <c r="Q149" t="n">
        <v>204.14</v>
      </c>
      <c r="R149" t="n">
        <v>22.67</v>
      </c>
      <c r="S149" t="n">
        <v>17.37</v>
      </c>
      <c r="T149" t="n">
        <v>564.01</v>
      </c>
      <c r="U149" t="n">
        <v>0.77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88.0611483001654</v>
      </c>
      <c r="AB149" t="n">
        <v>120.4891480879117</v>
      </c>
      <c r="AC149" t="n">
        <v>108.9898329020143</v>
      </c>
      <c r="AD149" t="n">
        <v>88061.1483001654</v>
      </c>
      <c r="AE149" t="n">
        <v>120489.1480879117</v>
      </c>
      <c r="AF149" t="n">
        <v>5.491294222853103e-06</v>
      </c>
      <c r="AG149" t="n">
        <v>0.405</v>
      </c>
      <c r="AH149" t="n">
        <v>108989.8329020143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10.284</v>
      </c>
      <c r="E150" t="n">
        <v>9.720000000000001</v>
      </c>
      <c r="F150" t="n">
        <v>6.72</v>
      </c>
      <c r="G150" t="n">
        <v>134.38</v>
      </c>
      <c r="H150" t="n">
        <v>1.98</v>
      </c>
      <c r="I150" t="n">
        <v>3</v>
      </c>
      <c r="J150" t="n">
        <v>341.84</v>
      </c>
      <c r="K150" t="n">
        <v>59.89</v>
      </c>
      <c r="L150" t="n">
        <v>38</v>
      </c>
      <c r="M150" t="n">
        <v>1</v>
      </c>
      <c r="N150" t="n">
        <v>108.96</v>
      </c>
      <c r="O150" t="n">
        <v>42395.13</v>
      </c>
      <c r="P150" t="n">
        <v>104.4</v>
      </c>
      <c r="Q150" t="n">
        <v>204.14</v>
      </c>
      <c r="R150" t="n">
        <v>22.68</v>
      </c>
      <c r="S150" t="n">
        <v>17.37</v>
      </c>
      <c r="T150" t="n">
        <v>567.9299999999999</v>
      </c>
      <c r="U150" t="n">
        <v>0.77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88.2227660250856</v>
      </c>
      <c r="AB150" t="n">
        <v>120.7102805892182</v>
      </c>
      <c r="AC150" t="n">
        <v>109.1898608277576</v>
      </c>
      <c r="AD150" t="n">
        <v>88222.7660250856</v>
      </c>
      <c r="AE150" t="n">
        <v>120710.2805892182</v>
      </c>
      <c r="AF150" t="n">
        <v>5.491454416972619e-06</v>
      </c>
      <c r="AG150" t="n">
        <v>0.405</v>
      </c>
      <c r="AH150" t="n">
        <v>109189.8608277576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10.2845</v>
      </c>
      <c r="E151" t="n">
        <v>9.720000000000001</v>
      </c>
      <c r="F151" t="n">
        <v>6.72</v>
      </c>
      <c r="G151" t="n">
        <v>134.37</v>
      </c>
      <c r="H151" t="n">
        <v>1.99</v>
      </c>
      <c r="I151" t="n">
        <v>3</v>
      </c>
      <c r="J151" t="n">
        <v>342.46</v>
      </c>
      <c r="K151" t="n">
        <v>59.89</v>
      </c>
      <c r="L151" t="n">
        <v>38.25</v>
      </c>
      <c r="M151" t="n">
        <v>1</v>
      </c>
      <c r="N151" t="n">
        <v>109.32</v>
      </c>
      <c r="O151" t="n">
        <v>42470.94</v>
      </c>
      <c r="P151" t="n">
        <v>104.5</v>
      </c>
      <c r="Q151" t="n">
        <v>204.14</v>
      </c>
      <c r="R151" t="n">
        <v>22.67</v>
      </c>
      <c r="S151" t="n">
        <v>17.37</v>
      </c>
      <c r="T151" t="n">
        <v>562.6900000000001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88.27163220818028</v>
      </c>
      <c r="AB151" t="n">
        <v>120.7771414567522</v>
      </c>
      <c r="AC151" t="n">
        <v>109.250340587934</v>
      </c>
      <c r="AD151" t="n">
        <v>88271.63220818028</v>
      </c>
      <c r="AE151" t="n">
        <v>120777.1414567522</v>
      </c>
      <c r="AF151" t="n">
        <v>5.491721407171809e-06</v>
      </c>
      <c r="AG151" t="n">
        <v>0.405</v>
      </c>
      <c r="AH151" t="n">
        <v>109250.340587934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10.2848</v>
      </c>
      <c r="E152" t="n">
        <v>9.720000000000001</v>
      </c>
      <c r="F152" t="n">
        <v>6.72</v>
      </c>
      <c r="G152" t="n">
        <v>134.37</v>
      </c>
      <c r="H152" t="n">
        <v>2</v>
      </c>
      <c r="I152" t="n">
        <v>3</v>
      </c>
      <c r="J152" t="n">
        <v>343.08</v>
      </c>
      <c r="K152" t="n">
        <v>59.89</v>
      </c>
      <c r="L152" t="n">
        <v>38.5</v>
      </c>
      <c r="M152" t="n">
        <v>1</v>
      </c>
      <c r="N152" t="n">
        <v>109.69</v>
      </c>
      <c r="O152" t="n">
        <v>42546.93</v>
      </c>
      <c r="P152" t="n">
        <v>104.6</v>
      </c>
      <c r="Q152" t="n">
        <v>204.14</v>
      </c>
      <c r="R152" t="n">
        <v>22.64</v>
      </c>
      <c r="S152" t="n">
        <v>17.37</v>
      </c>
      <c r="T152" t="n">
        <v>548.21</v>
      </c>
      <c r="U152" t="n">
        <v>0.77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88.32211469095539</v>
      </c>
      <c r="AB152" t="n">
        <v>120.846213816815</v>
      </c>
      <c r="AC152" t="n">
        <v>109.3128207788961</v>
      </c>
      <c r="AD152" t="n">
        <v>88322.11469095539</v>
      </c>
      <c r="AE152" t="n">
        <v>120846.213816815</v>
      </c>
      <c r="AF152" t="n">
        <v>5.491881601291325e-06</v>
      </c>
      <c r="AG152" t="n">
        <v>0.405</v>
      </c>
      <c r="AH152" t="n">
        <v>109312.8207788961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10.2872</v>
      </c>
      <c r="E153" t="n">
        <v>9.720000000000001</v>
      </c>
      <c r="F153" t="n">
        <v>6.72</v>
      </c>
      <c r="G153" t="n">
        <v>134.32</v>
      </c>
      <c r="H153" t="n">
        <v>2.01</v>
      </c>
      <c r="I153" t="n">
        <v>3</v>
      </c>
      <c r="J153" t="n">
        <v>343.69</v>
      </c>
      <c r="K153" t="n">
        <v>59.89</v>
      </c>
      <c r="L153" t="n">
        <v>38.75</v>
      </c>
      <c r="M153" t="n">
        <v>1</v>
      </c>
      <c r="N153" t="n">
        <v>110.06</v>
      </c>
      <c r="O153" t="n">
        <v>42623.24</v>
      </c>
      <c r="P153" t="n">
        <v>104.85</v>
      </c>
      <c r="Q153" t="n">
        <v>204.14</v>
      </c>
      <c r="R153" t="n">
        <v>22.59</v>
      </c>
      <c r="S153" t="n">
        <v>17.37</v>
      </c>
      <c r="T153" t="n">
        <v>524.54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88.43491696377799</v>
      </c>
      <c r="AB153" t="n">
        <v>121.0005548629759</v>
      </c>
      <c r="AC153" t="n">
        <v>109.4524317322304</v>
      </c>
      <c r="AD153" t="n">
        <v>88434.916963778</v>
      </c>
      <c r="AE153" t="n">
        <v>121000.5548629759</v>
      </c>
      <c r="AF153" t="n">
        <v>5.493163154247445e-06</v>
      </c>
      <c r="AG153" t="n">
        <v>0.405</v>
      </c>
      <c r="AH153" t="n">
        <v>109452.4317322304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10.2851</v>
      </c>
      <c r="E154" t="n">
        <v>9.720000000000001</v>
      </c>
      <c r="F154" t="n">
        <v>6.72</v>
      </c>
      <c r="G154" t="n">
        <v>134.36</v>
      </c>
      <c r="H154" t="n">
        <v>2.02</v>
      </c>
      <c r="I154" t="n">
        <v>3</v>
      </c>
      <c r="J154" t="n">
        <v>344.31</v>
      </c>
      <c r="K154" t="n">
        <v>59.89</v>
      </c>
      <c r="L154" t="n">
        <v>39</v>
      </c>
      <c r="M154" t="n">
        <v>1</v>
      </c>
      <c r="N154" t="n">
        <v>110.43</v>
      </c>
      <c r="O154" t="n">
        <v>42699.62</v>
      </c>
      <c r="P154" t="n">
        <v>105.01</v>
      </c>
      <c r="Q154" t="n">
        <v>204.14</v>
      </c>
      <c r="R154" t="n">
        <v>22.61</v>
      </c>
      <c r="S154" t="n">
        <v>17.37</v>
      </c>
      <c r="T154" t="n">
        <v>534.24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88.53661860923118</v>
      </c>
      <c r="AB154" t="n">
        <v>121.1397075410448</v>
      </c>
      <c r="AC154" t="n">
        <v>109.5783038740065</v>
      </c>
      <c r="AD154" t="n">
        <v>88536.61860923118</v>
      </c>
      <c r="AE154" t="n">
        <v>121139.7075410448</v>
      </c>
      <c r="AF154" t="n">
        <v>5.492041795410839e-06</v>
      </c>
      <c r="AG154" t="n">
        <v>0.405</v>
      </c>
      <c r="AH154" t="n">
        <v>109578.3038740065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10.2845</v>
      </c>
      <c r="E155" t="n">
        <v>9.720000000000001</v>
      </c>
      <c r="F155" t="n">
        <v>6.72</v>
      </c>
      <c r="G155" t="n">
        <v>134.37</v>
      </c>
      <c r="H155" t="n">
        <v>2.03</v>
      </c>
      <c r="I155" t="n">
        <v>3</v>
      </c>
      <c r="J155" t="n">
        <v>344.93</v>
      </c>
      <c r="K155" t="n">
        <v>59.89</v>
      </c>
      <c r="L155" t="n">
        <v>39.25</v>
      </c>
      <c r="M155" t="n">
        <v>1</v>
      </c>
      <c r="N155" t="n">
        <v>110.8</v>
      </c>
      <c r="O155" t="n">
        <v>42776.18</v>
      </c>
      <c r="P155" t="n">
        <v>105.11</v>
      </c>
      <c r="Q155" t="n">
        <v>204.16</v>
      </c>
      <c r="R155" t="n">
        <v>22.66</v>
      </c>
      <c r="S155" t="n">
        <v>17.37</v>
      </c>
      <c r="T155" t="n">
        <v>559.76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88.59440868986093</v>
      </c>
      <c r="AB155" t="n">
        <v>121.2187784788808</v>
      </c>
      <c r="AC155" t="n">
        <v>109.6498283925122</v>
      </c>
      <c r="AD155" t="n">
        <v>88594.40868986092</v>
      </c>
      <c r="AE155" t="n">
        <v>121218.7784788808</v>
      </c>
      <c r="AF155" t="n">
        <v>5.491721407171809e-06</v>
      </c>
      <c r="AG155" t="n">
        <v>0.405</v>
      </c>
      <c r="AH155" t="n">
        <v>109649.8283925122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10.2828</v>
      </c>
      <c r="E156" t="n">
        <v>9.720000000000001</v>
      </c>
      <c r="F156" t="n">
        <v>6.72</v>
      </c>
      <c r="G156" t="n">
        <v>134.41</v>
      </c>
      <c r="H156" t="n">
        <v>2.04</v>
      </c>
      <c r="I156" t="n">
        <v>3</v>
      </c>
      <c r="J156" t="n">
        <v>345.56</v>
      </c>
      <c r="K156" t="n">
        <v>59.89</v>
      </c>
      <c r="L156" t="n">
        <v>39.5</v>
      </c>
      <c r="M156" t="n">
        <v>1</v>
      </c>
      <c r="N156" t="n">
        <v>111.17</v>
      </c>
      <c r="O156" t="n">
        <v>42852.94</v>
      </c>
      <c r="P156" t="n">
        <v>105.23</v>
      </c>
      <c r="Q156" t="n">
        <v>204.19</v>
      </c>
      <c r="R156" t="n">
        <v>22.73</v>
      </c>
      <c r="S156" t="n">
        <v>17.37</v>
      </c>
      <c r="T156" t="n">
        <v>593.91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88.67174309772693</v>
      </c>
      <c r="AB156" t="n">
        <v>121.3245908274762</v>
      </c>
      <c r="AC156" t="n">
        <v>109.7455421590663</v>
      </c>
      <c r="AD156" t="n">
        <v>88671.74309772693</v>
      </c>
      <c r="AE156" t="n">
        <v>121324.5908274762</v>
      </c>
      <c r="AF156" t="n">
        <v>5.490813640494558e-06</v>
      </c>
      <c r="AG156" t="n">
        <v>0.405</v>
      </c>
      <c r="AH156" t="n">
        <v>109745.5421590663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10.2804</v>
      </c>
      <c r="E157" t="n">
        <v>9.73</v>
      </c>
      <c r="F157" t="n">
        <v>6.72</v>
      </c>
      <c r="G157" t="n">
        <v>134.45</v>
      </c>
      <c r="H157" t="n">
        <v>2.05</v>
      </c>
      <c r="I157" t="n">
        <v>3</v>
      </c>
      <c r="J157" t="n">
        <v>346.18</v>
      </c>
      <c r="K157" t="n">
        <v>59.89</v>
      </c>
      <c r="L157" t="n">
        <v>39.75</v>
      </c>
      <c r="M157" t="n">
        <v>1</v>
      </c>
      <c r="N157" t="n">
        <v>111.54</v>
      </c>
      <c r="O157" t="n">
        <v>42929.9</v>
      </c>
      <c r="P157" t="n">
        <v>105.33</v>
      </c>
      <c r="Q157" t="n">
        <v>204.14</v>
      </c>
      <c r="R157" t="n">
        <v>22.77</v>
      </c>
      <c r="S157" t="n">
        <v>17.37</v>
      </c>
      <c r="T157" t="n">
        <v>613.54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88.74832441601342</v>
      </c>
      <c r="AB157" t="n">
        <v>121.4293727656851</v>
      </c>
      <c r="AC157" t="n">
        <v>109.840323856155</v>
      </c>
      <c r="AD157" t="n">
        <v>88748.32441601342</v>
      </c>
      <c r="AE157" t="n">
        <v>121429.3727656851</v>
      </c>
      <c r="AF157" t="n">
        <v>5.489532087538439e-06</v>
      </c>
      <c r="AG157" t="n">
        <v>0.4054166666666667</v>
      </c>
      <c r="AH157" t="n">
        <v>109840.323856155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10.2831</v>
      </c>
      <c r="E158" t="n">
        <v>9.720000000000001</v>
      </c>
      <c r="F158" t="n">
        <v>6.72</v>
      </c>
      <c r="G158" t="n">
        <v>134.4</v>
      </c>
      <c r="H158" t="n">
        <v>2.06</v>
      </c>
      <c r="I158" t="n">
        <v>3</v>
      </c>
      <c r="J158" t="n">
        <v>346.81</v>
      </c>
      <c r="K158" t="n">
        <v>59.89</v>
      </c>
      <c r="L158" t="n">
        <v>40</v>
      </c>
      <c r="M158" t="n">
        <v>1</v>
      </c>
      <c r="N158" t="n">
        <v>111.92</v>
      </c>
      <c r="O158" t="n">
        <v>43007.05</v>
      </c>
      <c r="P158" t="n">
        <v>105.33</v>
      </c>
      <c r="Q158" t="n">
        <v>204.14</v>
      </c>
      <c r="R158" t="n">
        <v>22.71</v>
      </c>
      <c r="S158" t="n">
        <v>17.37</v>
      </c>
      <c r="T158" t="n">
        <v>583.3200000000001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88.72222225338803</v>
      </c>
      <c r="AB158" t="n">
        <v>121.393658635235</v>
      </c>
      <c r="AC158" t="n">
        <v>109.8080182321899</v>
      </c>
      <c r="AD158" t="n">
        <v>88722.22225338803</v>
      </c>
      <c r="AE158" t="n">
        <v>121393.658635235</v>
      </c>
      <c r="AF158" t="n">
        <v>5.490973834614073e-06</v>
      </c>
      <c r="AG158" t="n">
        <v>0.405</v>
      </c>
      <c r="AH158" t="n">
        <v>109808.0182321898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7.7845</v>
      </c>
      <c r="E2" t="n">
        <v>12.85</v>
      </c>
      <c r="F2" t="n">
        <v>8.17</v>
      </c>
      <c r="G2" t="n">
        <v>6.71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100.12</v>
      </c>
      <c r="Q2" t="n">
        <v>204.28</v>
      </c>
      <c r="R2" t="n">
        <v>67.81999999999999</v>
      </c>
      <c r="S2" t="n">
        <v>17.37</v>
      </c>
      <c r="T2" t="n">
        <v>22785.82</v>
      </c>
      <c r="U2" t="n">
        <v>0.26</v>
      </c>
      <c r="V2" t="n">
        <v>0.63</v>
      </c>
      <c r="W2" t="n">
        <v>1.26</v>
      </c>
      <c r="X2" t="n">
        <v>1.47</v>
      </c>
      <c r="Y2" t="n">
        <v>1</v>
      </c>
      <c r="Z2" t="n">
        <v>10</v>
      </c>
      <c r="AA2" t="n">
        <v>112.6310625050631</v>
      </c>
      <c r="AB2" t="n">
        <v>154.1067886511494</v>
      </c>
      <c r="AC2" t="n">
        <v>139.3990530325622</v>
      </c>
      <c r="AD2" t="n">
        <v>112631.0625050631</v>
      </c>
      <c r="AE2" t="n">
        <v>154106.7886511494</v>
      </c>
      <c r="AF2" t="n">
        <v>5.133563164489872e-06</v>
      </c>
      <c r="AG2" t="n">
        <v>0.5354166666666667</v>
      </c>
      <c r="AH2" t="n">
        <v>139399.0530325622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8.370100000000001</v>
      </c>
      <c r="E3" t="n">
        <v>11.95</v>
      </c>
      <c r="F3" t="n">
        <v>7.82</v>
      </c>
      <c r="G3" t="n">
        <v>8.380000000000001</v>
      </c>
      <c r="H3" t="n">
        <v>0.14</v>
      </c>
      <c r="I3" t="n">
        <v>56</v>
      </c>
      <c r="J3" t="n">
        <v>159.48</v>
      </c>
      <c r="K3" t="n">
        <v>50.28</v>
      </c>
      <c r="L3" t="n">
        <v>1.25</v>
      </c>
      <c r="M3" t="n">
        <v>54</v>
      </c>
      <c r="N3" t="n">
        <v>27.95</v>
      </c>
      <c r="O3" t="n">
        <v>19902.91</v>
      </c>
      <c r="P3" t="n">
        <v>95.64</v>
      </c>
      <c r="Q3" t="n">
        <v>204.22</v>
      </c>
      <c r="R3" t="n">
        <v>56.86</v>
      </c>
      <c r="S3" t="n">
        <v>17.37</v>
      </c>
      <c r="T3" t="n">
        <v>17390.28</v>
      </c>
      <c r="U3" t="n">
        <v>0.31</v>
      </c>
      <c r="V3" t="n">
        <v>0.65</v>
      </c>
      <c r="W3" t="n">
        <v>1.23</v>
      </c>
      <c r="X3" t="n">
        <v>1.12</v>
      </c>
      <c r="Y3" t="n">
        <v>1</v>
      </c>
      <c r="Z3" t="n">
        <v>10</v>
      </c>
      <c r="AA3" t="n">
        <v>100.3596625081098</v>
      </c>
      <c r="AB3" t="n">
        <v>137.3165177993667</v>
      </c>
      <c r="AC3" t="n">
        <v>124.2112220655752</v>
      </c>
      <c r="AD3" t="n">
        <v>100359.6625081098</v>
      </c>
      <c r="AE3" t="n">
        <v>137316.5177993667</v>
      </c>
      <c r="AF3" t="n">
        <v>5.519742699350849e-06</v>
      </c>
      <c r="AG3" t="n">
        <v>0.4979166666666666</v>
      </c>
      <c r="AH3" t="n">
        <v>124211.2220655752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8.767200000000001</v>
      </c>
      <c r="E4" t="n">
        <v>11.41</v>
      </c>
      <c r="F4" t="n">
        <v>7.6</v>
      </c>
      <c r="G4" t="n">
        <v>9.91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92.70999999999999</v>
      </c>
      <c r="Q4" t="n">
        <v>204.18</v>
      </c>
      <c r="R4" t="n">
        <v>50.16</v>
      </c>
      <c r="S4" t="n">
        <v>17.37</v>
      </c>
      <c r="T4" t="n">
        <v>14090.49</v>
      </c>
      <c r="U4" t="n">
        <v>0.35</v>
      </c>
      <c r="V4" t="n">
        <v>0.67</v>
      </c>
      <c r="W4" t="n">
        <v>1.21</v>
      </c>
      <c r="X4" t="n">
        <v>0.91</v>
      </c>
      <c r="Y4" t="n">
        <v>1</v>
      </c>
      <c r="Z4" t="n">
        <v>10</v>
      </c>
      <c r="AA4" t="n">
        <v>93.16856071058947</v>
      </c>
      <c r="AB4" t="n">
        <v>127.4773350709834</v>
      </c>
      <c r="AC4" t="n">
        <v>115.311077127406</v>
      </c>
      <c r="AD4" t="n">
        <v>93168.56071058947</v>
      </c>
      <c r="AE4" t="n">
        <v>127477.3350709834</v>
      </c>
      <c r="AF4" t="n">
        <v>5.781614101832566e-06</v>
      </c>
      <c r="AG4" t="n">
        <v>0.4754166666666667</v>
      </c>
      <c r="AH4" t="n">
        <v>115311.077127406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9.0509</v>
      </c>
      <c r="E5" t="n">
        <v>11.05</v>
      </c>
      <c r="F5" t="n">
        <v>7.47</v>
      </c>
      <c r="G5" t="n">
        <v>11.49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90.87</v>
      </c>
      <c r="Q5" t="n">
        <v>204.22</v>
      </c>
      <c r="R5" t="n">
        <v>45.88</v>
      </c>
      <c r="S5" t="n">
        <v>17.37</v>
      </c>
      <c r="T5" t="n">
        <v>11986.82</v>
      </c>
      <c r="U5" t="n">
        <v>0.38</v>
      </c>
      <c r="V5" t="n">
        <v>0.68</v>
      </c>
      <c r="W5" t="n">
        <v>1.2</v>
      </c>
      <c r="X5" t="n">
        <v>0.78</v>
      </c>
      <c r="Y5" t="n">
        <v>1</v>
      </c>
      <c r="Z5" t="n">
        <v>10</v>
      </c>
      <c r="AA5" t="n">
        <v>88.67270517692008</v>
      </c>
      <c r="AB5" t="n">
        <v>121.3259071866723</v>
      </c>
      <c r="AC5" t="n">
        <v>109.7467328867882</v>
      </c>
      <c r="AD5" t="n">
        <v>88672.70517692008</v>
      </c>
      <c r="AE5" t="n">
        <v>121325.9071866723</v>
      </c>
      <c r="AF5" t="n">
        <v>5.968702787010261e-06</v>
      </c>
      <c r="AG5" t="n">
        <v>0.4604166666666667</v>
      </c>
      <c r="AH5" t="n">
        <v>109746.7328867882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9.3317</v>
      </c>
      <c r="E6" t="n">
        <v>10.72</v>
      </c>
      <c r="F6" t="n">
        <v>7.33</v>
      </c>
      <c r="G6" t="n">
        <v>13.32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88.97</v>
      </c>
      <c r="Q6" t="n">
        <v>204.15</v>
      </c>
      <c r="R6" t="n">
        <v>41.5</v>
      </c>
      <c r="S6" t="n">
        <v>17.37</v>
      </c>
      <c r="T6" t="n">
        <v>9828.66</v>
      </c>
      <c r="U6" t="n">
        <v>0.42</v>
      </c>
      <c r="V6" t="n">
        <v>0.7</v>
      </c>
      <c r="W6" t="n">
        <v>1.19</v>
      </c>
      <c r="X6" t="n">
        <v>0.64</v>
      </c>
      <c r="Y6" t="n">
        <v>1</v>
      </c>
      <c r="Z6" t="n">
        <v>10</v>
      </c>
      <c r="AA6" t="n">
        <v>84.40578640519509</v>
      </c>
      <c r="AB6" t="n">
        <v>115.4877206800304</v>
      </c>
      <c r="AC6" t="n">
        <v>104.4657347063922</v>
      </c>
      <c r="AD6" t="n">
        <v>84405.78640519509</v>
      </c>
      <c r="AE6" t="n">
        <v>115487.7206800304</v>
      </c>
      <c r="AF6" t="n">
        <v>6.153879039382122e-06</v>
      </c>
      <c r="AG6" t="n">
        <v>0.4466666666666667</v>
      </c>
      <c r="AH6" t="n">
        <v>104465.7347063922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9.513999999999999</v>
      </c>
      <c r="E7" t="n">
        <v>10.51</v>
      </c>
      <c r="F7" t="n">
        <v>7.25</v>
      </c>
      <c r="G7" t="n">
        <v>15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87.81</v>
      </c>
      <c r="Q7" t="n">
        <v>204.14</v>
      </c>
      <c r="R7" t="n">
        <v>39.62</v>
      </c>
      <c r="S7" t="n">
        <v>17.37</v>
      </c>
      <c r="T7" t="n">
        <v>8909.530000000001</v>
      </c>
      <c r="U7" t="n">
        <v>0.44</v>
      </c>
      <c r="V7" t="n">
        <v>0.7</v>
      </c>
      <c r="W7" t="n">
        <v>1.17</v>
      </c>
      <c r="X7" t="n">
        <v>0.5600000000000001</v>
      </c>
      <c r="Y7" t="n">
        <v>1</v>
      </c>
      <c r="Z7" t="n">
        <v>10</v>
      </c>
      <c r="AA7" t="n">
        <v>81.84979194046379</v>
      </c>
      <c r="AB7" t="n">
        <v>111.9904962908694</v>
      </c>
      <c r="AC7" t="n">
        <v>101.3022805045463</v>
      </c>
      <c r="AD7" t="n">
        <v>81849.79194046379</v>
      </c>
      <c r="AE7" t="n">
        <v>111990.4962908694</v>
      </c>
      <c r="AF7" t="n">
        <v>6.274098522314425e-06</v>
      </c>
      <c r="AG7" t="n">
        <v>0.4379166666666667</v>
      </c>
      <c r="AH7" t="n">
        <v>101302.2805045463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9.6585</v>
      </c>
      <c r="E8" t="n">
        <v>10.35</v>
      </c>
      <c r="F8" t="n">
        <v>7.19</v>
      </c>
      <c r="G8" t="n">
        <v>16.6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86.95</v>
      </c>
      <c r="Q8" t="n">
        <v>204.14</v>
      </c>
      <c r="R8" t="n">
        <v>37.29</v>
      </c>
      <c r="S8" t="n">
        <v>17.37</v>
      </c>
      <c r="T8" t="n">
        <v>7756.95</v>
      </c>
      <c r="U8" t="n">
        <v>0.47</v>
      </c>
      <c r="V8" t="n">
        <v>0.71</v>
      </c>
      <c r="W8" t="n">
        <v>1.18</v>
      </c>
      <c r="X8" t="n">
        <v>0.5</v>
      </c>
      <c r="Y8" t="n">
        <v>1</v>
      </c>
      <c r="Z8" t="n">
        <v>10</v>
      </c>
      <c r="AA8" t="n">
        <v>79.93843854502205</v>
      </c>
      <c r="AB8" t="n">
        <v>109.3752982522667</v>
      </c>
      <c r="AC8" t="n">
        <v>98.93667329629355</v>
      </c>
      <c r="AD8" t="n">
        <v>79938.43854502206</v>
      </c>
      <c r="AE8" t="n">
        <v>109375.2982522667</v>
      </c>
      <c r="AF8" t="n">
        <v>6.369390432812053e-06</v>
      </c>
      <c r="AG8" t="n">
        <v>0.43125</v>
      </c>
      <c r="AH8" t="n">
        <v>98936.67329629355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9.7387</v>
      </c>
      <c r="E9" t="n">
        <v>10.27</v>
      </c>
      <c r="F9" t="n">
        <v>7.17</v>
      </c>
      <c r="G9" t="n">
        <v>17.93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86.45</v>
      </c>
      <c r="Q9" t="n">
        <v>204.15</v>
      </c>
      <c r="R9" t="n">
        <v>36.87</v>
      </c>
      <c r="S9" t="n">
        <v>17.37</v>
      </c>
      <c r="T9" t="n">
        <v>7556.61</v>
      </c>
      <c r="U9" t="n">
        <v>0.47</v>
      </c>
      <c r="V9" t="n">
        <v>0.71</v>
      </c>
      <c r="W9" t="n">
        <v>1.17</v>
      </c>
      <c r="X9" t="n">
        <v>0.48</v>
      </c>
      <c r="Y9" t="n">
        <v>1</v>
      </c>
      <c r="Z9" t="n">
        <v>10</v>
      </c>
      <c r="AA9" t="n">
        <v>78.9395189255048</v>
      </c>
      <c r="AB9" t="n">
        <v>108.0085323596206</v>
      </c>
      <c r="AC9" t="n">
        <v>97.70034962217309</v>
      </c>
      <c r="AD9" t="n">
        <v>78939.5189255048</v>
      </c>
      <c r="AE9" t="n">
        <v>108008.5323596206</v>
      </c>
      <c r="AF9" t="n">
        <v>6.422279091787207e-06</v>
      </c>
      <c r="AG9" t="n">
        <v>0.4279166666666667</v>
      </c>
      <c r="AH9" t="n">
        <v>97700.34962217309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9.8522</v>
      </c>
      <c r="E10" t="n">
        <v>10.15</v>
      </c>
      <c r="F10" t="n">
        <v>7.12</v>
      </c>
      <c r="G10" t="n">
        <v>19.41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85.61</v>
      </c>
      <c r="Q10" t="n">
        <v>204.15</v>
      </c>
      <c r="R10" t="n">
        <v>35.02</v>
      </c>
      <c r="S10" t="n">
        <v>17.37</v>
      </c>
      <c r="T10" t="n">
        <v>6643.41</v>
      </c>
      <c r="U10" t="n">
        <v>0.5</v>
      </c>
      <c r="V10" t="n">
        <v>0.72</v>
      </c>
      <c r="W10" t="n">
        <v>1.17</v>
      </c>
      <c r="X10" t="n">
        <v>0.42</v>
      </c>
      <c r="Y10" t="n">
        <v>1</v>
      </c>
      <c r="Z10" t="n">
        <v>10</v>
      </c>
      <c r="AA10" t="n">
        <v>77.40044950246629</v>
      </c>
      <c r="AB10" t="n">
        <v>105.9027096760694</v>
      </c>
      <c r="AC10" t="n">
        <v>95.79550369999872</v>
      </c>
      <c r="AD10" t="n">
        <v>77400.44950246629</v>
      </c>
      <c r="AE10" t="n">
        <v>105902.7096760694</v>
      </c>
      <c r="AF10" t="n">
        <v>6.497127755050049e-06</v>
      </c>
      <c r="AG10" t="n">
        <v>0.4229166666666667</v>
      </c>
      <c r="AH10" t="n">
        <v>95795.50369999872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9.9613</v>
      </c>
      <c r="E11" t="n">
        <v>10.04</v>
      </c>
      <c r="F11" t="n">
        <v>7.07</v>
      </c>
      <c r="G11" t="n">
        <v>21.21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84.90000000000001</v>
      </c>
      <c r="Q11" t="n">
        <v>204.14</v>
      </c>
      <c r="R11" t="n">
        <v>33.67</v>
      </c>
      <c r="S11" t="n">
        <v>17.37</v>
      </c>
      <c r="T11" t="n">
        <v>5976.74</v>
      </c>
      <c r="U11" t="n">
        <v>0.52</v>
      </c>
      <c r="V11" t="n">
        <v>0.72</v>
      </c>
      <c r="W11" t="n">
        <v>1.17</v>
      </c>
      <c r="X11" t="n">
        <v>0.38</v>
      </c>
      <c r="Y11" t="n">
        <v>1</v>
      </c>
      <c r="Z11" t="n">
        <v>10</v>
      </c>
      <c r="AA11" t="n">
        <v>76.00168406002436</v>
      </c>
      <c r="AB11" t="n">
        <v>103.9888570885452</v>
      </c>
      <c r="AC11" t="n">
        <v>94.06430651731826</v>
      </c>
      <c r="AD11" t="n">
        <v>76001.68406002436</v>
      </c>
      <c r="AE11" t="n">
        <v>103988.8570885452</v>
      </c>
      <c r="AF11" t="n">
        <v>6.569074796124729e-06</v>
      </c>
      <c r="AG11" t="n">
        <v>0.4183333333333333</v>
      </c>
      <c r="AH11" t="n">
        <v>94064.30651731825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10.0078</v>
      </c>
      <c r="E12" t="n">
        <v>9.99</v>
      </c>
      <c r="F12" t="n">
        <v>7.06</v>
      </c>
      <c r="G12" t="n">
        <v>22.28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17</v>
      </c>
      <c r="N12" t="n">
        <v>28.9</v>
      </c>
      <c r="O12" t="n">
        <v>20298.34</v>
      </c>
      <c r="P12" t="n">
        <v>84.5</v>
      </c>
      <c r="Q12" t="n">
        <v>204.15</v>
      </c>
      <c r="R12" t="n">
        <v>32.95</v>
      </c>
      <c r="S12" t="n">
        <v>17.37</v>
      </c>
      <c r="T12" t="n">
        <v>5624.04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75.39952713306636</v>
      </c>
      <c r="AB12" t="n">
        <v>103.164959415793</v>
      </c>
      <c r="AC12" t="n">
        <v>93.31904048210558</v>
      </c>
      <c r="AD12" t="n">
        <v>75399.52713306635</v>
      </c>
      <c r="AE12" t="n">
        <v>103164.959415793</v>
      </c>
      <c r="AF12" t="n">
        <v>6.599739666976908e-06</v>
      </c>
      <c r="AG12" t="n">
        <v>0.41625</v>
      </c>
      <c r="AH12" t="n">
        <v>93319.04048210557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10.1223</v>
      </c>
      <c r="E13" t="n">
        <v>9.880000000000001</v>
      </c>
      <c r="F13" t="n">
        <v>7.01</v>
      </c>
      <c r="G13" t="n">
        <v>24.73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83.45999999999999</v>
      </c>
      <c r="Q13" t="n">
        <v>204.16</v>
      </c>
      <c r="R13" t="n">
        <v>31.45</v>
      </c>
      <c r="S13" t="n">
        <v>17.37</v>
      </c>
      <c r="T13" t="n">
        <v>4881.2</v>
      </c>
      <c r="U13" t="n">
        <v>0.55</v>
      </c>
      <c r="V13" t="n">
        <v>0.73</v>
      </c>
      <c r="W13" t="n">
        <v>1.17</v>
      </c>
      <c r="X13" t="n">
        <v>0.31</v>
      </c>
      <c r="Y13" t="n">
        <v>1</v>
      </c>
      <c r="Z13" t="n">
        <v>10</v>
      </c>
      <c r="AA13" t="n">
        <v>73.82819599467879</v>
      </c>
      <c r="AB13" t="n">
        <v>101.0149948300149</v>
      </c>
      <c r="AC13" t="n">
        <v>91.37426549889922</v>
      </c>
      <c r="AD13" t="n">
        <v>73828.1959946788</v>
      </c>
      <c r="AE13" t="n">
        <v>101014.9948300149</v>
      </c>
      <c r="AF13" t="n">
        <v>6.675247789827968e-06</v>
      </c>
      <c r="AG13" t="n">
        <v>0.4116666666666667</v>
      </c>
      <c r="AH13" t="n">
        <v>91374.26549889921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10.1721</v>
      </c>
      <c r="E14" t="n">
        <v>9.83</v>
      </c>
      <c r="F14" t="n">
        <v>6.99</v>
      </c>
      <c r="G14" t="n">
        <v>26.22</v>
      </c>
      <c r="H14" t="n">
        <v>0.43</v>
      </c>
      <c r="I14" t="n">
        <v>16</v>
      </c>
      <c r="J14" t="n">
        <v>163.4</v>
      </c>
      <c r="K14" t="n">
        <v>50.28</v>
      </c>
      <c r="L14" t="n">
        <v>4</v>
      </c>
      <c r="M14" t="n">
        <v>14</v>
      </c>
      <c r="N14" t="n">
        <v>29.12</v>
      </c>
      <c r="O14" t="n">
        <v>20386.62</v>
      </c>
      <c r="P14" t="n">
        <v>83.28</v>
      </c>
      <c r="Q14" t="n">
        <v>204.15</v>
      </c>
      <c r="R14" t="n">
        <v>31.16</v>
      </c>
      <c r="S14" t="n">
        <v>17.37</v>
      </c>
      <c r="T14" t="n">
        <v>4741.42</v>
      </c>
      <c r="U14" t="n">
        <v>0.5600000000000001</v>
      </c>
      <c r="V14" t="n">
        <v>0.73</v>
      </c>
      <c r="W14" t="n">
        <v>1.16</v>
      </c>
      <c r="X14" t="n">
        <v>0.3</v>
      </c>
      <c r="Y14" t="n">
        <v>1</v>
      </c>
      <c r="Z14" t="n">
        <v>10</v>
      </c>
      <c r="AA14" t="n">
        <v>73.30629563278819</v>
      </c>
      <c r="AB14" t="n">
        <v>100.3009077302575</v>
      </c>
      <c r="AC14" t="n">
        <v>90.72832986971497</v>
      </c>
      <c r="AD14" t="n">
        <v>73306.2956327882</v>
      </c>
      <c r="AE14" t="n">
        <v>100300.9077302575</v>
      </c>
      <c r="AF14" t="n">
        <v>6.70808887732127e-06</v>
      </c>
      <c r="AG14" t="n">
        <v>0.4095833333333334</v>
      </c>
      <c r="AH14" t="n">
        <v>90728.32986971497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10.2067</v>
      </c>
      <c r="E15" t="n">
        <v>9.800000000000001</v>
      </c>
      <c r="F15" t="n">
        <v>6.99</v>
      </c>
      <c r="G15" t="n">
        <v>27.96</v>
      </c>
      <c r="H15" t="n">
        <v>0.46</v>
      </c>
      <c r="I15" t="n">
        <v>15</v>
      </c>
      <c r="J15" t="n">
        <v>163.76</v>
      </c>
      <c r="K15" t="n">
        <v>50.28</v>
      </c>
      <c r="L15" t="n">
        <v>4.25</v>
      </c>
      <c r="M15" t="n">
        <v>13</v>
      </c>
      <c r="N15" t="n">
        <v>29.23</v>
      </c>
      <c r="O15" t="n">
        <v>20430.81</v>
      </c>
      <c r="P15" t="n">
        <v>82.98</v>
      </c>
      <c r="Q15" t="n">
        <v>204.16</v>
      </c>
      <c r="R15" t="n">
        <v>31.21</v>
      </c>
      <c r="S15" t="n">
        <v>17.37</v>
      </c>
      <c r="T15" t="n">
        <v>4774.43</v>
      </c>
      <c r="U15" t="n">
        <v>0.5600000000000001</v>
      </c>
      <c r="V15" t="n">
        <v>0.73</v>
      </c>
      <c r="W15" t="n">
        <v>1.16</v>
      </c>
      <c r="X15" t="n">
        <v>0.3</v>
      </c>
      <c r="Y15" t="n">
        <v>1</v>
      </c>
      <c r="Z15" t="n">
        <v>10</v>
      </c>
      <c r="AA15" t="n">
        <v>72.90245887777616</v>
      </c>
      <c r="AB15" t="n">
        <v>99.74836046603014</v>
      </c>
      <c r="AC15" t="n">
        <v>90.22851694088025</v>
      </c>
      <c r="AD15" t="n">
        <v>72902.45887777615</v>
      </c>
      <c r="AE15" t="n">
        <v>99748.36046603014</v>
      </c>
      <c r="AF15" t="n">
        <v>6.730906179073643e-06</v>
      </c>
      <c r="AG15" t="n">
        <v>0.4083333333333334</v>
      </c>
      <c r="AH15" t="n">
        <v>90228.51694088026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10.2215</v>
      </c>
      <c r="E16" t="n">
        <v>9.779999999999999</v>
      </c>
      <c r="F16" t="n">
        <v>6.98</v>
      </c>
      <c r="G16" t="n">
        <v>27.9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82.65000000000001</v>
      </c>
      <c r="Q16" t="n">
        <v>204.17</v>
      </c>
      <c r="R16" t="n">
        <v>30.65</v>
      </c>
      <c r="S16" t="n">
        <v>17.37</v>
      </c>
      <c r="T16" t="n">
        <v>4493.99</v>
      </c>
      <c r="U16" t="n">
        <v>0.57</v>
      </c>
      <c r="V16" t="n">
        <v>0.73</v>
      </c>
      <c r="W16" t="n">
        <v>1.16</v>
      </c>
      <c r="X16" t="n">
        <v>0.28</v>
      </c>
      <c r="Y16" t="n">
        <v>1</v>
      </c>
      <c r="Z16" t="n">
        <v>10</v>
      </c>
      <c r="AA16" t="n">
        <v>72.5863292005252</v>
      </c>
      <c r="AB16" t="n">
        <v>99.31581789495853</v>
      </c>
      <c r="AC16" t="n">
        <v>89.83725562571429</v>
      </c>
      <c r="AD16" t="n">
        <v>72586.3292005252</v>
      </c>
      <c r="AE16" t="n">
        <v>99315.81789495853</v>
      </c>
      <c r="AF16" t="n">
        <v>6.740666180979283e-06</v>
      </c>
      <c r="AG16" t="n">
        <v>0.4075</v>
      </c>
      <c r="AH16" t="n">
        <v>89837.25562571429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10.286</v>
      </c>
      <c r="E17" t="n">
        <v>9.720000000000001</v>
      </c>
      <c r="F17" t="n">
        <v>6.95</v>
      </c>
      <c r="G17" t="n">
        <v>29.77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82.17</v>
      </c>
      <c r="Q17" t="n">
        <v>204.15</v>
      </c>
      <c r="R17" t="n">
        <v>29.68</v>
      </c>
      <c r="S17" t="n">
        <v>17.37</v>
      </c>
      <c r="T17" t="n">
        <v>4014.66</v>
      </c>
      <c r="U17" t="n">
        <v>0.59</v>
      </c>
      <c r="V17" t="n">
        <v>0.74</v>
      </c>
      <c r="W17" t="n">
        <v>1.16</v>
      </c>
      <c r="X17" t="n">
        <v>0.25</v>
      </c>
      <c r="Y17" t="n">
        <v>1</v>
      </c>
      <c r="Z17" t="n">
        <v>10</v>
      </c>
      <c r="AA17" t="n">
        <v>71.78257343709591</v>
      </c>
      <c r="AB17" t="n">
        <v>98.21608380023343</v>
      </c>
      <c r="AC17" t="n">
        <v>88.84247860950292</v>
      </c>
      <c r="AD17" t="n">
        <v>71782.57343709591</v>
      </c>
      <c r="AE17" t="n">
        <v>98216.08380023343</v>
      </c>
      <c r="AF17" t="n">
        <v>6.7832013244194e-06</v>
      </c>
      <c r="AG17" t="n">
        <v>0.405</v>
      </c>
      <c r="AH17" t="n">
        <v>88842.47860950291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10.338</v>
      </c>
      <c r="E18" t="n">
        <v>9.67</v>
      </c>
      <c r="F18" t="n">
        <v>6.93</v>
      </c>
      <c r="G18" t="n">
        <v>31.98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81.72</v>
      </c>
      <c r="Q18" t="n">
        <v>204.15</v>
      </c>
      <c r="R18" t="n">
        <v>29.31</v>
      </c>
      <c r="S18" t="n">
        <v>17.37</v>
      </c>
      <c r="T18" t="n">
        <v>3834.25</v>
      </c>
      <c r="U18" t="n">
        <v>0.59</v>
      </c>
      <c r="V18" t="n">
        <v>0.74</v>
      </c>
      <c r="W18" t="n">
        <v>1.15</v>
      </c>
      <c r="X18" t="n">
        <v>0.24</v>
      </c>
      <c r="Y18" t="n">
        <v>1</v>
      </c>
      <c r="Z18" t="n">
        <v>10</v>
      </c>
      <c r="AA18" t="n">
        <v>71.12190208514082</v>
      </c>
      <c r="AB18" t="n">
        <v>97.31212410972591</v>
      </c>
      <c r="AC18" t="n">
        <v>88.02479156314176</v>
      </c>
      <c r="AD18" t="n">
        <v>71121.90208514081</v>
      </c>
      <c r="AE18" t="n">
        <v>97312.12410972592</v>
      </c>
      <c r="AF18" t="n">
        <v>6.817493223006781e-06</v>
      </c>
      <c r="AG18" t="n">
        <v>0.4029166666666666</v>
      </c>
      <c r="AH18" t="n">
        <v>88024.79156314176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10.3282</v>
      </c>
      <c r="E19" t="n">
        <v>9.68</v>
      </c>
      <c r="F19" t="n">
        <v>6.94</v>
      </c>
      <c r="G19" t="n">
        <v>32.03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81.56999999999999</v>
      </c>
      <c r="Q19" t="n">
        <v>204.15</v>
      </c>
      <c r="R19" t="n">
        <v>29.48</v>
      </c>
      <c r="S19" t="n">
        <v>17.37</v>
      </c>
      <c r="T19" t="n">
        <v>3915.84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71.14337449546244</v>
      </c>
      <c r="AB19" t="n">
        <v>97.34150360882388</v>
      </c>
      <c r="AC19" t="n">
        <v>88.05136712408019</v>
      </c>
      <c r="AD19" t="n">
        <v>71143.37449546244</v>
      </c>
      <c r="AE19" t="n">
        <v>97341.50360882388</v>
      </c>
      <c r="AF19" t="n">
        <v>6.811030519042237e-06</v>
      </c>
      <c r="AG19" t="n">
        <v>0.4033333333333333</v>
      </c>
      <c r="AH19" t="n">
        <v>88051.36712408019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10.3893</v>
      </c>
      <c r="E20" t="n">
        <v>9.630000000000001</v>
      </c>
      <c r="F20" t="n">
        <v>6.91</v>
      </c>
      <c r="G20" t="n">
        <v>34.57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81.20999999999999</v>
      </c>
      <c r="Q20" t="n">
        <v>204.17</v>
      </c>
      <c r="R20" t="n">
        <v>28.67</v>
      </c>
      <c r="S20" t="n">
        <v>17.37</v>
      </c>
      <c r="T20" t="n">
        <v>3515.95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70.44463045443743</v>
      </c>
      <c r="AB20" t="n">
        <v>96.38545118548244</v>
      </c>
      <c r="AC20" t="n">
        <v>87.18655900219414</v>
      </c>
      <c r="AD20" t="n">
        <v>70444.63045443743</v>
      </c>
      <c r="AE20" t="n">
        <v>96385.45118548244</v>
      </c>
      <c r="AF20" t="n">
        <v>6.851323499882411e-06</v>
      </c>
      <c r="AG20" t="n">
        <v>0.4012500000000001</v>
      </c>
      <c r="AH20" t="n">
        <v>87186.55900219415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10.4636</v>
      </c>
      <c r="E21" t="n">
        <v>9.56</v>
      </c>
      <c r="F21" t="n">
        <v>6.88</v>
      </c>
      <c r="G21" t="n">
        <v>37.52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80.31999999999999</v>
      </c>
      <c r="Q21" t="n">
        <v>204.14</v>
      </c>
      <c r="R21" t="n">
        <v>27.78</v>
      </c>
      <c r="S21" t="n">
        <v>17.37</v>
      </c>
      <c r="T21" t="n">
        <v>3078.92</v>
      </c>
      <c r="U21" t="n">
        <v>0.63</v>
      </c>
      <c r="V21" t="n">
        <v>0.74</v>
      </c>
      <c r="W21" t="n">
        <v>1.15</v>
      </c>
      <c r="X21" t="n">
        <v>0.19</v>
      </c>
      <c r="Y21" t="n">
        <v>1</v>
      </c>
      <c r="Z21" t="n">
        <v>10</v>
      </c>
      <c r="AA21" t="n">
        <v>69.38825000086372</v>
      </c>
      <c r="AB21" t="n">
        <v>94.94006484468716</v>
      </c>
      <c r="AC21" t="n">
        <v>85.87911830515147</v>
      </c>
      <c r="AD21" t="n">
        <v>69388.25000086371</v>
      </c>
      <c r="AE21" t="n">
        <v>94940.06484468716</v>
      </c>
      <c r="AF21" t="n">
        <v>6.900321347287072e-06</v>
      </c>
      <c r="AG21" t="n">
        <v>0.3983333333333334</v>
      </c>
      <c r="AH21" t="n">
        <v>85879.11830515147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10.459</v>
      </c>
      <c r="E22" t="n">
        <v>9.56</v>
      </c>
      <c r="F22" t="n">
        <v>6.88</v>
      </c>
      <c r="G22" t="n">
        <v>37.54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80.36</v>
      </c>
      <c r="Q22" t="n">
        <v>204.16</v>
      </c>
      <c r="R22" t="n">
        <v>27.59</v>
      </c>
      <c r="S22" t="n">
        <v>17.37</v>
      </c>
      <c r="T22" t="n">
        <v>2982.13</v>
      </c>
      <c r="U22" t="n">
        <v>0.63</v>
      </c>
      <c r="V22" t="n">
        <v>0.74</v>
      </c>
      <c r="W22" t="n">
        <v>1.16</v>
      </c>
      <c r="X22" t="n">
        <v>0.19</v>
      </c>
      <c r="Y22" t="n">
        <v>1</v>
      </c>
      <c r="Z22" t="n">
        <v>10</v>
      </c>
      <c r="AA22" t="n">
        <v>69.4374751521739</v>
      </c>
      <c r="AB22" t="n">
        <v>95.00741686837016</v>
      </c>
      <c r="AC22" t="n">
        <v>85.94004234622332</v>
      </c>
      <c r="AD22" t="n">
        <v>69437.47515217391</v>
      </c>
      <c r="AE22" t="n">
        <v>95007.41686837016</v>
      </c>
      <c r="AF22" t="n">
        <v>6.897287833181266e-06</v>
      </c>
      <c r="AG22" t="n">
        <v>0.3983333333333334</v>
      </c>
      <c r="AH22" t="n">
        <v>85940.04234622332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10.4496</v>
      </c>
      <c r="E23" t="n">
        <v>9.57</v>
      </c>
      <c r="F23" t="n">
        <v>6.89</v>
      </c>
      <c r="G23" t="n">
        <v>37.59</v>
      </c>
      <c r="H23" t="n">
        <v>0.66</v>
      </c>
      <c r="I23" t="n">
        <v>11</v>
      </c>
      <c r="J23" t="n">
        <v>166.64</v>
      </c>
      <c r="K23" t="n">
        <v>50.28</v>
      </c>
      <c r="L23" t="n">
        <v>6.25</v>
      </c>
      <c r="M23" t="n">
        <v>9</v>
      </c>
      <c r="N23" t="n">
        <v>30.11</v>
      </c>
      <c r="O23" t="n">
        <v>20785.69</v>
      </c>
      <c r="P23" t="n">
        <v>80.14</v>
      </c>
      <c r="Q23" t="n">
        <v>204.15</v>
      </c>
      <c r="R23" t="n">
        <v>27.92</v>
      </c>
      <c r="S23" t="n">
        <v>17.37</v>
      </c>
      <c r="T23" t="n">
        <v>3149.76</v>
      </c>
      <c r="U23" t="n">
        <v>0.62</v>
      </c>
      <c r="V23" t="n">
        <v>0.74</v>
      </c>
      <c r="W23" t="n">
        <v>1.16</v>
      </c>
      <c r="X23" t="n">
        <v>0.2</v>
      </c>
      <c r="Y23" t="n">
        <v>1</v>
      </c>
      <c r="Z23" t="n">
        <v>10</v>
      </c>
      <c r="AA23" t="n">
        <v>69.41827644841275</v>
      </c>
      <c r="AB23" t="n">
        <v>94.98114835489714</v>
      </c>
      <c r="AC23" t="n">
        <v>85.91628086280805</v>
      </c>
      <c r="AD23" t="n">
        <v>69418.27644841275</v>
      </c>
      <c r="AE23" t="n">
        <v>94981.14835489714</v>
      </c>
      <c r="AF23" t="n">
        <v>6.891088913052009e-06</v>
      </c>
      <c r="AG23" t="n">
        <v>0.39875</v>
      </c>
      <c r="AH23" t="n">
        <v>85916.28086280805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10.5067</v>
      </c>
      <c r="E24" t="n">
        <v>9.52</v>
      </c>
      <c r="F24" t="n">
        <v>6.87</v>
      </c>
      <c r="G24" t="n">
        <v>41.23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79.55</v>
      </c>
      <c r="Q24" t="n">
        <v>204.14</v>
      </c>
      <c r="R24" t="n">
        <v>27.33</v>
      </c>
      <c r="S24" t="n">
        <v>17.37</v>
      </c>
      <c r="T24" t="n">
        <v>2855.59</v>
      </c>
      <c r="U24" t="n">
        <v>0.64</v>
      </c>
      <c r="V24" t="n">
        <v>0.74</v>
      </c>
      <c r="W24" t="n">
        <v>1.15</v>
      </c>
      <c r="X24" t="n">
        <v>0.18</v>
      </c>
      <c r="Y24" t="n">
        <v>1</v>
      </c>
      <c r="Z24" t="n">
        <v>10</v>
      </c>
      <c r="AA24" t="n">
        <v>68.67541413585019</v>
      </c>
      <c r="AB24" t="n">
        <v>93.96473136607727</v>
      </c>
      <c r="AC24" t="n">
        <v>84.99686928485066</v>
      </c>
      <c r="AD24" t="n">
        <v>68675.41413585019</v>
      </c>
      <c r="AE24" t="n">
        <v>93964.73136607728</v>
      </c>
      <c r="AF24" t="n">
        <v>6.928744055539307e-06</v>
      </c>
      <c r="AG24" t="n">
        <v>0.3966666666666667</v>
      </c>
      <c r="AH24" t="n">
        <v>84996.86928485066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10.5067</v>
      </c>
      <c r="E25" t="n">
        <v>9.52</v>
      </c>
      <c r="F25" t="n">
        <v>6.87</v>
      </c>
      <c r="G25" t="n">
        <v>41.23</v>
      </c>
      <c r="H25" t="n">
        <v>0.71</v>
      </c>
      <c r="I25" t="n">
        <v>10</v>
      </c>
      <c r="J25" t="n">
        <v>167.36</v>
      </c>
      <c r="K25" t="n">
        <v>50.28</v>
      </c>
      <c r="L25" t="n">
        <v>6.75</v>
      </c>
      <c r="M25" t="n">
        <v>8</v>
      </c>
      <c r="N25" t="n">
        <v>30.33</v>
      </c>
      <c r="O25" t="n">
        <v>20874.78</v>
      </c>
      <c r="P25" t="n">
        <v>79.52</v>
      </c>
      <c r="Q25" t="n">
        <v>204.16</v>
      </c>
      <c r="R25" t="n">
        <v>27.42</v>
      </c>
      <c r="S25" t="n">
        <v>17.37</v>
      </c>
      <c r="T25" t="n">
        <v>2903.73</v>
      </c>
      <c r="U25" t="n">
        <v>0.63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68.65987559786883</v>
      </c>
      <c r="AB25" t="n">
        <v>93.94347085289928</v>
      </c>
      <c r="AC25" t="n">
        <v>84.97763784521104</v>
      </c>
      <c r="AD25" t="n">
        <v>68659.87559786883</v>
      </c>
      <c r="AE25" t="n">
        <v>93943.47085289928</v>
      </c>
      <c r="AF25" t="n">
        <v>6.928744055539307e-06</v>
      </c>
      <c r="AG25" t="n">
        <v>0.3966666666666667</v>
      </c>
      <c r="AH25" t="n">
        <v>84977.63784521104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10.5073</v>
      </c>
      <c r="E26" t="n">
        <v>9.52</v>
      </c>
      <c r="F26" t="n">
        <v>6.87</v>
      </c>
      <c r="G26" t="n">
        <v>41.22</v>
      </c>
      <c r="H26" t="n">
        <v>0.74</v>
      </c>
      <c r="I26" t="n">
        <v>10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79.2</v>
      </c>
      <c r="Q26" t="n">
        <v>204.14</v>
      </c>
      <c r="R26" t="n">
        <v>27.34</v>
      </c>
      <c r="S26" t="n">
        <v>17.37</v>
      </c>
      <c r="T26" t="n">
        <v>2864.2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68.4904923809588</v>
      </c>
      <c r="AB26" t="n">
        <v>93.71171326286293</v>
      </c>
      <c r="AC26" t="n">
        <v>84.76799887429385</v>
      </c>
      <c r="AD26" t="n">
        <v>68490.49238095879</v>
      </c>
      <c r="AE26" t="n">
        <v>93711.71326286293</v>
      </c>
      <c r="AF26" t="n">
        <v>6.929139731292239e-06</v>
      </c>
      <c r="AG26" t="n">
        <v>0.3966666666666667</v>
      </c>
      <c r="AH26" t="n">
        <v>84767.99887429386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10.5584</v>
      </c>
      <c r="E27" t="n">
        <v>9.470000000000001</v>
      </c>
      <c r="F27" t="n">
        <v>6.86</v>
      </c>
      <c r="G27" t="n">
        <v>45.71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7</v>
      </c>
      <c r="N27" t="n">
        <v>30.55</v>
      </c>
      <c r="O27" t="n">
        <v>20964.03</v>
      </c>
      <c r="P27" t="n">
        <v>79.09</v>
      </c>
      <c r="Q27" t="n">
        <v>204.19</v>
      </c>
      <c r="R27" t="n">
        <v>27.08</v>
      </c>
      <c r="S27" t="n">
        <v>17.37</v>
      </c>
      <c r="T27" t="n">
        <v>2735.31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68.0725715150313</v>
      </c>
      <c r="AB27" t="n">
        <v>93.13989549673387</v>
      </c>
      <c r="AC27" t="n">
        <v>84.25075459321269</v>
      </c>
      <c r="AD27" t="n">
        <v>68072.5715150313</v>
      </c>
      <c r="AE27" t="n">
        <v>93139.89549673387</v>
      </c>
      <c r="AF27" t="n">
        <v>6.962838116250223e-06</v>
      </c>
      <c r="AG27" t="n">
        <v>0.3945833333333333</v>
      </c>
      <c r="AH27" t="n">
        <v>84250.7545932127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10.5553</v>
      </c>
      <c r="E28" t="n">
        <v>9.470000000000001</v>
      </c>
      <c r="F28" t="n">
        <v>6.86</v>
      </c>
      <c r="G28" t="n">
        <v>45.73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7</v>
      </c>
      <c r="N28" t="n">
        <v>30.66</v>
      </c>
      <c r="O28" t="n">
        <v>21008.71</v>
      </c>
      <c r="P28" t="n">
        <v>79.13</v>
      </c>
      <c r="Q28" t="n">
        <v>204.16</v>
      </c>
      <c r="R28" t="n">
        <v>27.03</v>
      </c>
      <c r="S28" t="n">
        <v>17.37</v>
      </c>
      <c r="T28" t="n">
        <v>2710.3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68.11179125758807</v>
      </c>
      <c r="AB28" t="n">
        <v>93.19355767875292</v>
      </c>
      <c r="AC28" t="n">
        <v>84.29929533189522</v>
      </c>
      <c r="AD28" t="n">
        <v>68111.79125758806</v>
      </c>
      <c r="AE28" t="n">
        <v>93193.55767875293</v>
      </c>
      <c r="AF28" t="n">
        <v>6.960793791526745e-06</v>
      </c>
      <c r="AG28" t="n">
        <v>0.3945833333333333</v>
      </c>
      <c r="AH28" t="n">
        <v>84299.29533189522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10.5522</v>
      </c>
      <c r="E29" t="n">
        <v>9.48</v>
      </c>
      <c r="F29" t="n">
        <v>6.86</v>
      </c>
      <c r="G29" t="n">
        <v>45.75</v>
      </c>
      <c r="H29" t="n">
        <v>0.8100000000000001</v>
      </c>
      <c r="I29" t="n">
        <v>9</v>
      </c>
      <c r="J29" t="n">
        <v>168.81</v>
      </c>
      <c r="K29" t="n">
        <v>50.28</v>
      </c>
      <c r="L29" t="n">
        <v>7.75</v>
      </c>
      <c r="M29" t="n">
        <v>7</v>
      </c>
      <c r="N29" t="n">
        <v>30.78</v>
      </c>
      <c r="O29" t="n">
        <v>21053.43</v>
      </c>
      <c r="P29" t="n">
        <v>78.73999999999999</v>
      </c>
      <c r="Q29" t="n">
        <v>204.15</v>
      </c>
      <c r="R29" t="n">
        <v>27.18</v>
      </c>
      <c r="S29" t="n">
        <v>17.37</v>
      </c>
      <c r="T29" t="n">
        <v>2786.12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67.93326619647095</v>
      </c>
      <c r="AB29" t="n">
        <v>92.94929181416281</v>
      </c>
      <c r="AC29" t="n">
        <v>84.07834185859221</v>
      </c>
      <c r="AD29" t="n">
        <v>67933.26619647096</v>
      </c>
      <c r="AE29" t="n">
        <v>92949.2918141628</v>
      </c>
      <c r="AF29" t="n">
        <v>6.958749466803265e-06</v>
      </c>
      <c r="AG29" t="n">
        <v>0.395</v>
      </c>
      <c r="AH29" t="n">
        <v>84078.3418585922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10.6163</v>
      </c>
      <c r="E30" t="n">
        <v>9.42</v>
      </c>
      <c r="F30" t="n">
        <v>6.84</v>
      </c>
      <c r="G30" t="n">
        <v>51.28</v>
      </c>
      <c r="H30" t="n">
        <v>0.84</v>
      </c>
      <c r="I30" t="n">
        <v>8</v>
      </c>
      <c r="J30" t="n">
        <v>169.17</v>
      </c>
      <c r="K30" t="n">
        <v>50.28</v>
      </c>
      <c r="L30" t="n">
        <v>8</v>
      </c>
      <c r="M30" t="n">
        <v>6</v>
      </c>
      <c r="N30" t="n">
        <v>30.89</v>
      </c>
      <c r="O30" t="n">
        <v>21098.19</v>
      </c>
      <c r="P30" t="n">
        <v>78</v>
      </c>
      <c r="Q30" t="n">
        <v>204.14</v>
      </c>
      <c r="R30" t="n">
        <v>26.38</v>
      </c>
      <c r="S30" t="n">
        <v>17.37</v>
      </c>
      <c r="T30" t="n">
        <v>2390.19</v>
      </c>
      <c r="U30" t="n">
        <v>0.66</v>
      </c>
      <c r="V30" t="n">
        <v>0.75</v>
      </c>
      <c r="W30" t="n">
        <v>1.15</v>
      </c>
      <c r="X30" t="n">
        <v>0.15</v>
      </c>
      <c r="Y30" t="n">
        <v>1</v>
      </c>
      <c r="Z30" t="n">
        <v>10</v>
      </c>
      <c r="AA30" t="n">
        <v>67.08312187093206</v>
      </c>
      <c r="AB30" t="n">
        <v>91.78608684224046</v>
      </c>
      <c r="AC30" t="n">
        <v>83.02615153662131</v>
      </c>
      <c r="AD30" t="n">
        <v>67083.12187093207</v>
      </c>
      <c r="AE30" t="n">
        <v>91786.08684224046</v>
      </c>
      <c r="AF30" t="n">
        <v>7.001020826408097e-06</v>
      </c>
      <c r="AG30" t="n">
        <v>0.3925</v>
      </c>
      <c r="AH30" t="n">
        <v>83026.15153662131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10.6342</v>
      </c>
      <c r="E31" t="n">
        <v>9.4</v>
      </c>
      <c r="F31" t="n">
        <v>6.82</v>
      </c>
      <c r="G31" t="n">
        <v>51.16</v>
      </c>
      <c r="H31" t="n">
        <v>0.86</v>
      </c>
      <c r="I31" t="n">
        <v>8</v>
      </c>
      <c r="J31" t="n">
        <v>169.53</v>
      </c>
      <c r="K31" t="n">
        <v>50.28</v>
      </c>
      <c r="L31" t="n">
        <v>8.25</v>
      </c>
      <c r="M31" t="n">
        <v>6</v>
      </c>
      <c r="N31" t="n">
        <v>31</v>
      </c>
      <c r="O31" t="n">
        <v>21142.98</v>
      </c>
      <c r="P31" t="n">
        <v>77.59999999999999</v>
      </c>
      <c r="Q31" t="n">
        <v>204.14</v>
      </c>
      <c r="R31" t="n">
        <v>25.85</v>
      </c>
      <c r="S31" t="n">
        <v>17.37</v>
      </c>
      <c r="T31" t="n">
        <v>2125.29</v>
      </c>
      <c r="U31" t="n">
        <v>0.67</v>
      </c>
      <c r="V31" t="n">
        <v>0.75</v>
      </c>
      <c r="W31" t="n">
        <v>1.15</v>
      </c>
      <c r="X31" t="n">
        <v>0.13</v>
      </c>
      <c r="Y31" t="n">
        <v>1</v>
      </c>
      <c r="Z31" t="n">
        <v>10</v>
      </c>
      <c r="AA31" t="n">
        <v>66.70019203304226</v>
      </c>
      <c r="AB31" t="n">
        <v>91.26214534436772</v>
      </c>
      <c r="AC31" t="n">
        <v>82.5522142799489</v>
      </c>
      <c r="AD31" t="n">
        <v>66700.19203304226</v>
      </c>
      <c r="AE31" t="n">
        <v>91262.14534436773</v>
      </c>
      <c r="AF31" t="n">
        <v>7.012825153037214e-06</v>
      </c>
      <c r="AG31" t="n">
        <v>0.3916666666666667</v>
      </c>
      <c r="AH31" t="n">
        <v>82552.21427994889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10.6232</v>
      </c>
      <c r="E32" t="n">
        <v>9.41</v>
      </c>
      <c r="F32" t="n">
        <v>6.83</v>
      </c>
      <c r="G32" t="n">
        <v>51.23</v>
      </c>
      <c r="H32" t="n">
        <v>0.89</v>
      </c>
      <c r="I32" t="n">
        <v>8</v>
      </c>
      <c r="J32" t="n">
        <v>169.9</v>
      </c>
      <c r="K32" t="n">
        <v>50.28</v>
      </c>
      <c r="L32" t="n">
        <v>8.5</v>
      </c>
      <c r="M32" t="n">
        <v>6</v>
      </c>
      <c r="N32" t="n">
        <v>31.12</v>
      </c>
      <c r="O32" t="n">
        <v>21187.82</v>
      </c>
      <c r="P32" t="n">
        <v>77.41</v>
      </c>
      <c r="Q32" t="n">
        <v>204.14</v>
      </c>
      <c r="R32" t="n">
        <v>26.28</v>
      </c>
      <c r="S32" t="n">
        <v>17.37</v>
      </c>
      <c r="T32" t="n">
        <v>2340.65</v>
      </c>
      <c r="U32" t="n">
        <v>0.66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66.70370947082237</v>
      </c>
      <c r="AB32" t="n">
        <v>91.26695805791687</v>
      </c>
      <c r="AC32" t="n">
        <v>82.5565676748716</v>
      </c>
      <c r="AD32" t="n">
        <v>66703.70947082237</v>
      </c>
      <c r="AE32" t="n">
        <v>91266.95805791687</v>
      </c>
      <c r="AF32" t="n">
        <v>7.005571097566806e-06</v>
      </c>
      <c r="AG32" t="n">
        <v>0.3920833333333333</v>
      </c>
      <c r="AH32" t="n">
        <v>82556.56767487161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10.6292</v>
      </c>
      <c r="E33" t="n">
        <v>9.41</v>
      </c>
      <c r="F33" t="n">
        <v>6.83</v>
      </c>
      <c r="G33" t="n">
        <v>51.19</v>
      </c>
      <c r="H33" t="n">
        <v>0.91</v>
      </c>
      <c r="I33" t="n">
        <v>8</v>
      </c>
      <c r="J33" t="n">
        <v>170.26</v>
      </c>
      <c r="K33" t="n">
        <v>50.28</v>
      </c>
      <c r="L33" t="n">
        <v>8.75</v>
      </c>
      <c r="M33" t="n">
        <v>6</v>
      </c>
      <c r="N33" t="n">
        <v>31.23</v>
      </c>
      <c r="O33" t="n">
        <v>21232.69</v>
      </c>
      <c r="P33" t="n">
        <v>77.31999999999999</v>
      </c>
      <c r="Q33" t="n">
        <v>204.14</v>
      </c>
      <c r="R33" t="n">
        <v>26.05</v>
      </c>
      <c r="S33" t="n">
        <v>17.37</v>
      </c>
      <c r="T33" t="n">
        <v>2225.53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66.62264617284693</v>
      </c>
      <c r="AB33" t="n">
        <v>91.15604367736664</v>
      </c>
      <c r="AC33" t="n">
        <v>82.45623880713173</v>
      </c>
      <c r="AD33" t="n">
        <v>66622.64617284693</v>
      </c>
      <c r="AE33" t="n">
        <v>91156.04367736664</v>
      </c>
      <c r="AF33" t="n">
        <v>7.00952785509612e-06</v>
      </c>
      <c r="AG33" t="n">
        <v>0.3920833333333333</v>
      </c>
      <c r="AH33" t="n">
        <v>82456.23880713173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10.6235</v>
      </c>
      <c r="E34" t="n">
        <v>9.41</v>
      </c>
      <c r="F34" t="n">
        <v>6.83</v>
      </c>
      <c r="G34" t="n">
        <v>51.23</v>
      </c>
      <c r="H34" t="n">
        <v>0.9399999999999999</v>
      </c>
      <c r="I34" t="n">
        <v>8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76.90000000000001</v>
      </c>
      <c r="Q34" t="n">
        <v>204.14</v>
      </c>
      <c r="R34" t="n">
        <v>26.13</v>
      </c>
      <c r="S34" t="n">
        <v>17.37</v>
      </c>
      <c r="T34" t="n">
        <v>2267.33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66.44070839246405</v>
      </c>
      <c r="AB34" t="n">
        <v>90.90710837971852</v>
      </c>
      <c r="AC34" t="n">
        <v>82.23106154490821</v>
      </c>
      <c r="AD34" t="n">
        <v>66440.70839246405</v>
      </c>
      <c r="AE34" t="n">
        <v>90907.10837971853</v>
      </c>
      <c r="AF34" t="n">
        <v>7.005768935443271e-06</v>
      </c>
      <c r="AG34" t="n">
        <v>0.3920833333333333</v>
      </c>
      <c r="AH34" t="n">
        <v>82231.06154490821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10.6895</v>
      </c>
      <c r="E35" t="n">
        <v>9.359999999999999</v>
      </c>
      <c r="F35" t="n">
        <v>6.8</v>
      </c>
      <c r="G35" t="n">
        <v>58.33</v>
      </c>
      <c r="H35" t="n">
        <v>0.96</v>
      </c>
      <c r="I35" t="n">
        <v>7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76.52</v>
      </c>
      <c r="Q35" t="n">
        <v>204.14</v>
      </c>
      <c r="R35" t="n">
        <v>25.35</v>
      </c>
      <c r="S35" t="n">
        <v>17.37</v>
      </c>
      <c r="T35" t="n">
        <v>1880.77</v>
      </c>
      <c r="U35" t="n">
        <v>0.6899999999999999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65.74882008105067</v>
      </c>
      <c r="AB35" t="n">
        <v>89.96043626808515</v>
      </c>
      <c r="AC35" t="n">
        <v>81.37473849094617</v>
      </c>
      <c r="AD35" t="n">
        <v>65748.82008105067</v>
      </c>
      <c r="AE35" t="n">
        <v>89960.43626808515</v>
      </c>
      <c r="AF35" t="n">
        <v>7.049293268265719e-06</v>
      </c>
      <c r="AG35" t="n">
        <v>0.39</v>
      </c>
      <c r="AH35" t="n">
        <v>81374.73849094617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10.6888</v>
      </c>
      <c r="E36" t="n">
        <v>9.359999999999999</v>
      </c>
      <c r="F36" t="n">
        <v>6.81</v>
      </c>
      <c r="G36" t="n">
        <v>58.33</v>
      </c>
      <c r="H36" t="n">
        <v>0.98</v>
      </c>
      <c r="I36" t="n">
        <v>7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76.75</v>
      </c>
      <c r="Q36" t="n">
        <v>204.14</v>
      </c>
      <c r="R36" t="n">
        <v>25.38</v>
      </c>
      <c r="S36" t="n">
        <v>17.37</v>
      </c>
      <c r="T36" t="n">
        <v>1898.12</v>
      </c>
      <c r="U36" t="n">
        <v>0.68</v>
      </c>
      <c r="V36" t="n">
        <v>0.75</v>
      </c>
      <c r="W36" t="n">
        <v>1.15</v>
      </c>
      <c r="X36" t="n">
        <v>0.11</v>
      </c>
      <c r="Y36" t="n">
        <v>1</v>
      </c>
      <c r="Z36" t="n">
        <v>10</v>
      </c>
      <c r="AA36" t="n">
        <v>65.90239869415056</v>
      </c>
      <c r="AB36" t="n">
        <v>90.17056930193858</v>
      </c>
      <c r="AC36" t="n">
        <v>81.56481672297224</v>
      </c>
      <c r="AD36" t="n">
        <v>65902.39869415056</v>
      </c>
      <c r="AE36" t="n">
        <v>90170.56930193858</v>
      </c>
      <c r="AF36" t="n">
        <v>7.048831646553965e-06</v>
      </c>
      <c r="AG36" t="n">
        <v>0.39</v>
      </c>
      <c r="AH36" t="n">
        <v>81564.81672297225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10.6765</v>
      </c>
      <c r="E37" t="n">
        <v>9.369999999999999</v>
      </c>
      <c r="F37" t="n">
        <v>6.82</v>
      </c>
      <c r="G37" t="n">
        <v>58.43</v>
      </c>
      <c r="H37" t="n">
        <v>1.01</v>
      </c>
      <c r="I37" t="n">
        <v>7</v>
      </c>
      <c r="J37" t="n">
        <v>171.72</v>
      </c>
      <c r="K37" t="n">
        <v>50.28</v>
      </c>
      <c r="L37" t="n">
        <v>9.75</v>
      </c>
      <c r="M37" t="n">
        <v>5</v>
      </c>
      <c r="N37" t="n">
        <v>31.69</v>
      </c>
      <c r="O37" t="n">
        <v>21412.57</v>
      </c>
      <c r="P37" t="n">
        <v>76.7</v>
      </c>
      <c r="Q37" t="n">
        <v>204.15</v>
      </c>
      <c r="R37" t="n">
        <v>25.7</v>
      </c>
      <c r="S37" t="n">
        <v>17.37</v>
      </c>
      <c r="T37" t="n">
        <v>2058.29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65.98392424158743</v>
      </c>
      <c r="AB37" t="n">
        <v>90.28211615259494</v>
      </c>
      <c r="AC37" t="n">
        <v>81.665717698759</v>
      </c>
      <c r="AD37" t="n">
        <v>65983.92424158743</v>
      </c>
      <c r="AE37" t="n">
        <v>90282.11615259494</v>
      </c>
      <c r="AF37" t="n">
        <v>7.040720293618874e-06</v>
      </c>
      <c r="AG37" t="n">
        <v>0.3904166666666666</v>
      </c>
      <c r="AH37" t="n">
        <v>81665.71769875899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10.6806</v>
      </c>
      <c r="E38" t="n">
        <v>9.359999999999999</v>
      </c>
      <c r="F38" t="n">
        <v>6.81</v>
      </c>
      <c r="G38" t="n">
        <v>58.4</v>
      </c>
      <c r="H38" t="n">
        <v>1.03</v>
      </c>
      <c r="I38" t="n">
        <v>7</v>
      </c>
      <c r="J38" t="n">
        <v>172.08</v>
      </c>
      <c r="K38" t="n">
        <v>50.28</v>
      </c>
      <c r="L38" t="n">
        <v>10</v>
      </c>
      <c r="M38" t="n">
        <v>5</v>
      </c>
      <c r="N38" t="n">
        <v>31.8</v>
      </c>
      <c r="O38" t="n">
        <v>21457.64</v>
      </c>
      <c r="P38" t="n">
        <v>76.45</v>
      </c>
      <c r="Q38" t="n">
        <v>204.15</v>
      </c>
      <c r="R38" t="n">
        <v>25.64</v>
      </c>
      <c r="S38" t="n">
        <v>17.37</v>
      </c>
      <c r="T38" t="n">
        <v>2025.73</v>
      </c>
      <c r="U38" t="n">
        <v>0.68</v>
      </c>
      <c r="V38" t="n">
        <v>0.75</v>
      </c>
      <c r="W38" t="n">
        <v>1.15</v>
      </c>
      <c r="X38" t="n">
        <v>0.12</v>
      </c>
      <c r="Y38" t="n">
        <v>1</v>
      </c>
      <c r="Z38" t="n">
        <v>10</v>
      </c>
      <c r="AA38" t="n">
        <v>65.7965260227239</v>
      </c>
      <c r="AB38" t="n">
        <v>90.02570964212005</v>
      </c>
      <c r="AC38" t="n">
        <v>81.43378226577495</v>
      </c>
      <c r="AD38" t="n">
        <v>65796.52602272389</v>
      </c>
      <c r="AE38" t="n">
        <v>90025.70964212005</v>
      </c>
      <c r="AF38" t="n">
        <v>7.04342407793057e-06</v>
      </c>
      <c r="AG38" t="n">
        <v>0.39</v>
      </c>
      <c r="AH38" t="n">
        <v>81433.78226577495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10.6787</v>
      </c>
      <c r="E39" t="n">
        <v>9.359999999999999</v>
      </c>
      <c r="F39" t="n">
        <v>6.81</v>
      </c>
      <c r="G39" t="n">
        <v>58.41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5</v>
      </c>
      <c r="N39" t="n">
        <v>31.92</v>
      </c>
      <c r="O39" t="n">
        <v>21502.75</v>
      </c>
      <c r="P39" t="n">
        <v>76.03</v>
      </c>
      <c r="Q39" t="n">
        <v>204.18</v>
      </c>
      <c r="R39" t="n">
        <v>25.7</v>
      </c>
      <c r="S39" t="n">
        <v>17.37</v>
      </c>
      <c r="T39" t="n">
        <v>2059.46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65.59335970873374</v>
      </c>
      <c r="AB39" t="n">
        <v>89.74772852825366</v>
      </c>
      <c r="AC39" t="n">
        <v>81.18233127926693</v>
      </c>
      <c r="AD39" t="n">
        <v>65593.35970873374</v>
      </c>
      <c r="AE39" t="n">
        <v>89747.72852825366</v>
      </c>
      <c r="AF39" t="n">
        <v>7.042171104712954e-06</v>
      </c>
      <c r="AG39" t="n">
        <v>0.39</v>
      </c>
      <c r="AH39" t="n">
        <v>81182.33127926693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10.6803</v>
      </c>
      <c r="E40" t="n">
        <v>9.359999999999999</v>
      </c>
      <c r="F40" t="n">
        <v>6.81</v>
      </c>
      <c r="G40" t="n">
        <v>58.4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5</v>
      </c>
      <c r="N40" t="n">
        <v>32.04</v>
      </c>
      <c r="O40" t="n">
        <v>21547.89</v>
      </c>
      <c r="P40" t="n">
        <v>75.65000000000001</v>
      </c>
      <c r="Q40" t="n">
        <v>204.14</v>
      </c>
      <c r="R40" t="n">
        <v>25.65</v>
      </c>
      <c r="S40" t="n">
        <v>17.37</v>
      </c>
      <c r="T40" t="n">
        <v>2031.66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65.39061608241066</v>
      </c>
      <c r="AB40" t="n">
        <v>89.47032575430104</v>
      </c>
      <c r="AC40" t="n">
        <v>80.93140343672302</v>
      </c>
      <c r="AD40" t="n">
        <v>65390.61608241066</v>
      </c>
      <c r="AE40" t="n">
        <v>89470.32575430104</v>
      </c>
      <c r="AF40" t="n">
        <v>7.043226240054105e-06</v>
      </c>
      <c r="AG40" t="n">
        <v>0.39</v>
      </c>
      <c r="AH40" t="n">
        <v>80931.40343672302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10.7501</v>
      </c>
      <c r="E41" t="n">
        <v>9.300000000000001</v>
      </c>
      <c r="F41" t="n">
        <v>6.78</v>
      </c>
      <c r="G41" t="n">
        <v>67.84</v>
      </c>
      <c r="H41" t="n">
        <v>1.1</v>
      </c>
      <c r="I41" t="n">
        <v>6</v>
      </c>
      <c r="J41" t="n">
        <v>173.18</v>
      </c>
      <c r="K41" t="n">
        <v>50.28</v>
      </c>
      <c r="L41" t="n">
        <v>10.75</v>
      </c>
      <c r="M41" t="n">
        <v>4</v>
      </c>
      <c r="N41" t="n">
        <v>32.15</v>
      </c>
      <c r="O41" t="n">
        <v>21593.08</v>
      </c>
      <c r="P41" t="n">
        <v>74.87</v>
      </c>
      <c r="Q41" t="n">
        <v>204.14</v>
      </c>
      <c r="R41" t="n">
        <v>24.75</v>
      </c>
      <c r="S41" t="n">
        <v>17.37</v>
      </c>
      <c r="T41" t="n">
        <v>1585.95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64.48090880070897</v>
      </c>
      <c r="AB41" t="n">
        <v>88.22562411802461</v>
      </c>
      <c r="AC41" t="n">
        <v>79.80549437766268</v>
      </c>
      <c r="AD41" t="n">
        <v>64480.90880070897</v>
      </c>
      <c r="AE41" t="n">
        <v>88225.62411802461</v>
      </c>
      <c r="AF41" t="n">
        <v>7.089256519311782e-06</v>
      </c>
      <c r="AG41" t="n">
        <v>0.3875</v>
      </c>
      <c r="AH41" t="n">
        <v>79805.49437766269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10.7479</v>
      </c>
      <c r="E42" t="n">
        <v>9.300000000000001</v>
      </c>
      <c r="F42" t="n">
        <v>6.79</v>
      </c>
      <c r="G42" t="n">
        <v>67.86</v>
      </c>
      <c r="H42" t="n">
        <v>1.12</v>
      </c>
      <c r="I42" t="n">
        <v>6</v>
      </c>
      <c r="J42" t="n">
        <v>173.55</v>
      </c>
      <c r="K42" t="n">
        <v>50.28</v>
      </c>
      <c r="L42" t="n">
        <v>11</v>
      </c>
      <c r="M42" t="n">
        <v>4</v>
      </c>
      <c r="N42" t="n">
        <v>32.27</v>
      </c>
      <c r="O42" t="n">
        <v>21638.31</v>
      </c>
      <c r="P42" t="n">
        <v>74.86</v>
      </c>
      <c r="Q42" t="n">
        <v>204.14</v>
      </c>
      <c r="R42" t="n">
        <v>24.86</v>
      </c>
      <c r="S42" t="n">
        <v>17.37</v>
      </c>
      <c r="T42" t="n">
        <v>1644.8</v>
      </c>
      <c r="U42" t="n">
        <v>0.7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64.52038882279615</v>
      </c>
      <c r="AB42" t="n">
        <v>88.27964242597994</v>
      </c>
      <c r="AC42" t="n">
        <v>79.85435725412195</v>
      </c>
      <c r="AD42" t="n">
        <v>64520.38882279615</v>
      </c>
      <c r="AE42" t="n">
        <v>88279.64242597994</v>
      </c>
      <c r="AF42" t="n">
        <v>7.0878057082177e-06</v>
      </c>
      <c r="AG42" t="n">
        <v>0.3875</v>
      </c>
      <c r="AH42" t="n">
        <v>79854.35725412195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10.7463</v>
      </c>
      <c r="E43" t="n">
        <v>9.31</v>
      </c>
      <c r="F43" t="n">
        <v>6.79</v>
      </c>
      <c r="G43" t="n">
        <v>67.88</v>
      </c>
      <c r="H43" t="n">
        <v>1.15</v>
      </c>
      <c r="I43" t="n">
        <v>6</v>
      </c>
      <c r="J43" t="n">
        <v>173.92</v>
      </c>
      <c r="K43" t="n">
        <v>50.28</v>
      </c>
      <c r="L43" t="n">
        <v>11.25</v>
      </c>
      <c r="M43" t="n">
        <v>4</v>
      </c>
      <c r="N43" t="n">
        <v>32.39</v>
      </c>
      <c r="O43" t="n">
        <v>21683.57</v>
      </c>
      <c r="P43" t="n">
        <v>74.95999999999999</v>
      </c>
      <c r="Q43" t="n">
        <v>204.17</v>
      </c>
      <c r="R43" t="n">
        <v>24.8</v>
      </c>
      <c r="S43" t="n">
        <v>17.37</v>
      </c>
      <c r="T43" t="n">
        <v>1611.66</v>
      </c>
      <c r="U43" t="n">
        <v>0.7</v>
      </c>
      <c r="V43" t="n">
        <v>0.75</v>
      </c>
      <c r="W43" t="n">
        <v>1.15</v>
      </c>
      <c r="X43" t="n">
        <v>0.1</v>
      </c>
      <c r="Y43" t="n">
        <v>1</v>
      </c>
      <c r="Z43" t="n">
        <v>10</v>
      </c>
      <c r="AA43" t="n">
        <v>64.58392909631841</v>
      </c>
      <c r="AB43" t="n">
        <v>88.36658103141208</v>
      </c>
      <c r="AC43" t="n">
        <v>79.93299856107076</v>
      </c>
      <c r="AD43" t="n">
        <v>64583.92909631841</v>
      </c>
      <c r="AE43" t="n">
        <v>88366.58103141208</v>
      </c>
      <c r="AF43" t="n">
        <v>7.086750572876551e-06</v>
      </c>
      <c r="AG43" t="n">
        <v>0.3879166666666667</v>
      </c>
      <c r="AH43" t="n">
        <v>79932.99856107077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10.7498</v>
      </c>
      <c r="E44" t="n">
        <v>9.300000000000001</v>
      </c>
      <c r="F44" t="n">
        <v>6.78</v>
      </c>
      <c r="G44" t="n">
        <v>67.84999999999999</v>
      </c>
      <c r="H44" t="n">
        <v>1.17</v>
      </c>
      <c r="I44" t="n">
        <v>6</v>
      </c>
      <c r="J44" t="n">
        <v>174.28</v>
      </c>
      <c r="K44" t="n">
        <v>50.28</v>
      </c>
      <c r="L44" t="n">
        <v>11.5</v>
      </c>
      <c r="M44" t="n">
        <v>4</v>
      </c>
      <c r="N44" t="n">
        <v>32.5</v>
      </c>
      <c r="O44" t="n">
        <v>21728.87</v>
      </c>
      <c r="P44" t="n">
        <v>74.86</v>
      </c>
      <c r="Q44" t="n">
        <v>204.15</v>
      </c>
      <c r="R44" t="n">
        <v>24.79</v>
      </c>
      <c r="S44" t="n">
        <v>17.37</v>
      </c>
      <c r="T44" t="n">
        <v>1606.19</v>
      </c>
      <c r="U44" t="n">
        <v>0.7</v>
      </c>
      <c r="V44" t="n">
        <v>0.75</v>
      </c>
      <c r="W44" t="n">
        <v>1.14</v>
      </c>
      <c r="X44" t="n">
        <v>0.09</v>
      </c>
      <c r="Y44" t="n">
        <v>1</v>
      </c>
      <c r="Z44" t="n">
        <v>10</v>
      </c>
      <c r="AA44" t="n">
        <v>64.47751523345588</v>
      </c>
      <c r="AB44" t="n">
        <v>88.22098088959532</v>
      </c>
      <c r="AC44" t="n">
        <v>79.80129429243787</v>
      </c>
      <c r="AD44" t="n">
        <v>64477.51523345588</v>
      </c>
      <c r="AE44" t="n">
        <v>88220.98088959532</v>
      </c>
      <c r="AF44" t="n">
        <v>7.089058681435317e-06</v>
      </c>
      <c r="AG44" t="n">
        <v>0.3875</v>
      </c>
      <c r="AH44" t="n">
        <v>79801.29429243787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10.7549</v>
      </c>
      <c r="E45" t="n">
        <v>9.300000000000001</v>
      </c>
      <c r="F45" t="n">
        <v>6.78</v>
      </c>
      <c r="G45" t="n">
        <v>67.8</v>
      </c>
      <c r="H45" t="n">
        <v>1.19</v>
      </c>
      <c r="I45" t="n">
        <v>6</v>
      </c>
      <c r="J45" t="n">
        <v>174.65</v>
      </c>
      <c r="K45" t="n">
        <v>50.28</v>
      </c>
      <c r="L45" t="n">
        <v>11.75</v>
      </c>
      <c r="M45" t="n">
        <v>4</v>
      </c>
      <c r="N45" t="n">
        <v>32.62</v>
      </c>
      <c r="O45" t="n">
        <v>21774.22</v>
      </c>
      <c r="P45" t="n">
        <v>74.45</v>
      </c>
      <c r="Q45" t="n">
        <v>204.14</v>
      </c>
      <c r="R45" t="n">
        <v>24.61</v>
      </c>
      <c r="S45" t="n">
        <v>17.37</v>
      </c>
      <c r="T45" t="n">
        <v>1516</v>
      </c>
      <c r="U45" t="n">
        <v>0.71</v>
      </c>
      <c r="V45" t="n">
        <v>0.75</v>
      </c>
      <c r="W45" t="n">
        <v>1.15</v>
      </c>
      <c r="X45" t="n">
        <v>0.09</v>
      </c>
      <c r="Y45" t="n">
        <v>1</v>
      </c>
      <c r="Z45" t="n">
        <v>10</v>
      </c>
      <c r="AA45" t="n">
        <v>64.2417012524546</v>
      </c>
      <c r="AB45" t="n">
        <v>87.89832979741092</v>
      </c>
      <c r="AC45" t="n">
        <v>79.50943656764781</v>
      </c>
      <c r="AD45" t="n">
        <v>64241.7012524546</v>
      </c>
      <c r="AE45" t="n">
        <v>87898.32979741093</v>
      </c>
      <c r="AF45" t="n">
        <v>7.092421925335232e-06</v>
      </c>
      <c r="AG45" t="n">
        <v>0.3875</v>
      </c>
      <c r="AH45" t="n">
        <v>79509.4365676478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10.745</v>
      </c>
      <c r="E46" t="n">
        <v>9.31</v>
      </c>
      <c r="F46" t="n">
        <v>6.79</v>
      </c>
      <c r="G46" t="n">
        <v>67.89</v>
      </c>
      <c r="H46" t="n">
        <v>1.22</v>
      </c>
      <c r="I46" t="n">
        <v>6</v>
      </c>
      <c r="J46" t="n">
        <v>175.02</v>
      </c>
      <c r="K46" t="n">
        <v>50.28</v>
      </c>
      <c r="L46" t="n">
        <v>12</v>
      </c>
      <c r="M46" t="n">
        <v>4</v>
      </c>
      <c r="N46" t="n">
        <v>32.74</v>
      </c>
      <c r="O46" t="n">
        <v>21819.6</v>
      </c>
      <c r="P46" t="n">
        <v>74.20999999999999</v>
      </c>
      <c r="Q46" t="n">
        <v>204.15</v>
      </c>
      <c r="R46" t="n">
        <v>24.85</v>
      </c>
      <c r="S46" t="n">
        <v>17.37</v>
      </c>
      <c r="T46" t="n">
        <v>1636.09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64.21132763370082</v>
      </c>
      <c r="AB46" t="n">
        <v>87.85677127224257</v>
      </c>
      <c r="AC46" t="n">
        <v>79.47184432979374</v>
      </c>
      <c r="AD46" t="n">
        <v>64211.32763370082</v>
      </c>
      <c r="AE46" t="n">
        <v>87856.77127224256</v>
      </c>
      <c r="AF46" t="n">
        <v>7.085893275411865e-06</v>
      </c>
      <c r="AG46" t="n">
        <v>0.3879166666666667</v>
      </c>
      <c r="AH46" t="n">
        <v>79471.84432979373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10.7437</v>
      </c>
      <c r="E47" t="n">
        <v>9.31</v>
      </c>
      <c r="F47" t="n">
        <v>6.79</v>
      </c>
      <c r="G47" t="n">
        <v>67.90000000000001</v>
      </c>
      <c r="H47" t="n">
        <v>1.24</v>
      </c>
      <c r="I47" t="n">
        <v>6</v>
      </c>
      <c r="J47" t="n">
        <v>175.39</v>
      </c>
      <c r="K47" t="n">
        <v>50.28</v>
      </c>
      <c r="L47" t="n">
        <v>12.25</v>
      </c>
      <c r="M47" t="n">
        <v>4</v>
      </c>
      <c r="N47" t="n">
        <v>32.86</v>
      </c>
      <c r="O47" t="n">
        <v>21865.03</v>
      </c>
      <c r="P47" t="n">
        <v>73.95</v>
      </c>
      <c r="Q47" t="n">
        <v>204.14</v>
      </c>
      <c r="R47" t="n">
        <v>24.94</v>
      </c>
      <c r="S47" t="n">
        <v>17.37</v>
      </c>
      <c r="T47" t="n">
        <v>1680.19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64.08683352087955</v>
      </c>
      <c r="AB47" t="n">
        <v>87.68643293478796</v>
      </c>
      <c r="AC47" t="n">
        <v>79.31776284419439</v>
      </c>
      <c r="AD47" t="n">
        <v>64086.83352087955</v>
      </c>
      <c r="AE47" t="n">
        <v>87686.43293478795</v>
      </c>
      <c r="AF47" t="n">
        <v>7.085035977947181e-06</v>
      </c>
      <c r="AG47" t="n">
        <v>0.3879166666666667</v>
      </c>
      <c r="AH47" t="n">
        <v>79317.7628441944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10.7456</v>
      </c>
      <c r="E48" t="n">
        <v>9.31</v>
      </c>
      <c r="F48" t="n">
        <v>6.79</v>
      </c>
      <c r="G48" t="n">
        <v>67.88</v>
      </c>
      <c r="H48" t="n">
        <v>1.26</v>
      </c>
      <c r="I48" t="n">
        <v>6</v>
      </c>
      <c r="J48" t="n">
        <v>175.76</v>
      </c>
      <c r="K48" t="n">
        <v>50.28</v>
      </c>
      <c r="L48" t="n">
        <v>12.5</v>
      </c>
      <c r="M48" t="n">
        <v>4</v>
      </c>
      <c r="N48" t="n">
        <v>32.98</v>
      </c>
      <c r="O48" t="n">
        <v>21910.49</v>
      </c>
      <c r="P48" t="n">
        <v>73.72</v>
      </c>
      <c r="Q48" t="n">
        <v>204.14</v>
      </c>
      <c r="R48" t="n">
        <v>24.89</v>
      </c>
      <c r="S48" t="n">
        <v>17.37</v>
      </c>
      <c r="T48" t="n">
        <v>1654.91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63.95985034183987</v>
      </c>
      <c r="AB48" t="n">
        <v>87.51268894712346</v>
      </c>
      <c r="AC48" t="n">
        <v>79.16060073886133</v>
      </c>
      <c r="AD48" t="n">
        <v>63959.85034183988</v>
      </c>
      <c r="AE48" t="n">
        <v>87512.68894712346</v>
      </c>
      <c r="AF48" t="n">
        <v>7.086288951164797e-06</v>
      </c>
      <c r="AG48" t="n">
        <v>0.3879166666666667</v>
      </c>
      <c r="AH48" t="n">
        <v>79160.60073886134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10.7431</v>
      </c>
      <c r="E49" t="n">
        <v>9.31</v>
      </c>
      <c r="F49" t="n">
        <v>6.79</v>
      </c>
      <c r="G49" t="n">
        <v>67.91</v>
      </c>
      <c r="H49" t="n">
        <v>1.28</v>
      </c>
      <c r="I49" t="n">
        <v>6</v>
      </c>
      <c r="J49" t="n">
        <v>176.12</v>
      </c>
      <c r="K49" t="n">
        <v>50.28</v>
      </c>
      <c r="L49" t="n">
        <v>12.75</v>
      </c>
      <c r="M49" t="n">
        <v>4</v>
      </c>
      <c r="N49" t="n">
        <v>33.09</v>
      </c>
      <c r="O49" t="n">
        <v>21956</v>
      </c>
      <c r="P49" t="n">
        <v>73.45999999999999</v>
      </c>
      <c r="Q49" t="n">
        <v>204.14</v>
      </c>
      <c r="R49" t="n">
        <v>24.93</v>
      </c>
      <c r="S49" t="n">
        <v>17.37</v>
      </c>
      <c r="T49" t="n">
        <v>1679.28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63.84193961645104</v>
      </c>
      <c r="AB49" t="n">
        <v>87.35135829079246</v>
      </c>
      <c r="AC49" t="n">
        <v>79.0146672539415</v>
      </c>
      <c r="AD49" t="n">
        <v>63841.93961645103</v>
      </c>
      <c r="AE49" t="n">
        <v>87351.35829079246</v>
      </c>
      <c r="AF49" t="n">
        <v>7.08464030219425e-06</v>
      </c>
      <c r="AG49" t="n">
        <v>0.3879166666666667</v>
      </c>
      <c r="AH49" t="n">
        <v>79014.6672539415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10.8037</v>
      </c>
      <c r="E50" t="n">
        <v>9.26</v>
      </c>
      <c r="F50" t="n">
        <v>6.77</v>
      </c>
      <c r="G50" t="n">
        <v>81.25</v>
      </c>
      <c r="H50" t="n">
        <v>1.31</v>
      </c>
      <c r="I50" t="n">
        <v>5</v>
      </c>
      <c r="J50" t="n">
        <v>176.49</v>
      </c>
      <c r="K50" t="n">
        <v>50.28</v>
      </c>
      <c r="L50" t="n">
        <v>13</v>
      </c>
      <c r="M50" t="n">
        <v>3</v>
      </c>
      <c r="N50" t="n">
        <v>33.21</v>
      </c>
      <c r="O50" t="n">
        <v>22001.54</v>
      </c>
      <c r="P50" t="n">
        <v>72.38</v>
      </c>
      <c r="Q50" t="n">
        <v>204.16</v>
      </c>
      <c r="R50" t="n">
        <v>24.26</v>
      </c>
      <c r="S50" t="n">
        <v>17.37</v>
      </c>
      <c r="T50" t="n">
        <v>1346.09</v>
      </c>
      <c r="U50" t="n">
        <v>0.72</v>
      </c>
      <c r="V50" t="n">
        <v>0.75</v>
      </c>
      <c r="W50" t="n">
        <v>1.15</v>
      </c>
      <c r="X50" t="n">
        <v>0.08</v>
      </c>
      <c r="Y50" t="n">
        <v>1</v>
      </c>
      <c r="Z50" t="n">
        <v>10</v>
      </c>
      <c r="AA50" t="n">
        <v>62.88189107756538</v>
      </c>
      <c r="AB50" t="n">
        <v>86.03777752553746</v>
      </c>
      <c r="AC50" t="n">
        <v>77.82645279329984</v>
      </c>
      <c r="AD50" t="n">
        <v>62881.89107756538</v>
      </c>
      <c r="AE50" t="n">
        <v>86037.77752553746</v>
      </c>
      <c r="AF50" t="n">
        <v>7.124603553240313e-06</v>
      </c>
      <c r="AG50" t="n">
        <v>0.3858333333333333</v>
      </c>
      <c r="AH50" t="n">
        <v>77826.45279329983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10.7975</v>
      </c>
      <c r="E51" t="n">
        <v>9.26</v>
      </c>
      <c r="F51" t="n">
        <v>6.78</v>
      </c>
      <c r="G51" t="n">
        <v>81.31</v>
      </c>
      <c r="H51" t="n">
        <v>1.33</v>
      </c>
      <c r="I51" t="n">
        <v>5</v>
      </c>
      <c r="J51" t="n">
        <v>176.86</v>
      </c>
      <c r="K51" t="n">
        <v>50.28</v>
      </c>
      <c r="L51" t="n">
        <v>13.25</v>
      </c>
      <c r="M51" t="n">
        <v>3</v>
      </c>
      <c r="N51" t="n">
        <v>33.33</v>
      </c>
      <c r="O51" t="n">
        <v>22047.13</v>
      </c>
      <c r="P51" t="n">
        <v>72.72</v>
      </c>
      <c r="Q51" t="n">
        <v>204.14</v>
      </c>
      <c r="R51" t="n">
        <v>24.56</v>
      </c>
      <c r="S51" t="n">
        <v>17.37</v>
      </c>
      <c r="T51" t="n">
        <v>1497.3</v>
      </c>
      <c r="U51" t="n">
        <v>0.71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63.11883389858767</v>
      </c>
      <c r="AB51" t="n">
        <v>86.36197314643948</v>
      </c>
      <c r="AC51" t="n">
        <v>78.11970763915451</v>
      </c>
      <c r="AD51" t="n">
        <v>63118.83389858768</v>
      </c>
      <c r="AE51" t="n">
        <v>86361.97314643949</v>
      </c>
      <c r="AF51" t="n">
        <v>7.120514903793357e-06</v>
      </c>
      <c r="AG51" t="n">
        <v>0.3858333333333333</v>
      </c>
      <c r="AH51" t="n">
        <v>78119.70763915451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10.8027</v>
      </c>
      <c r="E52" t="n">
        <v>9.26</v>
      </c>
      <c r="F52" t="n">
        <v>6.77</v>
      </c>
      <c r="G52" t="n">
        <v>81.26000000000001</v>
      </c>
      <c r="H52" t="n">
        <v>1.35</v>
      </c>
      <c r="I52" t="n">
        <v>5</v>
      </c>
      <c r="J52" t="n">
        <v>177.23</v>
      </c>
      <c r="K52" t="n">
        <v>50.28</v>
      </c>
      <c r="L52" t="n">
        <v>13.5</v>
      </c>
      <c r="M52" t="n">
        <v>3</v>
      </c>
      <c r="N52" t="n">
        <v>33.45</v>
      </c>
      <c r="O52" t="n">
        <v>22092.76</v>
      </c>
      <c r="P52" t="n">
        <v>72.75</v>
      </c>
      <c r="Q52" t="n">
        <v>204.17</v>
      </c>
      <c r="R52" t="n">
        <v>24.36</v>
      </c>
      <c r="S52" t="n">
        <v>17.37</v>
      </c>
      <c r="T52" t="n">
        <v>1398.66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63.07367087985379</v>
      </c>
      <c r="AB52" t="n">
        <v>86.30017911175607</v>
      </c>
      <c r="AC52" t="n">
        <v>78.06381114041277</v>
      </c>
      <c r="AD52" t="n">
        <v>63073.67087985379</v>
      </c>
      <c r="AE52" t="n">
        <v>86300.17911175606</v>
      </c>
      <c r="AF52" t="n">
        <v>7.123944093652095e-06</v>
      </c>
      <c r="AG52" t="n">
        <v>0.3858333333333333</v>
      </c>
      <c r="AH52" t="n">
        <v>78063.81114041277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10.7962</v>
      </c>
      <c r="E53" t="n">
        <v>9.26</v>
      </c>
      <c r="F53" t="n">
        <v>6.78</v>
      </c>
      <c r="G53" t="n">
        <v>81.31999999999999</v>
      </c>
      <c r="H53" t="n">
        <v>1.37</v>
      </c>
      <c r="I53" t="n">
        <v>5</v>
      </c>
      <c r="J53" t="n">
        <v>177.6</v>
      </c>
      <c r="K53" t="n">
        <v>50.28</v>
      </c>
      <c r="L53" t="n">
        <v>13.75</v>
      </c>
      <c r="M53" t="n">
        <v>3</v>
      </c>
      <c r="N53" t="n">
        <v>33.57</v>
      </c>
      <c r="O53" t="n">
        <v>22138.42</v>
      </c>
      <c r="P53" t="n">
        <v>72.98999999999999</v>
      </c>
      <c r="Q53" t="n">
        <v>204.16</v>
      </c>
      <c r="R53" t="n">
        <v>24.57</v>
      </c>
      <c r="S53" t="n">
        <v>17.37</v>
      </c>
      <c r="T53" t="n">
        <v>1500.18</v>
      </c>
      <c r="U53" t="n">
        <v>0.71</v>
      </c>
      <c r="V53" t="n">
        <v>0.75</v>
      </c>
      <c r="W53" t="n">
        <v>1.14</v>
      </c>
      <c r="X53" t="n">
        <v>0.09</v>
      </c>
      <c r="Y53" t="n">
        <v>1</v>
      </c>
      <c r="Z53" t="n">
        <v>10</v>
      </c>
      <c r="AA53" t="n">
        <v>63.261969107205</v>
      </c>
      <c r="AB53" t="n">
        <v>86.55781705354937</v>
      </c>
      <c r="AC53" t="n">
        <v>78.29686047863851</v>
      </c>
      <c r="AD53" t="n">
        <v>63261.969107205</v>
      </c>
      <c r="AE53" t="n">
        <v>86557.81705354937</v>
      </c>
      <c r="AF53" t="n">
        <v>7.119657606328673e-06</v>
      </c>
      <c r="AG53" t="n">
        <v>0.3858333333333333</v>
      </c>
      <c r="AH53" t="n">
        <v>78296.86047863851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10.8024</v>
      </c>
      <c r="E54" t="n">
        <v>9.26</v>
      </c>
      <c r="F54" t="n">
        <v>6.77</v>
      </c>
      <c r="G54" t="n">
        <v>81.26000000000001</v>
      </c>
      <c r="H54" t="n">
        <v>1.4</v>
      </c>
      <c r="I54" t="n">
        <v>5</v>
      </c>
      <c r="J54" t="n">
        <v>177.97</v>
      </c>
      <c r="K54" t="n">
        <v>50.28</v>
      </c>
      <c r="L54" t="n">
        <v>14</v>
      </c>
      <c r="M54" t="n">
        <v>3</v>
      </c>
      <c r="N54" t="n">
        <v>33.69</v>
      </c>
      <c r="O54" t="n">
        <v>22184.13</v>
      </c>
      <c r="P54" t="n">
        <v>72.61</v>
      </c>
      <c r="Q54" t="n">
        <v>204.14</v>
      </c>
      <c r="R54" t="n">
        <v>24.44</v>
      </c>
      <c r="S54" t="n">
        <v>17.37</v>
      </c>
      <c r="T54" t="n">
        <v>1436.85</v>
      </c>
      <c r="U54" t="n">
        <v>0.71</v>
      </c>
      <c r="V54" t="n">
        <v>0.75</v>
      </c>
      <c r="W54" t="n">
        <v>1.14</v>
      </c>
      <c r="X54" t="n">
        <v>0.08</v>
      </c>
      <c r="Y54" t="n">
        <v>1</v>
      </c>
      <c r="Z54" t="n">
        <v>10</v>
      </c>
      <c r="AA54" t="n">
        <v>63.00476469555107</v>
      </c>
      <c r="AB54" t="n">
        <v>86.20589863046682</v>
      </c>
      <c r="AC54" t="n">
        <v>77.97852865593427</v>
      </c>
      <c r="AD54" t="n">
        <v>63004.76469555107</v>
      </c>
      <c r="AE54" t="n">
        <v>86205.89863046682</v>
      </c>
      <c r="AF54" t="n">
        <v>7.12374625577563e-06</v>
      </c>
      <c r="AG54" t="n">
        <v>0.3858333333333333</v>
      </c>
      <c r="AH54" t="n">
        <v>77978.52865593426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10.7949</v>
      </c>
      <c r="E55" t="n">
        <v>9.26</v>
      </c>
      <c r="F55" t="n">
        <v>6.78</v>
      </c>
      <c r="G55" t="n">
        <v>81.34</v>
      </c>
      <c r="H55" t="n">
        <v>1.42</v>
      </c>
      <c r="I55" t="n">
        <v>5</v>
      </c>
      <c r="J55" t="n">
        <v>178.34</v>
      </c>
      <c r="K55" t="n">
        <v>50.28</v>
      </c>
      <c r="L55" t="n">
        <v>14.25</v>
      </c>
      <c r="M55" t="n">
        <v>3</v>
      </c>
      <c r="N55" t="n">
        <v>33.82</v>
      </c>
      <c r="O55" t="n">
        <v>22229.88</v>
      </c>
      <c r="P55" t="n">
        <v>72.48999999999999</v>
      </c>
      <c r="Q55" t="n">
        <v>204.14</v>
      </c>
      <c r="R55" t="n">
        <v>24.55</v>
      </c>
      <c r="S55" t="n">
        <v>17.37</v>
      </c>
      <c r="T55" t="n">
        <v>1494.25</v>
      </c>
      <c r="U55" t="n">
        <v>0.71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63.01696399539178</v>
      </c>
      <c r="AB55" t="n">
        <v>86.222590250704</v>
      </c>
      <c r="AC55" t="n">
        <v>77.99362725136284</v>
      </c>
      <c r="AD55" t="n">
        <v>63016.96399539178</v>
      </c>
      <c r="AE55" t="n">
        <v>86222.590250704</v>
      </c>
      <c r="AF55" t="n">
        <v>7.118800308863988e-06</v>
      </c>
      <c r="AG55" t="n">
        <v>0.3858333333333333</v>
      </c>
      <c r="AH55" t="n">
        <v>77993.62725136284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10.803</v>
      </c>
      <c r="E56" t="n">
        <v>9.26</v>
      </c>
      <c r="F56" t="n">
        <v>6.77</v>
      </c>
      <c r="G56" t="n">
        <v>81.25</v>
      </c>
      <c r="H56" t="n">
        <v>1.44</v>
      </c>
      <c r="I56" t="n">
        <v>5</v>
      </c>
      <c r="J56" t="n">
        <v>178.72</v>
      </c>
      <c r="K56" t="n">
        <v>50.28</v>
      </c>
      <c r="L56" t="n">
        <v>14.5</v>
      </c>
      <c r="M56" t="n">
        <v>3</v>
      </c>
      <c r="N56" t="n">
        <v>33.94</v>
      </c>
      <c r="O56" t="n">
        <v>22275.67</v>
      </c>
      <c r="P56" t="n">
        <v>72.09</v>
      </c>
      <c r="Q56" t="n">
        <v>204.14</v>
      </c>
      <c r="R56" t="n">
        <v>24.42</v>
      </c>
      <c r="S56" t="n">
        <v>17.37</v>
      </c>
      <c r="T56" t="n">
        <v>1427.67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62.73957713846202</v>
      </c>
      <c r="AB56" t="n">
        <v>85.84305731560846</v>
      </c>
      <c r="AC56" t="n">
        <v>77.65031640691487</v>
      </c>
      <c r="AD56" t="n">
        <v>62739.57713846202</v>
      </c>
      <c r="AE56" t="n">
        <v>85843.05731560846</v>
      </c>
      <c r="AF56" t="n">
        <v>7.124141931528562e-06</v>
      </c>
      <c r="AG56" t="n">
        <v>0.3858333333333333</v>
      </c>
      <c r="AH56" t="n">
        <v>77650.31640691486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10.8095</v>
      </c>
      <c r="E57" t="n">
        <v>9.25</v>
      </c>
      <c r="F57" t="n">
        <v>6.77</v>
      </c>
      <c r="G57" t="n">
        <v>81.19</v>
      </c>
      <c r="H57" t="n">
        <v>1.46</v>
      </c>
      <c r="I57" t="n">
        <v>5</v>
      </c>
      <c r="J57" t="n">
        <v>179.09</v>
      </c>
      <c r="K57" t="n">
        <v>50.28</v>
      </c>
      <c r="L57" t="n">
        <v>14.75</v>
      </c>
      <c r="M57" t="n">
        <v>3</v>
      </c>
      <c r="N57" t="n">
        <v>34.06</v>
      </c>
      <c r="O57" t="n">
        <v>22321.5</v>
      </c>
      <c r="P57" t="n">
        <v>71.66</v>
      </c>
      <c r="Q57" t="n">
        <v>204.14</v>
      </c>
      <c r="R57" t="n">
        <v>24.14</v>
      </c>
      <c r="S57" t="n">
        <v>17.37</v>
      </c>
      <c r="T57" t="n">
        <v>1285.96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62.48418569602923</v>
      </c>
      <c r="AB57" t="n">
        <v>85.49361947699683</v>
      </c>
      <c r="AC57" t="n">
        <v>77.33422842518114</v>
      </c>
      <c r="AD57" t="n">
        <v>62484.18569602923</v>
      </c>
      <c r="AE57" t="n">
        <v>85493.61947699683</v>
      </c>
      <c r="AF57" t="n">
        <v>7.128428418851984e-06</v>
      </c>
      <c r="AG57" t="n">
        <v>0.3854166666666667</v>
      </c>
      <c r="AH57" t="n">
        <v>77334.22842518114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10.8121</v>
      </c>
      <c r="E58" t="n">
        <v>9.25</v>
      </c>
      <c r="F58" t="n">
        <v>6.76</v>
      </c>
      <c r="G58" t="n">
        <v>81.16</v>
      </c>
      <c r="H58" t="n">
        <v>1.48</v>
      </c>
      <c r="I58" t="n">
        <v>5</v>
      </c>
      <c r="J58" t="n">
        <v>179.46</v>
      </c>
      <c r="K58" t="n">
        <v>50.28</v>
      </c>
      <c r="L58" t="n">
        <v>15</v>
      </c>
      <c r="M58" t="n">
        <v>3</v>
      </c>
      <c r="N58" t="n">
        <v>34.18</v>
      </c>
      <c r="O58" t="n">
        <v>22367.38</v>
      </c>
      <c r="P58" t="n">
        <v>71.01000000000001</v>
      </c>
      <c r="Q58" t="n">
        <v>204.14</v>
      </c>
      <c r="R58" t="n">
        <v>24.02</v>
      </c>
      <c r="S58" t="n">
        <v>17.37</v>
      </c>
      <c r="T58" t="n">
        <v>1225.61</v>
      </c>
      <c r="U58" t="n">
        <v>0.72</v>
      </c>
      <c r="V58" t="n">
        <v>0.76</v>
      </c>
      <c r="W58" t="n">
        <v>1.15</v>
      </c>
      <c r="X58" t="n">
        <v>0.07000000000000001</v>
      </c>
      <c r="Y58" t="n">
        <v>1</v>
      </c>
      <c r="Z58" t="n">
        <v>10</v>
      </c>
      <c r="AA58" t="n">
        <v>62.11101123348134</v>
      </c>
      <c r="AB58" t="n">
        <v>84.98302571404371</v>
      </c>
      <c r="AC58" t="n">
        <v>76.87236501434124</v>
      </c>
      <c r="AD58" t="n">
        <v>62111.01123348134</v>
      </c>
      <c r="AE58" t="n">
        <v>84983.0257140437</v>
      </c>
      <c r="AF58" t="n">
        <v>7.130143013781352e-06</v>
      </c>
      <c r="AG58" t="n">
        <v>0.3854166666666667</v>
      </c>
      <c r="AH58" t="n">
        <v>76872.36501434124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10.8072</v>
      </c>
      <c r="E59" t="n">
        <v>9.25</v>
      </c>
      <c r="F59" t="n">
        <v>6.77</v>
      </c>
      <c r="G59" t="n">
        <v>81.20999999999999</v>
      </c>
      <c r="H59" t="n">
        <v>1.5</v>
      </c>
      <c r="I59" t="n">
        <v>5</v>
      </c>
      <c r="J59" t="n">
        <v>179.83</v>
      </c>
      <c r="K59" t="n">
        <v>50.28</v>
      </c>
      <c r="L59" t="n">
        <v>15.25</v>
      </c>
      <c r="M59" t="n">
        <v>3</v>
      </c>
      <c r="N59" t="n">
        <v>34.3</v>
      </c>
      <c r="O59" t="n">
        <v>22413.29</v>
      </c>
      <c r="P59" t="n">
        <v>70.33</v>
      </c>
      <c r="Q59" t="n">
        <v>204.14</v>
      </c>
      <c r="R59" t="n">
        <v>24.22</v>
      </c>
      <c r="S59" t="n">
        <v>17.37</v>
      </c>
      <c r="T59" t="n">
        <v>1326.03</v>
      </c>
      <c r="U59" t="n">
        <v>0.72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61.82677064527322</v>
      </c>
      <c r="AB59" t="n">
        <v>84.59411520144781</v>
      </c>
      <c r="AC59" t="n">
        <v>76.52057157522805</v>
      </c>
      <c r="AD59" t="n">
        <v>61826.77064527322</v>
      </c>
      <c r="AE59" t="n">
        <v>84594.1152014478</v>
      </c>
      <c r="AF59" t="n">
        <v>7.12691166179908e-06</v>
      </c>
      <c r="AG59" t="n">
        <v>0.3854166666666667</v>
      </c>
      <c r="AH59" t="n">
        <v>76520.57157522805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10.8063</v>
      </c>
      <c r="E60" t="n">
        <v>9.25</v>
      </c>
      <c r="F60" t="n">
        <v>6.77</v>
      </c>
      <c r="G60" t="n">
        <v>81.22</v>
      </c>
      <c r="H60" t="n">
        <v>1.53</v>
      </c>
      <c r="I60" t="n">
        <v>5</v>
      </c>
      <c r="J60" t="n">
        <v>180.2</v>
      </c>
      <c r="K60" t="n">
        <v>50.28</v>
      </c>
      <c r="L60" t="n">
        <v>15.5</v>
      </c>
      <c r="M60" t="n">
        <v>3</v>
      </c>
      <c r="N60" t="n">
        <v>34.43</v>
      </c>
      <c r="O60" t="n">
        <v>22459.24</v>
      </c>
      <c r="P60" t="n">
        <v>69.98999999999999</v>
      </c>
      <c r="Q60" t="n">
        <v>204.15</v>
      </c>
      <c r="R60" t="n">
        <v>24.21</v>
      </c>
      <c r="S60" t="n">
        <v>17.37</v>
      </c>
      <c r="T60" t="n">
        <v>1323.79</v>
      </c>
      <c r="U60" t="n">
        <v>0.72</v>
      </c>
      <c r="V60" t="n">
        <v>0.75</v>
      </c>
      <c r="W60" t="n">
        <v>1.15</v>
      </c>
      <c r="X60" t="n">
        <v>0.08</v>
      </c>
      <c r="Y60" t="n">
        <v>1</v>
      </c>
      <c r="Z60" t="n">
        <v>10</v>
      </c>
      <c r="AA60" t="n">
        <v>61.66031048508709</v>
      </c>
      <c r="AB60" t="n">
        <v>84.36635706657727</v>
      </c>
      <c r="AC60" t="n">
        <v>76.31455035708893</v>
      </c>
      <c r="AD60" t="n">
        <v>61660.3104850871</v>
      </c>
      <c r="AE60" t="n">
        <v>84366.35706657727</v>
      </c>
      <c r="AF60" t="n">
        <v>7.126318148169684e-06</v>
      </c>
      <c r="AG60" t="n">
        <v>0.3854166666666667</v>
      </c>
      <c r="AH60" t="n">
        <v>76314.55035708893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10.803</v>
      </c>
      <c r="E61" t="n">
        <v>9.26</v>
      </c>
      <c r="F61" t="n">
        <v>6.77</v>
      </c>
      <c r="G61" t="n">
        <v>81.25</v>
      </c>
      <c r="H61" t="n">
        <v>1.55</v>
      </c>
      <c r="I61" t="n">
        <v>5</v>
      </c>
      <c r="J61" t="n">
        <v>180.58</v>
      </c>
      <c r="K61" t="n">
        <v>50.28</v>
      </c>
      <c r="L61" t="n">
        <v>15.75</v>
      </c>
      <c r="M61" t="n">
        <v>3</v>
      </c>
      <c r="N61" t="n">
        <v>34.55</v>
      </c>
      <c r="O61" t="n">
        <v>22505.24</v>
      </c>
      <c r="P61" t="n">
        <v>69.77</v>
      </c>
      <c r="Q61" t="n">
        <v>204.14</v>
      </c>
      <c r="R61" t="n">
        <v>24.36</v>
      </c>
      <c r="S61" t="n">
        <v>17.37</v>
      </c>
      <c r="T61" t="n">
        <v>1396.69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61.57088845241706</v>
      </c>
      <c r="AB61" t="n">
        <v>84.24400589645654</v>
      </c>
      <c r="AC61" t="n">
        <v>76.20387621092355</v>
      </c>
      <c r="AD61" t="n">
        <v>61570.88845241706</v>
      </c>
      <c r="AE61" t="n">
        <v>84244.00589645654</v>
      </c>
      <c r="AF61" t="n">
        <v>7.124141931528562e-06</v>
      </c>
      <c r="AG61" t="n">
        <v>0.3858333333333333</v>
      </c>
      <c r="AH61" t="n">
        <v>76203.87621092355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10.804</v>
      </c>
      <c r="E62" t="n">
        <v>9.26</v>
      </c>
      <c r="F62" t="n">
        <v>6.77</v>
      </c>
      <c r="G62" t="n">
        <v>81.23999999999999</v>
      </c>
      <c r="H62" t="n">
        <v>1.57</v>
      </c>
      <c r="I62" t="n">
        <v>5</v>
      </c>
      <c r="J62" t="n">
        <v>180.95</v>
      </c>
      <c r="K62" t="n">
        <v>50.28</v>
      </c>
      <c r="L62" t="n">
        <v>16</v>
      </c>
      <c r="M62" t="n">
        <v>3</v>
      </c>
      <c r="N62" t="n">
        <v>34.67</v>
      </c>
      <c r="O62" t="n">
        <v>22551.28</v>
      </c>
      <c r="P62" t="n">
        <v>69.31999999999999</v>
      </c>
      <c r="Q62" t="n">
        <v>204.14</v>
      </c>
      <c r="R62" t="n">
        <v>24.27</v>
      </c>
      <c r="S62" t="n">
        <v>17.37</v>
      </c>
      <c r="T62" t="n">
        <v>1352.51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61.33895719057769</v>
      </c>
      <c r="AB62" t="n">
        <v>83.92666731192297</v>
      </c>
      <c r="AC62" t="n">
        <v>75.91682397551025</v>
      </c>
      <c r="AD62" t="n">
        <v>61338.9571905777</v>
      </c>
      <c r="AE62" t="n">
        <v>83926.66731192297</v>
      </c>
      <c r="AF62" t="n">
        <v>7.12480139111678e-06</v>
      </c>
      <c r="AG62" t="n">
        <v>0.3858333333333333</v>
      </c>
      <c r="AH62" t="n">
        <v>75916.82397551025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10.8111</v>
      </c>
      <c r="E63" t="n">
        <v>9.25</v>
      </c>
      <c r="F63" t="n">
        <v>6.76</v>
      </c>
      <c r="G63" t="n">
        <v>81.17</v>
      </c>
      <c r="H63" t="n">
        <v>1.59</v>
      </c>
      <c r="I63" t="n">
        <v>5</v>
      </c>
      <c r="J63" t="n">
        <v>181.32</v>
      </c>
      <c r="K63" t="n">
        <v>50.28</v>
      </c>
      <c r="L63" t="n">
        <v>16.25</v>
      </c>
      <c r="M63" t="n">
        <v>3</v>
      </c>
      <c r="N63" t="n">
        <v>34.79</v>
      </c>
      <c r="O63" t="n">
        <v>22597.36</v>
      </c>
      <c r="P63" t="n">
        <v>68.48</v>
      </c>
      <c r="Q63" t="n">
        <v>204.14</v>
      </c>
      <c r="R63" t="n">
        <v>24.08</v>
      </c>
      <c r="S63" t="n">
        <v>17.37</v>
      </c>
      <c r="T63" t="n">
        <v>1256.89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60.84280475467831</v>
      </c>
      <c r="AB63" t="n">
        <v>83.24780966042512</v>
      </c>
      <c r="AC63" t="n">
        <v>75.30275554548844</v>
      </c>
      <c r="AD63" t="n">
        <v>60842.80475467831</v>
      </c>
      <c r="AE63" t="n">
        <v>83247.80966042512</v>
      </c>
      <c r="AF63" t="n">
        <v>7.129483554193134e-06</v>
      </c>
      <c r="AG63" t="n">
        <v>0.3854166666666667</v>
      </c>
      <c r="AH63" t="n">
        <v>75302.75554548844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10.8742</v>
      </c>
      <c r="E64" t="n">
        <v>9.199999999999999</v>
      </c>
      <c r="F64" t="n">
        <v>6.74</v>
      </c>
      <c r="G64" t="n">
        <v>101.14</v>
      </c>
      <c r="H64" t="n">
        <v>1.61</v>
      </c>
      <c r="I64" t="n">
        <v>4</v>
      </c>
      <c r="J64" t="n">
        <v>181.7</v>
      </c>
      <c r="K64" t="n">
        <v>50.28</v>
      </c>
      <c r="L64" t="n">
        <v>16.5</v>
      </c>
      <c r="M64" t="n">
        <v>2</v>
      </c>
      <c r="N64" t="n">
        <v>34.92</v>
      </c>
      <c r="O64" t="n">
        <v>22643.61</v>
      </c>
      <c r="P64" t="n">
        <v>68.15000000000001</v>
      </c>
      <c r="Q64" t="n">
        <v>204.14</v>
      </c>
      <c r="R64" t="n">
        <v>23.46</v>
      </c>
      <c r="S64" t="n">
        <v>17.37</v>
      </c>
      <c r="T64" t="n">
        <v>953.0599999999999</v>
      </c>
      <c r="U64" t="n">
        <v>0.74</v>
      </c>
      <c r="V64" t="n">
        <v>0.76</v>
      </c>
      <c r="W64" t="n">
        <v>1.14</v>
      </c>
      <c r="X64" t="n">
        <v>0.05</v>
      </c>
      <c r="Y64" t="n">
        <v>1</v>
      </c>
      <c r="Z64" t="n">
        <v>10</v>
      </c>
      <c r="AA64" t="n">
        <v>60.26785050373607</v>
      </c>
      <c r="AB64" t="n">
        <v>82.46113188909497</v>
      </c>
      <c r="AC64" t="n">
        <v>74.59115719654461</v>
      </c>
      <c r="AD64" t="n">
        <v>60267.85050373607</v>
      </c>
      <c r="AE64" t="n">
        <v>82461.13188909498</v>
      </c>
      <c r="AF64" t="n">
        <v>7.171095454209745e-06</v>
      </c>
      <c r="AG64" t="n">
        <v>0.3833333333333333</v>
      </c>
      <c r="AH64" t="n">
        <v>74591.15719654462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10.8683</v>
      </c>
      <c r="E65" t="n">
        <v>9.199999999999999</v>
      </c>
      <c r="F65" t="n">
        <v>6.75</v>
      </c>
      <c r="G65" t="n">
        <v>101.22</v>
      </c>
      <c r="H65" t="n">
        <v>1.63</v>
      </c>
      <c r="I65" t="n">
        <v>4</v>
      </c>
      <c r="J65" t="n">
        <v>182.07</v>
      </c>
      <c r="K65" t="n">
        <v>50.28</v>
      </c>
      <c r="L65" t="n">
        <v>16.75</v>
      </c>
      <c r="M65" t="n">
        <v>2</v>
      </c>
      <c r="N65" t="n">
        <v>35.04</v>
      </c>
      <c r="O65" t="n">
        <v>22689.77</v>
      </c>
      <c r="P65" t="n">
        <v>68.48999999999999</v>
      </c>
      <c r="Q65" t="n">
        <v>204.14</v>
      </c>
      <c r="R65" t="n">
        <v>23.65</v>
      </c>
      <c r="S65" t="n">
        <v>17.37</v>
      </c>
      <c r="T65" t="n">
        <v>1048.72</v>
      </c>
      <c r="U65" t="n">
        <v>0.73</v>
      </c>
      <c r="V65" t="n">
        <v>0.76</v>
      </c>
      <c r="W65" t="n">
        <v>1.14</v>
      </c>
      <c r="X65" t="n">
        <v>0.06</v>
      </c>
      <c r="Y65" t="n">
        <v>1</v>
      </c>
      <c r="Z65" t="n">
        <v>10</v>
      </c>
      <c r="AA65" t="n">
        <v>60.50023680580362</v>
      </c>
      <c r="AB65" t="n">
        <v>82.77909307974373</v>
      </c>
      <c r="AC65" t="n">
        <v>74.87877261741927</v>
      </c>
      <c r="AD65" t="n">
        <v>60500.23680580362</v>
      </c>
      <c r="AE65" t="n">
        <v>82779.09307974373</v>
      </c>
      <c r="AF65" t="n">
        <v>7.167204642639254e-06</v>
      </c>
      <c r="AG65" t="n">
        <v>0.3833333333333333</v>
      </c>
      <c r="AH65" t="n">
        <v>74878.77261741928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10.8646</v>
      </c>
      <c r="E66" t="n">
        <v>9.199999999999999</v>
      </c>
      <c r="F66" t="n">
        <v>6.75</v>
      </c>
      <c r="G66" t="n">
        <v>101.26</v>
      </c>
      <c r="H66" t="n">
        <v>1.65</v>
      </c>
      <c r="I66" t="n">
        <v>4</v>
      </c>
      <c r="J66" t="n">
        <v>182.45</v>
      </c>
      <c r="K66" t="n">
        <v>50.28</v>
      </c>
      <c r="L66" t="n">
        <v>17</v>
      </c>
      <c r="M66" t="n">
        <v>2</v>
      </c>
      <c r="N66" t="n">
        <v>35.17</v>
      </c>
      <c r="O66" t="n">
        <v>22735.98</v>
      </c>
      <c r="P66" t="n">
        <v>68.45999999999999</v>
      </c>
      <c r="Q66" t="n">
        <v>204.14</v>
      </c>
      <c r="R66" t="n">
        <v>23.69</v>
      </c>
      <c r="S66" t="n">
        <v>17.37</v>
      </c>
      <c r="T66" t="n">
        <v>1069.18</v>
      </c>
      <c r="U66" t="n">
        <v>0.73</v>
      </c>
      <c r="V66" t="n">
        <v>0.76</v>
      </c>
      <c r="W66" t="n">
        <v>1.14</v>
      </c>
      <c r="X66" t="n">
        <v>0.06</v>
      </c>
      <c r="Y66" t="n">
        <v>1</v>
      </c>
      <c r="Z66" t="n">
        <v>10</v>
      </c>
      <c r="AA66" t="n">
        <v>60.5042326474065</v>
      </c>
      <c r="AB66" t="n">
        <v>82.7845603665089</v>
      </c>
      <c r="AC66" t="n">
        <v>74.88371811400896</v>
      </c>
      <c r="AD66" t="n">
        <v>60504.2326474065</v>
      </c>
      <c r="AE66" t="n">
        <v>82784.5603665089</v>
      </c>
      <c r="AF66" t="n">
        <v>7.164764642162844e-06</v>
      </c>
      <c r="AG66" t="n">
        <v>0.3833333333333333</v>
      </c>
      <c r="AH66" t="n">
        <v>74883.71811400895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10.8702</v>
      </c>
      <c r="E67" t="n">
        <v>9.199999999999999</v>
      </c>
      <c r="F67" t="n">
        <v>6.75</v>
      </c>
      <c r="G67" t="n">
        <v>101.19</v>
      </c>
      <c r="H67" t="n">
        <v>1.67</v>
      </c>
      <c r="I67" t="n">
        <v>4</v>
      </c>
      <c r="J67" t="n">
        <v>182.82</v>
      </c>
      <c r="K67" t="n">
        <v>50.28</v>
      </c>
      <c r="L67" t="n">
        <v>17.25</v>
      </c>
      <c r="M67" t="n">
        <v>2</v>
      </c>
      <c r="N67" t="n">
        <v>35.29</v>
      </c>
      <c r="O67" t="n">
        <v>22782.23</v>
      </c>
      <c r="P67" t="n">
        <v>68.63</v>
      </c>
      <c r="Q67" t="n">
        <v>204.14</v>
      </c>
      <c r="R67" t="n">
        <v>23.56</v>
      </c>
      <c r="S67" t="n">
        <v>17.37</v>
      </c>
      <c r="T67" t="n">
        <v>1004.77</v>
      </c>
      <c r="U67" t="n">
        <v>0.74</v>
      </c>
      <c r="V67" t="n">
        <v>0.76</v>
      </c>
      <c r="W67" t="n">
        <v>1.14</v>
      </c>
      <c r="X67" t="n">
        <v>0.06</v>
      </c>
      <c r="Y67" t="n">
        <v>1</v>
      </c>
      <c r="Z67" t="n">
        <v>10</v>
      </c>
      <c r="AA67" t="n">
        <v>60.56056185464976</v>
      </c>
      <c r="AB67" t="n">
        <v>82.86163247292829</v>
      </c>
      <c r="AC67" t="n">
        <v>74.95343456676308</v>
      </c>
      <c r="AD67" t="n">
        <v>60560.56185464976</v>
      </c>
      <c r="AE67" t="n">
        <v>82861.63247292829</v>
      </c>
      <c r="AF67" t="n">
        <v>7.16845761585687e-06</v>
      </c>
      <c r="AG67" t="n">
        <v>0.3833333333333333</v>
      </c>
      <c r="AH67" t="n">
        <v>74953.43456676308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10.8751</v>
      </c>
      <c r="E68" t="n">
        <v>9.199999999999999</v>
      </c>
      <c r="F68" t="n">
        <v>6.74</v>
      </c>
      <c r="G68" t="n">
        <v>101.13</v>
      </c>
      <c r="H68" t="n">
        <v>1.69</v>
      </c>
      <c r="I68" t="n">
        <v>4</v>
      </c>
      <c r="J68" t="n">
        <v>183.2</v>
      </c>
      <c r="K68" t="n">
        <v>50.28</v>
      </c>
      <c r="L68" t="n">
        <v>17.5</v>
      </c>
      <c r="M68" t="n">
        <v>1</v>
      </c>
      <c r="N68" t="n">
        <v>35.42</v>
      </c>
      <c r="O68" t="n">
        <v>22828.53</v>
      </c>
      <c r="P68" t="n">
        <v>68.59</v>
      </c>
      <c r="Q68" t="n">
        <v>204.14</v>
      </c>
      <c r="R68" t="n">
        <v>23.4</v>
      </c>
      <c r="S68" t="n">
        <v>17.37</v>
      </c>
      <c r="T68" t="n">
        <v>919.9</v>
      </c>
      <c r="U68" t="n">
        <v>0.74</v>
      </c>
      <c r="V68" t="n">
        <v>0.76</v>
      </c>
      <c r="W68" t="n">
        <v>1.14</v>
      </c>
      <c r="X68" t="n">
        <v>0.05</v>
      </c>
      <c r="Y68" t="n">
        <v>1</v>
      </c>
      <c r="Z68" t="n">
        <v>10</v>
      </c>
      <c r="AA68" t="n">
        <v>60.48342547362081</v>
      </c>
      <c r="AB68" t="n">
        <v>82.75609107338759</v>
      </c>
      <c r="AC68" t="n">
        <v>74.85796589026624</v>
      </c>
      <c r="AD68" t="n">
        <v>60483.42547362081</v>
      </c>
      <c r="AE68" t="n">
        <v>82756.09107338759</v>
      </c>
      <c r="AF68" t="n">
        <v>7.171688967839142e-06</v>
      </c>
      <c r="AG68" t="n">
        <v>0.3833333333333333</v>
      </c>
      <c r="AH68" t="n">
        <v>74857.96589026625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10.8715</v>
      </c>
      <c r="E69" t="n">
        <v>9.199999999999999</v>
      </c>
      <c r="F69" t="n">
        <v>6.75</v>
      </c>
      <c r="G69" t="n">
        <v>101.17</v>
      </c>
      <c r="H69" t="n">
        <v>1.72</v>
      </c>
      <c r="I69" t="n">
        <v>4</v>
      </c>
      <c r="J69" t="n">
        <v>183.57</v>
      </c>
      <c r="K69" t="n">
        <v>50.28</v>
      </c>
      <c r="L69" t="n">
        <v>17.75</v>
      </c>
      <c r="M69" t="n">
        <v>1</v>
      </c>
      <c r="N69" t="n">
        <v>35.54</v>
      </c>
      <c r="O69" t="n">
        <v>22874.86</v>
      </c>
      <c r="P69" t="n">
        <v>68.54000000000001</v>
      </c>
      <c r="Q69" t="n">
        <v>204.14</v>
      </c>
      <c r="R69" t="n">
        <v>23.54</v>
      </c>
      <c r="S69" t="n">
        <v>17.37</v>
      </c>
      <c r="T69" t="n">
        <v>990.55</v>
      </c>
      <c r="U69" t="n">
        <v>0.74</v>
      </c>
      <c r="V69" t="n">
        <v>0.76</v>
      </c>
      <c r="W69" t="n">
        <v>1.14</v>
      </c>
      <c r="X69" t="n">
        <v>0.05</v>
      </c>
      <c r="Y69" t="n">
        <v>1</v>
      </c>
      <c r="Z69" t="n">
        <v>10</v>
      </c>
      <c r="AA69" t="n">
        <v>60.5088239001599</v>
      </c>
      <c r="AB69" t="n">
        <v>82.79084232107786</v>
      </c>
      <c r="AC69" t="n">
        <v>74.88940052765064</v>
      </c>
      <c r="AD69" t="n">
        <v>60508.8239001599</v>
      </c>
      <c r="AE69" t="n">
        <v>82790.84232107786</v>
      </c>
      <c r="AF69" t="n">
        <v>7.169314913321554e-06</v>
      </c>
      <c r="AG69" t="n">
        <v>0.3833333333333333</v>
      </c>
      <c r="AH69" t="n">
        <v>74889.40052765064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10.8702</v>
      </c>
      <c r="E70" t="n">
        <v>9.199999999999999</v>
      </c>
      <c r="F70" t="n">
        <v>6.75</v>
      </c>
      <c r="G70" t="n">
        <v>101.19</v>
      </c>
      <c r="H70" t="n">
        <v>1.74</v>
      </c>
      <c r="I70" t="n">
        <v>4</v>
      </c>
      <c r="J70" t="n">
        <v>183.95</v>
      </c>
      <c r="K70" t="n">
        <v>50.28</v>
      </c>
      <c r="L70" t="n">
        <v>18</v>
      </c>
      <c r="M70" t="n">
        <v>1</v>
      </c>
      <c r="N70" t="n">
        <v>35.67</v>
      </c>
      <c r="O70" t="n">
        <v>22921.24</v>
      </c>
      <c r="P70" t="n">
        <v>68.48</v>
      </c>
      <c r="Q70" t="n">
        <v>204.14</v>
      </c>
      <c r="R70" t="n">
        <v>23.55</v>
      </c>
      <c r="S70" t="n">
        <v>17.37</v>
      </c>
      <c r="T70" t="n">
        <v>994.86</v>
      </c>
      <c r="U70" t="n">
        <v>0.74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60.48546721195285</v>
      </c>
      <c r="AB70" t="n">
        <v>82.75888466984863</v>
      </c>
      <c r="AC70" t="n">
        <v>74.86049286980187</v>
      </c>
      <c r="AD70" t="n">
        <v>60485.46721195285</v>
      </c>
      <c r="AE70" t="n">
        <v>82758.88466984863</v>
      </c>
      <c r="AF70" t="n">
        <v>7.16845761585687e-06</v>
      </c>
      <c r="AG70" t="n">
        <v>0.3833333333333333</v>
      </c>
      <c r="AH70" t="n">
        <v>74860.49286980188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10.8686</v>
      </c>
      <c r="E71" t="n">
        <v>9.199999999999999</v>
      </c>
      <c r="F71" t="n">
        <v>6.75</v>
      </c>
      <c r="G71" t="n">
        <v>101.21</v>
      </c>
      <c r="H71" t="n">
        <v>1.76</v>
      </c>
      <c r="I71" t="n">
        <v>4</v>
      </c>
      <c r="J71" t="n">
        <v>184.33</v>
      </c>
      <c r="K71" t="n">
        <v>50.28</v>
      </c>
      <c r="L71" t="n">
        <v>18.25</v>
      </c>
      <c r="M71" t="n">
        <v>1</v>
      </c>
      <c r="N71" t="n">
        <v>35.8</v>
      </c>
      <c r="O71" t="n">
        <v>22967.66</v>
      </c>
      <c r="P71" t="n">
        <v>68.48</v>
      </c>
      <c r="Q71" t="n">
        <v>204.14</v>
      </c>
      <c r="R71" t="n">
        <v>23.6</v>
      </c>
      <c r="S71" t="n">
        <v>17.37</v>
      </c>
      <c r="T71" t="n">
        <v>1020.73</v>
      </c>
      <c r="U71" t="n">
        <v>0.74</v>
      </c>
      <c r="V71" t="n">
        <v>0.76</v>
      </c>
      <c r="W71" t="n">
        <v>1.14</v>
      </c>
      <c r="X71" t="n">
        <v>0.06</v>
      </c>
      <c r="Y71" t="n">
        <v>1</v>
      </c>
      <c r="Z71" t="n">
        <v>10</v>
      </c>
      <c r="AA71" t="n">
        <v>60.49368796114565</v>
      </c>
      <c r="AB71" t="n">
        <v>82.77013266156806</v>
      </c>
      <c r="AC71" t="n">
        <v>74.87066736897827</v>
      </c>
      <c r="AD71" t="n">
        <v>60493.68796114565</v>
      </c>
      <c r="AE71" t="n">
        <v>82770.13266156806</v>
      </c>
      <c r="AF71" t="n">
        <v>7.167402480515719e-06</v>
      </c>
      <c r="AG71" t="n">
        <v>0.3833333333333333</v>
      </c>
      <c r="AH71" t="n">
        <v>74870.66736897828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10.8633</v>
      </c>
      <c r="E72" t="n">
        <v>9.210000000000001</v>
      </c>
      <c r="F72" t="n">
        <v>6.75</v>
      </c>
      <c r="G72" t="n">
        <v>101.28</v>
      </c>
      <c r="H72" t="n">
        <v>1.78</v>
      </c>
      <c r="I72" t="n">
        <v>4</v>
      </c>
      <c r="J72" t="n">
        <v>184.7</v>
      </c>
      <c r="K72" t="n">
        <v>50.28</v>
      </c>
      <c r="L72" t="n">
        <v>18.5</v>
      </c>
      <c r="M72" t="n">
        <v>0</v>
      </c>
      <c r="N72" t="n">
        <v>35.92</v>
      </c>
      <c r="O72" t="n">
        <v>23014.13</v>
      </c>
      <c r="P72" t="n">
        <v>68.61</v>
      </c>
      <c r="Q72" t="n">
        <v>204.18</v>
      </c>
      <c r="R72" t="n">
        <v>23.68</v>
      </c>
      <c r="S72" t="n">
        <v>17.37</v>
      </c>
      <c r="T72" t="n">
        <v>1059.91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60.59005070614111</v>
      </c>
      <c r="AB72" t="n">
        <v>82.90198042049504</v>
      </c>
      <c r="AC72" t="n">
        <v>74.9899317628428</v>
      </c>
      <c r="AD72" t="n">
        <v>60590.0507061411</v>
      </c>
      <c r="AE72" t="n">
        <v>82901.98042049503</v>
      </c>
      <c r="AF72" t="n">
        <v>7.16390734469816e-06</v>
      </c>
      <c r="AG72" t="n">
        <v>0.38375</v>
      </c>
      <c r="AH72" t="n">
        <v>74989.9317628428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6.4396</v>
      </c>
      <c r="E2" t="n">
        <v>15.53</v>
      </c>
      <c r="F2" t="n">
        <v>8.65</v>
      </c>
      <c r="G2" t="n">
        <v>5.41</v>
      </c>
      <c r="H2" t="n">
        <v>0.08</v>
      </c>
      <c r="I2" t="n">
        <v>96</v>
      </c>
      <c r="J2" t="n">
        <v>222.93</v>
      </c>
      <c r="K2" t="n">
        <v>56.94</v>
      </c>
      <c r="L2" t="n">
        <v>1</v>
      </c>
      <c r="M2" t="n">
        <v>94</v>
      </c>
      <c r="N2" t="n">
        <v>49.99</v>
      </c>
      <c r="O2" t="n">
        <v>27728.69</v>
      </c>
      <c r="P2" t="n">
        <v>131.86</v>
      </c>
      <c r="Q2" t="n">
        <v>204.26</v>
      </c>
      <c r="R2" t="n">
        <v>82.68000000000001</v>
      </c>
      <c r="S2" t="n">
        <v>17.37</v>
      </c>
      <c r="T2" t="n">
        <v>30102.47</v>
      </c>
      <c r="U2" t="n">
        <v>0.21</v>
      </c>
      <c r="V2" t="n">
        <v>0.59</v>
      </c>
      <c r="W2" t="n">
        <v>1.3</v>
      </c>
      <c r="X2" t="n">
        <v>1.96</v>
      </c>
      <c r="Y2" t="n">
        <v>1</v>
      </c>
      <c r="Z2" t="n">
        <v>10</v>
      </c>
      <c r="AA2" t="n">
        <v>172.807779173102</v>
      </c>
      <c r="AB2" t="n">
        <v>236.4432272056912</v>
      </c>
      <c r="AC2" t="n">
        <v>213.8774174514021</v>
      </c>
      <c r="AD2" t="n">
        <v>172807.779173102</v>
      </c>
      <c r="AE2" t="n">
        <v>236443.2272056912</v>
      </c>
      <c r="AF2" t="n">
        <v>3.668369826063814e-06</v>
      </c>
      <c r="AG2" t="n">
        <v>0.6470833333333333</v>
      </c>
      <c r="AH2" t="n">
        <v>213877.4174514021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7.1686</v>
      </c>
      <c r="E3" t="n">
        <v>13.95</v>
      </c>
      <c r="F3" t="n">
        <v>8.130000000000001</v>
      </c>
      <c r="G3" t="n">
        <v>6.77</v>
      </c>
      <c r="H3" t="n">
        <v>0.1</v>
      </c>
      <c r="I3" t="n">
        <v>72</v>
      </c>
      <c r="J3" t="n">
        <v>223.35</v>
      </c>
      <c r="K3" t="n">
        <v>56.94</v>
      </c>
      <c r="L3" t="n">
        <v>1.25</v>
      </c>
      <c r="M3" t="n">
        <v>70</v>
      </c>
      <c r="N3" t="n">
        <v>50.15</v>
      </c>
      <c r="O3" t="n">
        <v>27780.03</v>
      </c>
      <c r="P3" t="n">
        <v>123.7</v>
      </c>
      <c r="Q3" t="n">
        <v>204.32</v>
      </c>
      <c r="R3" t="n">
        <v>66.47</v>
      </c>
      <c r="S3" t="n">
        <v>17.37</v>
      </c>
      <c r="T3" t="n">
        <v>22117.99</v>
      </c>
      <c r="U3" t="n">
        <v>0.26</v>
      </c>
      <c r="V3" t="n">
        <v>0.63</v>
      </c>
      <c r="W3" t="n">
        <v>1.25</v>
      </c>
      <c r="X3" t="n">
        <v>1.43</v>
      </c>
      <c r="Y3" t="n">
        <v>1</v>
      </c>
      <c r="Z3" t="n">
        <v>10</v>
      </c>
      <c r="AA3" t="n">
        <v>146.2331095040436</v>
      </c>
      <c r="AB3" t="n">
        <v>200.0825917728212</v>
      </c>
      <c r="AC3" t="n">
        <v>180.9869900317612</v>
      </c>
      <c r="AD3" t="n">
        <v>146233.1095040436</v>
      </c>
      <c r="AE3" t="n">
        <v>200082.5917728211</v>
      </c>
      <c r="AF3" t="n">
        <v>4.083650527225457e-06</v>
      </c>
      <c r="AG3" t="n">
        <v>0.5812499999999999</v>
      </c>
      <c r="AH3" t="n">
        <v>180986.9900317612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7.6095</v>
      </c>
      <c r="E4" t="n">
        <v>13.14</v>
      </c>
      <c r="F4" t="n">
        <v>7.89</v>
      </c>
      <c r="G4" t="n">
        <v>8.02</v>
      </c>
      <c r="H4" t="n">
        <v>0.12</v>
      </c>
      <c r="I4" t="n">
        <v>59</v>
      </c>
      <c r="J4" t="n">
        <v>223.76</v>
      </c>
      <c r="K4" t="n">
        <v>56.94</v>
      </c>
      <c r="L4" t="n">
        <v>1.5</v>
      </c>
      <c r="M4" t="n">
        <v>57</v>
      </c>
      <c r="N4" t="n">
        <v>50.32</v>
      </c>
      <c r="O4" t="n">
        <v>27831.42</v>
      </c>
      <c r="P4" t="n">
        <v>119.96</v>
      </c>
      <c r="Q4" t="n">
        <v>204.19</v>
      </c>
      <c r="R4" t="n">
        <v>59.1</v>
      </c>
      <c r="S4" t="n">
        <v>17.37</v>
      </c>
      <c r="T4" t="n">
        <v>18497.44</v>
      </c>
      <c r="U4" t="n">
        <v>0.29</v>
      </c>
      <c r="V4" t="n">
        <v>0.65</v>
      </c>
      <c r="W4" t="n">
        <v>1.24</v>
      </c>
      <c r="X4" t="n">
        <v>1.2</v>
      </c>
      <c r="Y4" t="n">
        <v>1</v>
      </c>
      <c r="Z4" t="n">
        <v>10</v>
      </c>
      <c r="AA4" t="n">
        <v>133.8793967938465</v>
      </c>
      <c r="AB4" t="n">
        <v>183.179697035398</v>
      </c>
      <c r="AC4" t="n">
        <v>165.6972838447105</v>
      </c>
      <c r="AD4" t="n">
        <v>133879.3967938465</v>
      </c>
      <c r="AE4" t="n">
        <v>183179.697035398</v>
      </c>
      <c r="AF4" t="n">
        <v>4.334812751014439e-06</v>
      </c>
      <c r="AG4" t="n">
        <v>0.5475</v>
      </c>
      <c r="AH4" t="n">
        <v>165697.2838447105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8.0093</v>
      </c>
      <c r="E5" t="n">
        <v>12.49</v>
      </c>
      <c r="F5" t="n">
        <v>7.67</v>
      </c>
      <c r="G5" t="n">
        <v>9.4</v>
      </c>
      <c r="H5" t="n">
        <v>0.14</v>
      </c>
      <c r="I5" t="n">
        <v>49</v>
      </c>
      <c r="J5" t="n">
        <v>224.18</v>
      </c>
      <c r="K5" t="n">
        <v>56.94</v>
      </c>
      <c r="L5" t="n">
        <v>1.75</v>
      </c>
      <c r="M5" t="n">
        <v>47</v>
      </c>
      <c r="N5" t="n">
        <v>50.49</v>
      </c>
      <c r="O5" t="n">
        <v>27882.87</v>
      </c>
      <c r="P5" t="n">
        <v>116.53</v>
      </c>
      <c r="Q5" t="n">
        <v>204.15</v>
      </c>
      <c r="R5" t="n">
        <v>52.69</v>
      </c>
      <c r="S5" t="n">
        <v>17.37</v>
      </c>
      <c r="T5" t="n">
        <v>15342.11</v>
      </c>
      <c r="U5" t="n">
        <v>0.33</v>
      </c>
      <c r="V5" t="n">
        <v>0.67</v>
      </c>
      <c r="W5" t="n">
        <v>1.21</v>
      </c>
      <c r="X5" t="n">
        <v>0.98</v>
      </c>
      <c r="Y5" t="n">
        <v>1</v>
      </c>
      <c r="Z5" t="n">
        <v>10</v>
      </c>
      <c r="AA5" t="n">
        <v>123.8179637116038</v>
      </c>
      <c r="AB5" t="n">
        <v>169.4132004131802</v>
      </c>
      <c r="AC5" t="n">
        <v>153.2446423387134</v>
      </c>
      <c r="AD5" t="n">
        <v>123817.9637116037</v>
      </c>
      <c r="AE5" t="n">
        <v>169413.2004131802</v>
      </c>
      <c r="AF5" t="n">
        <v>4.562562029923116e-06</v>
      </c>
      <c r="AG5" t="n">
        <v>0.5204166666666666</v>
      </c>
      <c r="AH5" t="n">
        <v>153244.6423387134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8.3127</v>
      </c>
      <c r="E6" t="n">
        <v>12.03</v>
      </c>
      <c r="F6" t="n">
        <v>7.53</v>
      </c>
      <c r="G6" t="n">
        <v>10.75</v>
      </c>
      <c r="H6" t="n">
        <v>0.16</v>
      </c>
      <c r="I6" t="n">
        <v>42</v>
      </c>
      <c r="J6" t="n">
        <v>224.6</v>
      </c>
      <c r="K6" t="n">
        <v>56.94</v>
      </c>
      <c r="L6" t="n">
        <v>2</v>
      </c>
      <c r="M6" t="n">
        <v>40</v>
      </c>
      <c r="N6" t="n">
        <v>50.65</v>
      </c>
      <c r="O6" t="n">
        <v>27934.37</v>
      </c>
      <c r="P6" t="n">
        <v>114.15</v>
      </c>
      <c r="Q6" t="n">
        <v>204.18</v>
      </c>
      <c r="R6" t="n">
        <v>47.54</v>
      </c>
      <c r="S6" t="n">
        <v>17.37</v>
      </c>
      <c r="T6" t="n">
        <v>12804.45</v>
      </c>
      <c r="U6" t="n">
        <v>0.37</v>
      </c>
      <c r="V6" t="n">
        <v>0.68</v>
      </c>
      <c r="W6" t="n">
        <v>1.21</v>
      </c>
      <c r="X6" t="n">
        <v>0.83</v>
      </c>
      <c r="Y6" t="n">
        <v>1</v>
      </c>
      <c r="Z6" t="n">
        <v>10</v>
      </c>
      <c r="AA6" t="n">
        <v>117.1012978743543</v>
      </c>
      <c r="AB6" t="n">
        <v>160.2231618962765</v>
      </c>
      <c r="AC6" t="n">
        <v>144.93168819956</v>
      </c>
      <c r="AD6" t="n">
        <v>117101.2978743543</v>
      </c>
      <c r="AE6" t="n">
        <v>160223.1618962765</v>
      </c>
      <c r="AF6" t="n">
        <v>4.735396275097935e-06</v>
      </c>
      <c r="AG6" t="n">
        <v>0.50125</v>
      </c>
      <c r="AH6" t="n">
        <v>144931.68819956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8.548999999999999</v>
      </c>
      <c r="E7" t="n">
        <v>11.7</v>
      </c>
      <c r="F7" t="n">
        <v>7.41</v>
      </c>
      <c r="G7" t="n">
        <v>12.02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35</v>
      </c>
      <c r="N7" t="n">
        <v>50.82</v>
      </c>
      <c r="O7" t="n">
        <v>27985.94</v>
      </c>
      <c r="P7" t="n">
        <v>112.29</v>
      </c>
      <c r="Q7" t="n">
        <v>204.17</v>
      </c>
      <c r="R7" t="n">
        <v>44.37</v>
      </c>
      <c r="S7" t="n">
        <v>17.37</v>
      </c>
      <c r="T7" t="n">
        <v>11244.74</v>
      </c>
      <c r="U7" t="n">
        <v>0.39</v>
      </c>
      <c r="V7" t="n">
        <v>0.6899999999999999</v>
      </c>
      <c r="W7" t="n">
        <v>1.19</v>
      </c>
      <c r="X7" t="n">
        <v>0.72</v>
      </c>
      <c r="Y7" t="n">
        <v>1</v>
      </c>
      <c r="Z7" t="n">
        <v>10</v>
      </c>
      <c r="AA7" t="n">
        <v>112.0455617941086</v>
      </c>
      <c r="AB7" t="n">
        <v>153.3056807479535</v>
      </c>
      <c r="AC7" t="n">
        <v>138.674401743285</v>
      </c>
      <c r="AD7" t="n">
        <v>112045.5617941086</v>
      </c>
      <c r="AE7" t="n">
        <v>153305.6807479534</v>
      </c>
      <c r="AF7" t="n">
        <v>4.870006466709041e-06</v>
      </c>
      <c r="AG7" t="n">
        <v>0.4875</v>
      </c>
      <c r="AH7" t="n">
        <v>138674.401743285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8.740600000000001</v>
      </c>
      <c r="E8" t="n">
        <v>11.44</v>
      </c>
      <c r="F8" t="n">
        <v>7.33</v>
      </c>
      <c r="G8" t="n">
        <v>13.33</v>
      </c>
      <c r="H8" t="n">
        <v>0.2</v>
      </c>
      <c r="I8" t="n">
        <v>33</v>
      </c>
      <c r="J8" t="n">
        <v>225.43</v>
      </c>
      <c r="K8" t="n">
        <v>56.94</v>
      </c>
      <c r="L8" t="n">
        <v>2.5</v>
      </c>
      <c r="M8" t="n">
        <v>31</v>
      </c>
      <c r="N8" t="n">
        <v>50.99</v>
      </c>
      <c r="O8" t="n">
        <v>28037.57</v>
      </c>
      <c r="P8" t="n">
        <v>110.95</v>
      </c>
      <c r="Q8" t="n">
        <v>204.15</v>
      </c>
      <c r="R8" t="n">
        <v>41.56</v>
      </c>
      <c r="S8" t="n">
        <v>17.37</v>
      </c>
      <c r="T8" t="n">
        <v>9856.200000000001</v>
      </c>
      <c r="U8" t="n">
        <v>0.42</v>
      </c>
      <c r="V8" t="n">
        <v>0.7</v>
      </c>
      <c r="W8" t="n">
        <v>1.2</v>
      </c>
      <c r="X8" t="n">
        <v>0.64</v>
      </c>
      <c r="Y8" t="n">
        <v>1</v>
      </c>
      <c r="Z8" t="n">
        <v>10</v>
      </c>
      <c r="AA8" t="n">
        <v>108.407143059135</v>
      </c>
      <c r="AB8" t="n">
        <v>148.3274357190591</v>
      </c>
      <c r="AC8" t="n">
        <v>134.1712734329359</v>
      </c>
      <c r="AD8" t="n">
        <v>108407.143059135</v>
      </c>
      <c r="AE8" t="n">
        <v>148327.4357190591</v>
      </c>
      <c r="AF8" t="n">
        <v>4.979152944545216e-06</v>
      </c>
      <c r="AG8" t="n">
        <v>0.4766666666666666</v>
      </c>
      <c r="AH8" t="n">
        <v>134171.2734329359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8.886699999999999</v>
      </c>
      <c r="E9" t="n">
        <v>11.25</v>
      </c>
      <c r="F9" t="n">
        <v>7.28</v>
      </c>
      <c r="G9" t="n">
        <v>14.55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110</v>
      </c>
      <c r="Q9" t="n">
        <v>204.18</v>
      </c>
      <c r="R9" t="n">
        <v>40.08</v>
      </c>
      <c r="S9" t="n">
        <v>17.37</v>
      </c>
      <c r="T9" t="n">
        <v>9132.65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105.8321949324117</v>
      </c>
      <c r="AB9" t="n">
        <v>144.8042780933841</v>
      </c>
      <c r="AC9" t="n">
        <v>130.9843610262715</v>
      </c>
      <c r="AD9" t="n">
        <v>105832.1949324117</v>
      </c>
      <c r="AE9" t="n">
        <v>144804.2780933841</v>
      </c>
      <c r="AF9" t="n">
        <v>5.062379982185429e-06</v>
      </c>
      <c r="AG9" t="n">
        <v>0.46875</v>
      </c>
      <c r="AH9" t="n">
        <v>130984.3610262715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9.045</v>
      </c>
      <c r="E10" t="n">
        <v>11.06</v>
      </c>
      <c r="F10" t="n">
        <v>7.21</v>
      </c>
      <c r="G10" t="n">
        <v>16.02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108.85</v>
      </c>
      <c r="Q10" t="n">
        <v>204.27</v>
      </c>
      <c r="R10" t="n">
        <v>38.02</v>
      </c>
      <c r="S10" t="n">
        <v>17.37</v>
      </c>
      <c r="T10" t="n">
        <v>8115.36</v>
      </c>
      <c r="U10" t="n">
        <v>0.46</v>
      </c>
      <c r="V10" t="n">
        <v>0.71</v>
      </c>
      <c r="W10" t="n">
        <v>1.18</v>
      </c>
      <c r="X10" t="n">
        <v>0.52</v>
      </c>
      <c r="Y10" t="n">
        <v>1</v>
      </c>
      <c r="Z10" t="n">
        <v>10</v>
      </c>
      <c r="AA10" t="n">
        <v>102.9968339377089</v>
      </c>
      <c r="AB10" t="n">
        <v>140.9248120931348</v>
      </c>
      <c r="AC10" t="n">
        <v>127.47514581622</v>
      </c>
      <c r="AD10" t="n">
        <v>102996.8339377089</v>
      </c>
      <c r="AE10" t="n">
        <v>140924.8120931348</v>
      </c>
      <c r="AF10" t="n">
        <v>5.152556847746318e-06</v>
      </c>
      <c r="AG10" t="n">
        <v>0.4608333333333334</v>
      </c>
      <c r="AH10" t="n">
        <v>127475.14581622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9.139799999999999</v>
      </c>
      <c r="E11" t="n">
        <v>10.94</v>
      </c>
      <c r="F11" t="n">
        <v>7.18</v>
      </c>
      <c r="G11" t="n">
        <v>17.24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108.35</v>
      </c>
      <c r="Q11" t="n">
        <v>204.15</v>
      </c>
      <c r="R11" t="n">
        <v>37.03</v>
      </c>
      <c r="S11" t="n">
        <v>17.37</v>
      </c>
      <c r="T11" t="n">
        <v>7632.1</v>
      </c>
      <c r="U11" t="n">
        <v>0.47</v>
      </c>
      <c r="V11" t="n">
        <v>0.71</v>
      </c>
      <c r="W11" t="n">
        <v>1.18</v>
      </c>
      <c r="X11" t="n">
        <v>0.49</v>
      </c>
      <c r="Y11" t="n">
        <v>1</v>
      </c>
      <c r="Z11" t="n">
        <v>10</v>
      </c>
      <c r="AA11" t="n">
        <v>101.5068234927344</v>
      </c>
      <c r="AB11" t="n">
        <v>138.8861140677002</v>
      </c>
      <c r="AC11" t="n">
        <v>125.6310182690016</v>
      </c>
      <c r="AD11" t="n">
        <v>101506.8234927344</v>
      </c>
      <c r="AE11" t="n">
        <v>138886.1140677002</v>
      </c>
      <c r="AF11" t="n">
        <v>5.20656042863812e-06</v>
      </c>
      <c r="AG11" t="n">
        <v>0.4558333333333333</v>
      </c>
      <c r="AH11" t="n">
        <v>125631.0182690016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9.2524</v>
      </c>
      <c r="E12" t="n">
        <v>10.81</v>
      </c>
      <c r="F12" t="n">
        <v>7.14</v>
      </c>
      <c r="G12" t="n">
        <v>18.62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107.52</v>
      </c>
      <c r="Q12" t="n">
        <v>204.28</v>
      </c>
      <c r="R12" t="n">
        <v>35.75</v>
      </c>
      <c r="S12" t="n">
        <v>17.37</v>
      </c>
      <c r="T12" t="n">
        <v>7003.97</v>
      </c>
      <c r="U12" t="n">
        <v>0.49</v>
      </c>
      <c r="V12" t="n">
        <v>0.72</v>
      </c>
      <c r="W12" t="n">
        <v>1.18</v>
      </c>
      <c r="X12" t="n">
        <v>0.45</v>
      </c>
      <c r="Y12" t="n">
        <v>1</v>
      </c>
      <c r="Z12" t="n">
        <v>10</v>
      </c>
      <c r="AA12" t="n">
        <v>99.62266312456434</v>
      </c>
      <c r="AB12" t="n">
        <v>136.3081227286824</v>
      </c>
      <c r="AC12" t="n">
        <v>123.2990668051452</v>
      </c>
      <c r="AD12" t="n">
        <v>99622.66312456434</v>
      </c>
      <c r="AE12" t="n">
        <v>136308.1227286824</v>
      </c>
      <c r="AF12" t="n">
        <v>5.270703922397792e-06</v>
      </c>
      <c r="AG12" t="n">
        <v>0.4504166666666667</v>
      </c>
      <c r="AH12" t="n">
        <v>123299.0668051452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9.304</v>
      </c>
      <c r="E13" t="n">
        <v>10.75</v>
      </c>
      <c r="F13" t="n">
        <v>7.12</v>
      </c>
      <c r="G13" t="n">
        <v>19.42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107.19</v>
      </c>
      <c r="Q13" t="n">
        <v>204.15</v>
      </c>
      <c r="R13" t="n">
        <v>35.09</v>
      </c>
      <c r="S13" t="n">
        <v>17.37</v>
      </c>
      <c r="T13" t="n">
        <v>6677.02</v>
      </c>
      <c r="U13" t="n">
        <v>0.5</v>
      </c>
      <c r="V13" t="n">
        <v>0.72</v>
      </c>
      <c r="W13" t="n">
        <v>1.18</v>
      </c>
      <c r="X13" t="n">
        <v>0.43</v>
      </c>
      <c r="Y13" t="n">
        <v>1</v>
      </c>
      <c r="Z13" t="n">
        <v>10</v>
      </c>
      <c r="AA13" t="n">
        <v>98.7961068235311</v>
      </c>
      <c r="AB13" t="n">
        <v>135.1771919325188</v>
      </c>
      <c r="AC13" t="n">
        <v>122.2760704568958</v>
      </c>
      <c r="AD13" t="n">
        <v>98796.10682353111</v>
      </c>
      <c r="AE13" t="n">
        <v>135177.1919325188</v>
      </c>
      <c r="AF13" t="n">
        <v>5.30009827655409e-06</v>
      </c>
      <c r="AG13" t="n">
        <v>0.4479166666666667</v>
      </c>
      <c r="AH13" t="n">
        <v>122276.0704568958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9.438700000000001</v>
      </c>
      <c r="E14" t="n">
        <v>10.59</v>
      </c>
      <c r="F14" t="n">
        <v>7.06</v>
      </c>
      <c r="G14" t="n">
        <v>21.17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106.05</v>
      </c>
      <c r="Q14" t="n">
        <v>204.14</v>
      </c>
      <c r="R14" t="n">
        <v>33.29</v>
      </c>
      <c r="S14" t="n">
        <v>17.37</v>
      </c>
      <c r="T14" t="n">
        <v>5789.39</v>
      </c>
      <c r="U14" t="n">
        <v>0.52</v>
      </c>
      <c r="V14" t="n">
        <v>0.72</v>
      </c>
      <c r="W14" t="n">
        <v>1.16</v>
      </c>
      <c r="X14" t="n">
        <v>0.36</v>
      </c>
      <c r="Y14" t="n">
        <v>1</v>
      </c>
      <c r="Z14" t="n">
        <v>10</v>
      </c>
      <c r="AA14" t="n">
        <v>96.4845976794452</v>
      </c>
      <c r="AB14" t="n">
        <v>132.0144831449958</v>
      </c>
      <c r="AC14" t="n">
        <v>119.4152061571633</v>
      </c>
      <c r="AD14" t="n">
        <v>96484.5976794452</v>
      </c>
      <c r="AE14" t="n">
        <v>132014.4831449958</v>
      </c>
      <c r="AF14" t="n">
        <v>5.376831212694658e-06</v>
      </c>
      <c r="AG14" t="n">
        <v>0.44125</v>
      </c>
      <c r="AH14" t="n">
        <v>119415.2061571633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9.491899999999999</v>
      </c>
      <c r="E15" t="n">
        <v>10.54</v>
      </c>
      <c r="F15" t="n">
        <v>7.04</v>
      </c>
      <c r="G15" t="n">
        <v>22.23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105.67</v>
      </c>
      <c r="Q15" t="n">
        <v>204.16</v>
      </c>
      <c r="R15" t="n">
        <v>32.86</v>
      </c>
      <c r="S15" t="n">
        <v>17.37</v>
      </c>
      <c r="T15" t="n">
        <v>5577.34</v>
      </c>
      <c r="U15" t="n">
        <v>0.53</v>
      </c>
      <c r="V15" t="n">
        <v>0.73</v>
      </c>
      <c r="W15" t="n">
        <v>1.16</v>
      </c>
      <c r="X15" t="n">
        <v>0.35</v>
      </c>
      <c r="Y15" t="n">
        <v>1</v>
      </c>
      <c r="Z15" t="n">
        <v>10</v>
      </c>
      <c r="AA15" t="n">
        <v>95.65051919021693</v>
      </c>
      <c r="AB15" t="n">
        <v>130.8732601590883</v>
      </c>
      <c r="AC15" t="n">
        <v>118.3828998913139</v>
      </c>
      <c r="AD15" t="n">
        <v>95650.51919021693</v>
      </c>
      <c r="AE15" t="n">
        <v>130873.2601590883</v>
      </c>
      <c r="AF15" t="n">
        <v>5.407137019693009e-06</v>
      </c>
      <c r="AG15" t="n">
        <v>0.4391666666666666</v>
      </c>
      <c r="AH15" t="n">
        <v>118382.8998913139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9.543200000000001</v>
      </c>
      <c r="E16" t="n">
        <v>10.48</v>
      </c>
      <c r="F16" t="n">
        <v>7.03</v>
      </c>
      <c r="G16" t="n">
        <v>23.43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105.43</v>
      </c>
      <c r="Q16" t="n">
        <v>204.17</v>
      </c>
      <c r="R16" t="n">
        <v>32.29</v>
      </c>
      <c r="S16" t="n">
        <v>17.37</v>
      </c>
      <c r="T16" t="n">
        <v>5298.4</v>
      </c>
      <c r="U16" t="n">
        <v>0.54</v>
      </c>
      <c r="V16" t="n">
        <v>0.73</v>
      </c>
      <c r="W16" t="n">
        <v>1.17</v>
      </c>
      <c r="X16" t="n">
        <v>0.34</v>
      </c>
      <c r="Y16" t="n">
        <v>1</v>
      </c>
      <c r="Z16" t="n">
        <v>10</v>
      </c>
      <c r="AA16" t="n">
        <v>94.96123249539512</v>
      </c>
      <c r="AB16" t="n">
        <v>129.9301476940508</v>
      </c>
      <c r="AC16" t="n">
        <v>117.5297967562726</v>
      </c>
      <c r="AD16" t="n">
        <v>94961.23249539512</v>
      </c>
      <c r="AE16" t="n">
        <v>129930.1476940508</v>
      </c>
      <c r="AF16" t="n">
        <v>5.436360476441422e-06</v>
      </c>
      <c r="AG16" t="n">
        <v>0.4366666666666667</v>
      </c>
      <c r="AH16" t="n">
        <v>117529.7967562726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9.594900000000001</v>
      </c>
      <c r="E17" t="n">
        <v>10.42</v>
      </c>
      <c r="F17" t="n">
        <v>7.02</v>
      </c>
      <c r="G17" t="n">
        <v>24.76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105.04</v>
      </c>
      <c r="Q17" t="n">
        <v>204.15</v>
      </c>
      <c r="R17" t="n">
        <v>31.71</v>
      </c>
      <c r="S17" t="n">
        <v>17.37</v>
      </c>
      <c r="T17" t="n">
        <v>5014.63</v>
      </c>
      <c r="U17" t="n">
        <v>0.55</v>
      </c>
      <c r="V17" t="n">
        <v>0.73</v>
      </c>
      <c r="W17" t="n">
        <v>1.17</v>
      </c>
      <c r="X17" t="n">
        <v>0.32</v>
      </c>
      <c r="Y17" t="n">
        <v>1</v>
      </c>
      <c r="Z17" t="n">
        <v>10</v>
      </c>
      <c r="AA17" t="n">
        <v>94.19026682980359</v>
      </c>
      <c r="AB17" t="n">
        <v>128.8752784577843</v>
      </c>
      <c r="AC17" t="n">
        <v>116.5756027593968</v>
      </c>
      <c r="AD17" t="n">
        <v>94190.26682980359</v>
      </c>
      <c r="AE17" t="n">
        <v>128875.2784577843</v>
      </c>
      <c r="AF17" t="n">
        <v>5.465811796400349e-06</v>
      </c>
      <c r="AG17" t="n">
        <v>0.4341666666666666</v>
      </c>
      <c r="AH17" t="n">
        <v>116575.6027593968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9.653499999999999</v>
      </c>
      <c r="E18" t="n">
        <v>10.36</v>
      </c>
      <c r="F18" t="n">
        <v>7</v>
      </c>
      <c r="G18" t="n">
        <v>26.23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104.74</v>
      </c>
      <c r="Q18" t="n">
        <v>204.16</v>
      </c>
      <c r="R18" t="n">
        <v>31.23</v>
      </c>
      <c r="S18" t="n">
        <v>17.37</v>
      </c>
      <c r="T18" t="n">
        <v>4775.84</v>
      </c>
      <c r="U18" t="n">
        <v>0.5600000000000001</v>
      </c>
      <c r="V18" t="n">
        <v>0.73</v>
      </c>
      <c r="W18" t="n">
        <v>1.16</v>
      </c>
      <c r="X18" t="n">
        <v>0.3</v>
      </c>
      <c r="Y18" t="n">
        <v>1</v>
      </c>
      <c r="Z18" t="n">
        <v>10</v>
      </c>
      <c r="AA18" t="n">
        <v>93.37333072376808</v>
      </c>
      <c r="AB18" t="n">
        <v>127.7575104368297</v>
      </c>
      <c r="AC18" t="n">
        <v>115.5645129495645</v>
      </c>
      <c r="AD18" t="n">
        <v>93373.33072376807</v>
      </c>
      <c r="AE18" t="n">
        <v>127757.5104368297</v>
      </c>
      <c r="AF18" t="n">
        <v>5.499193756740639e-06</v>
      </c>
      <c r="AG18" t="n">
        <v>0.4316666666666666</v>
      </c>
      <c r="AH18" t="n">
        <v>115564.5129495645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9.637499999999999</v>
      </c>
      <c r="E19" t="n">
        <v>10.38</v>
      </c>
      <c r="F19" t="n">
        <v>7.01</v>
      </c>
      <c r="G19" t="n">
        <v>26.3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104.89</v>
      </c>
      <c r="Q19" t="n">
        <v>204.18</v>
      </c>
      <c r="R19" t="n">
        <v>31.88</v>
      </c>
      <c r="S19" t="n">
        <v>17.37</v>
      </c>
      <c r="T19" t="n">
        <v>5102.91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93.65427730894591</v>
      </c>
      <c r="AB19" t="n">
        <v>128.1419139491584</v>
      </c>
      <c r="AC19" t="n">
        <v>115.9122295301904</v>
      </c>
      <c r="AD19" t="n">
        <v>93654.27730894591</v>
      </c>
      <c r="AE19" t="n">
        <v>128141.9139491584</v>
      </c>
      <c r="AF19" t="n">
        <v>5.490079228320082e-06</v>
      </c>
      <c r="AG19" t="n">
        <v>0.4325000000000001</v>
      </c>
      <c r="AH19" t="n">
        <v>115912.2295301904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9.7279</v>
      </c>
      <c r="E20" t="n">
        <v>10.28</v>
      </c>
      <c r="F20" t="n">
        <v>6.96</v>
      </c>
      <c r="G20" t="n">
        <v>27.84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103.96</v>
      </c>
      <c r="Q20" t="n">
        <v>204.14</v>
      </c>
      <c r="R20" t="n">
        <v>30.24</v>
      </c>
      <c r="S20" t="n">
        <v>17.37</v>
      </c>
      <c r="T20" t="n">
        <v>4286.4</v>
      </c>
      <c r="U20" t="n">
        <v>0.57</v>
      </c>
      <c r="V20" t="n">
        <v>0.73</v>
      </c>
      <c r="W20" t="n">
        <v>1.16</v>
      </c>
      <c r="X20" t="n">
        <v>0.27</v>
      </c>
      <c r="Y20" t="n">
        <v>1</v>
      </c>
      <c r="Z20" t="n">
        <v>10</v>
      </c>
      <c r="AA20" t="n">
        <v>92.06470767313334</v>
      </c>
      <c r="AB20" t="n">
        <v>125.9669946465777</v>
      </c>
      <c r="AC20" t="n">
        <v>113.9448814733289</v>
      </c>
      <c r="AD20" t="n">
        <v>92064.70767313334</v>
      </c>
      <c r="AE20" t="n">
        <v>125966.9946465777</v>
      </c>
      <c r="AF20" t="n">
        <v>5.541576313896231e-06</v>
      </c>
      <c r="AG20" t="n">
        <v>0.4283333333333333</v>
      </c>
      <c r="AH20" t="n">
        <v>113944.8814733289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9.776</v>
      </c>
      <c r="E21" t="n">
        <v>10.23</v>
      </c>
      <c r="F21" t="n">
        <v>6.95</v>
      </c>
      <c r="G21" t="n">
        <v>29.8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103.69</v>
      </c>
      <c r="Q21" t="n">
        <v>204.19</v>
      </c>
      <c r="R21" t="n">
        <v>30.08</v>
      </c>
      <c r="S21" t="n">
        <v>17.37</v>
      </c>
      <c r="T21" t="n">
        <v>4210.62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91.42533195397989</v>
      </c>
      <c r="AB21" t="n">
        <v>125.0921725803664</v>
      </c>
      <c r="AC21" t="n">
        <v>113.1535511972961</v>
      </c>
      <c r="AD21" t="n">
        <v>91425.3319539799</v>
      </c>
      <c r="AE21" t="n">
        <v>125092.1725803664</v>
      </c>
      <c r="AF21" t="n">
        <v>5.568976864960531e-06</v>
      </c>
      <c r="AG21" t="n">
        <v>0.42625</v>
      </c>
      <c r="AH21" t="n">
        <v>113153.5511972961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9.783899999999999</v>
      </c>
      <c r="E22" t="n">
        <v>10.22</v>
      </c>
      <c r="F22" t="n">
        <v>6.95</v>
      </c>
      <c r="G22" t="n">
        <v>29.77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103.54</v>
      </c>
      <c r="Q22" t="n">
        <v>204.16</v>
      </c>
      <c r="R22" t="n">
        <v>29.68</v>
      </c>
      <c r="S22" t="n">
        <v>17.37</v>
      </c>
      <c r="T22" t="n">
        <v>4012.79</v>
      </c>
      <c r="U22" t="n">
        <v>0.59</v>
      </c>
      <c r="V22" t="n">
        <v>0.74</v>
      </c>
      <c r="W22" t="n">
        <v>1.16</v>
      </c>
      <c r="X22" t="n">
        <v>0.25</v>
      </c>
      <c r="Y22" t="n">
        <v>1</v>
      </c>
      <c r="Z22" t="n">
        <v>10</v>
      </c>
      <c r="AA22" t="n">
        <v>91.26815520610798</v>
      </c>
      <c r="AB22" t="n">
        <v>124.8771164197794</v>
      </c>
      <c r="AC22" t="n">
        <v>112.9590196948422</v>
      </c>
      <c r="AD22" t="n">
        <v>91268.15520610797</v>
      </c>
      <c r="AE22" t="n">
        <v>124877.1164197794</v>
      </c>
      <c r="AF22" t="n">
        <v>5.573477163368181e-06</v>
      </c>
      <c r="AG22" t="n">
        <v>0.4258333333333333</v>
      </c>
      <c r="AH22" t="n">
        <v>112959.0196948422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9.841699999999999</v>
      </c>
      <c r="E23" t="n">
        <v>10.16</v>
      </c>
      <c r="F23" t="n">
        <v>6.93</v>
      </c>
      <c r="G23" t="n">
        <v>31.98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103.17</v>
      </c>
      <c r="Q23" t="n">
        <v>204.14</v>
      </c>
      <c r="R23" t="n">
        <v>29.32</v>
      </c>
      <c r="S23" t="n">
        <v>17.37</v>
      </c>
      <c r="T23" t="n">
        <v>3835.26</v>
      </c>
      <c r="U23" t="n">
        <v>0.59</v>
      </c>
      <c r="V23" t="n">
        <v>0.74</v>
      </c>
      <c r="W23" t="n">
        <v>1.15</v>
      </c>
      <c r="X23" t="n">
        <v>0.24</v>
      </c>
      <c r="Y23" t="n">
        <v>1</v>
      </c>
      <c r="Z23" t="n">
        <v>10</v>
      </c>
      <c r="AA23" t="n">
        <v>90.45158508662806</v>
      </c>
      <c r="AB23" t="n">
        <v>123.7598491577764</v>
      </c>
      <c r="AC23" t="n">
        <v>111.94838285223</v>
      </c>
      <c r="AD23" t="n">
        <v>90451.58508662805</v>
      </c>
      <c r="AE23" t="n">
        <v>123759.8491577764</v>
      </c>
      <c r="AF23" t="n">
        <v>5.606403397287445e-06</v>
      </c>
      <c r="AG23" t="n">
        <v>0.4233333333333333</v>
      </c>
      <c r="AH23" t="n">
        <v>111948.38285223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9.8474</v>
      </c>
      <c r="E24" t="n">
        <v>10.15</v>
      </c>
      <c r="F24" t="n">
        <v>6.92</v>
      </c>
      <c r="G24" t="n">
        <v>31.96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11</v>
      </c>
      <c r="N24" t="n">
        <v>53.75</v>
      </c>
      <c r="O24" t="n">
        <v>28871.74</v>
      </c>
      <c r="P24" t="n">
        <v>103.03</v>
      </c>
      <c r="Q24" t="n">
        <v>204.17</v>
      </c>
      <c r="R24" t="n">
        <v>28.97</v>
      </c>
      <c r="S24" t="n">
        <v>17.37</v>
      </c>
      <c r="T24" t="n">
        <v>3663.95</v>
      </c>
      <c r="U24" t="n">
        <v>0.6</v>
      </c>
      <c r="V24" t="n">
        <v>0.74</v>
      </c>
      <c r="W24" t="n">
        <v>1.16</v>
      </c>
      <c r="X24" t="n">
        <v>0.23</v>
      </c>
      <c r="Y24" t="n">
        <v>1</v>
      </c>
      <c r="Z24" t="n">
        <v>10</v>
      </c>
      <c r="AA24" t="n">
        <v>90.27993292956941</v>
      </c>
      <c r="AB24" t="n">
        <v>123.5249871037302</v>
      </c>
      <c r="AC24" t="n">
        <v>111.7359357029909</v>
      </c>
      <c r="AD24" t="n">
        <v>90279.93292956942</v>
      </c>
      <c r="AE24" t="n">
        <v>123524.9871037302</v>
      </c>
      <c r="AF24" t="n">
        <v>5.609650448037269e-06</v>
      </c>
      <c r="AG24" t="n">
        <v>0.4229166666666667</v>
      </c>
      <c r="AH24" t="n">
        <v>111735.9357029909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9.8996</v>
      </c>
      <c r="E25" t="n">
        <v>10.1</v>
      </c>
      <c r="F25" t="n">
        <v>6.91</v>
      </c>
      <c r="G25" t="n">
        <v>34.57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102.73</v>
      </c>
      <c r="Q25" t="n">
        <v>204.14</v>
      </c>
      <c r="R25" t="n">
        <v>28.81</v>
      </c>
      <c r="S25" t="n">
        <v>17.37</v>
      </c>
      <c r="T25" t="n">
        <v>3585.89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89.60493116952725</v>
      </c>
      <c r="AB25" t="n">
        <v>122.601419916665</v>
      </c>
      <c r="AC25" t="n">
        <v>110.9005124720242</v>
      </c>
      <c r="AD25" t="n">
        <v>89604.93116952725</v>
      </c>
      <c r="AE25" t="n">
        <v>122601.419916665</v>
      </c>
      <c r="AF25" t="n">
        <v>5.639386597009337e-06</v>
      </c>
      <c r="AG25" t="n">
        <v>0.4208333333333333</v>
      </c>
      <c r="AH25" t="n">
        <v>110900.5124720242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9.898</v>
      </c>
      <c r="E26" t="n">
        <v>10.1</v>
      </c>
      <c r="F26" t="n">
        <v>6.92</v>
      </c>
      <c r="G26" t="n">
        <v>34.58</v>
      </c>
      <c r="H26" t="n">
        <v>0.53</v>
      </c>
      <c r="I26" t="n">
        <v>12</v>
      </c>
      <c r="J26" t="n">
        <v>233.05</v>
      </c>
      <c r="K26" t="n">
        <v>56.94</v>
      </c>
      <c r="L26" t="n">
        <v>7</v>
      </c>
      <c r="M26" t="n">
        <v>10</v>
      </c>
      <c r="N26" t="n">
        <v>54.11</v>
      </c>
      <c r="O26" t="n">
        <v>28977.11</v>
      </c>
      <c r="P26" t="n">
        <v>102.71</v>
      </c>
      <c r="Q26" t="n">
        <v>204.17</v>
      </c>
      <c r="R26" t="n">
        <v>28.85</v>
      </c>
      <c r="S26" t="n">
        <v>17.37</v>
      </c>
      <c r="T26" t="n">
        <v>3605.58</v>
      </c>
      <c r="U26" t="n">
        <v>0.6</v>
      </c>
      <c r="V26" t="n">
        <v>0.74</v>
      </c>
      <c r="W26" t="n">
        <v>1.15</v>
      </c>
      <c r="X26" t="n">
        <v>0.22</v>
      </c>
      <c r="Y26" t="n">
        <v>1</v>
      </c>
      <c r="Z26" t="n">
        <v>10</v>
      </c>
      <c r="AA26" t="n">
        <v>89.64820521092848</v>
      </c>
      <c r="AB26" t="n">
        <v>122.6606293692261</v>
      </c>
      <c r="AC26" t="n">
        <v>110.9540710575339</v>
      </c>
      <c r="AD26" t="n">
        <v>89648.20521092849</v>
      </c>
      <c r="AE26" t="n">
        <v>122660.6293692261</v>
      </c>
      <c r="AF26" t="n">
        <v>5.638475144167281e-06</v>
      </c>
      <c r="AG26" t="n">
        <v>0.4208333333333333</v>
      </c>
      <c r="AH26" t="n">
        <v>110954.0710575339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9.8964</v>
      </c>
      <c r="E27" t="n">
        <v>10.1</v>
      </c>
      <c r="F27" t="n">
        <v>6.92</v>
      </c>
      <c r="G27" t="n">
        <v>34.59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102.47</v>
      </c>
      <c r="Q27" t="n">
        <v>204.14</v>
      </c>
      <c r="R27" t="n">
        <v>28.67</v>
      </c>
      <c r="S27" t="n">
        <v>17.37</v>
      </c>
      <c r="T27" t="n">
        <v>3517.75</v>
      </c>
      <c r="U27" t="n">
        <v>0.61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89.52990380760338</v>
      </c>
      <c r="AB27" t="n">
        <v>122.4987641701072</v>
      </c>
      <c r="AC27" t="n">
        <v>110.8076540458396</v>
      </c>
      <c r="AD27" t="n">
        <v>89529.90380760338</v>
      </c>
      <c r="AE27" t="n">
        <v>122498.7641701072</v>
      </c>
      <c r="AF27" t="n">
        <v>5.637563691325225e-06</v>
      </c>
      <c r="AG27" t="n">
        <v>0.4208333333333333</v>
      </c>
      <c r="AH27" t="n">
        <v>110807.6540458396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9.9709</v>
      </c>
      <c r="E28" t="n">
        <v>10.03</v>
      </c>
      <c r="F28" t="n">
        <v>6.89</v>
      </c>
      <c r="G28" t="n">
        <v>37.56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101.85</v>
      </c>
      <c r="Q28" t="n">
        <v>204.14</v>
      </c>
      <c r="R28" t="n">
        <v>27.88</v>
      </c>
      <c r="S28" t="n">
        <v>17.37</v>
      </c>
      <c r="T28" t="n">
        <v>3126.1</v>
      </c>
      <c r="U28" t="n">
        <v>0.62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88.41112424492445</v>
      </c>
      <c r="AB28" t="n">
        <v>120.9680006153798</v>
      </c>
      <c r="AC28" t="n">
        <v>109.4229844163347</v>
      </c>
      <c r="AD28" t="n">
        <v>88411.12424492445</v>
      </c>
      <c r="AE28" t="n">
        <v>120968.0006153798</v>
      </c>
      <c r="AF28" t="n">
        <v>5.680003214283446e-06</v>
      </c>
      <c r="AG28" t="n">
        <v>0.4179166666666667</v>
      </c>
      <c r="AH28" t="n">
        <v>109422.9844163347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9.968999999999999</v>
      </c>
      <c r="E29" t="n">
        <v>10.03</v>
      </c>
      <c r="F29" t="n">
        <v>6.89</v>
      </c>
      <c r="G29" t="n">
        <v>37.57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101.83</v>
      </c>
      <c r="Q29" t="n">
        <v>204.14</v>
      </c>
      <c r="R29" t="n">
        <v>27.94</v>
      </c>
      <c r="S29" t="n">
        <v>17.37</v>
      </c>
      <c r="T29" t="n">
        <v>3158.71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88.41609440360916</v>
      </c>
      <c r="AB29" t="n">
        <v>120.9748010057601</v>
      </c>
      <c r="AC29" t="n">
        <v>109.4291357870016</v>
      </c>
      <c r="AD29" t="n">
        <v>88416.09440360917</v>
      </c>
      <c r="AE29" t="n">
        <v>120974.8010057601</v>
      </c>
      <c r="AF29" t="n">
        <v>5.678920864033505e-06</v>
      </c>
      <c r="AG29" t="n">
        <v>0.4179166666666667</v>
      </c>
      <c r="AH29" t="n">
        <v>109429.1357870016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9.9693</v>
      </c>
      <c r="E30" t="n">
        <v>10.03</v>
      </c>
      <c r="F30" t="n">
        <v>6.89</v>
      </c>
      <c r="G30" t="n">
        <v>37.57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101.58</v>
      </c>
      <c r="Q30" t="n">
        <v>204.14</v>
      </c>
      <c r="R30" t="n">
        <v>27.94</v>
      </c>
      <c r="S30" t="n">
        <v>17.37</v>
      </c>
      <c r="T30" t="n">
        <v>3158.1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88.27711778975855</v>
      </c>
      <c r="AB30" t="n">
        <v>120.7846470714743</v>
      </c>
      <c r="AC30" t="n">
        <v>109.2571298773212</v>
      </c>
      <c r="AD30" t="n">
        <v>88277.11778975854</v>
      </c>
      <c r="AE30" t="n">
        <v>120784.6470714743</v>
      </c>
      <c r="AF30" t="n">
        <v>5.67909176144139e-06</v>
      </c>
      <c r="AG30" t="n">
        <v>0.4179166666666667</v>
      </c>
      <c r="AH30" t="n">
        <v>109257.1298773212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10.0351</v>
      </c>
      <c r="E31" t="n">
        <v>9.960000000000001</v>
      </c>
      <c r="F31" t="n">
        <v>6.87</v>
      </c>
      <c r="G31" t="n">
        <v>41.19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8</v>
      </c>
      <c r="N31" t="n">
        <v>55</v>
      </c>
      <c r="O31" t="n">
        <v>29241.66</v>
      </c>
      <c r="P31" t="n">
        <v>101.09</v>
      </c>
      <c r="Q31" t="n">
        <v>204.15</v>
      </c>
      <c r="R31" t="n">
        <v>27.29</v>
      </c>
      <c r="S31" t="n">
        <v>17.37</v>
      </c>
      <c r="T31" t="n">
        <v>2835.11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87.35710717247116</v>
      </c>
      <c r="AB31" t="n">
        <v>119.5258479568985</v>
      </c>
      <c r="AC31" t="n">
        <v>108.1184687835045</v>
      </c>
      <c r="AD31" t="n">
        <v>87357.10717247117</v>
      </c>
      <c r="AE31" t="n">
        <v>119525.8479568985</v>
      </c>
      <c r="AF31" t="n">
        <v>5.716575259570931e-06</v>
      </c>
      <c r="AG31" t="n">
        <v>0.415</v>
      </c>
      <c r="AH31" t="n">
        <v>108118.4687835045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10.0385</v>
      </c>
      <c r="E32" t="n">
        <v>9.960000000000001</v>
      </c>
      <c r="F32" t="n">
        <v>6.86</v>
      </c>
      <c r="G32" t="n">
        <v>41.17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101.06</v>
      </c>
      <c r="Q32" t="n">
        <v>204.15</v>
      </c>
      <c r="R32" t="n">
        <v>27.22</v>
      </c>
      <c r="S32" t="n">
        <v>17.37</v>
      </c>
      <c r="T32" t="n">
        <v>2804.42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87.27291894729041</v>
      </c>
      <c r="AB32" t="n">
        <v>119.4106579130839</v>
      </c>
      <c r="AC32" t="n">
        <v>108.0142723158012</v>
      </c>
      <c r="AD32" t="n">
        <v>87272.91894729041</v>
      </c>
      <c r="AE32" t="n">
        <v>119410.6579130839</v>
      </c>
      <c r="AF32" t="n">
        <v>5.718512096860301e-06</v>
      </c>
      <c r="AG32" t="n">
        <v>0.415</v>
      </c>
      <c r="AH32" t="n">
        <v>108014.2723158012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10.0413</v>
      </c>
      <c r="E33" t="n">
        <v>9.960000000000001</v>
      </c>
      <c r="F33" t="n">
        <v>6.86</v>
      </c>
      <c r="G33" t="n">
        <v>41.16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101.02</v>
      </c>
      <c r="Q33" t="n">
        <v>204.14</v>
      </c>
      <c r="R33" t="n">
        <v>27.01</v>
      </c>
      <c r="S33" t="n">
        <v>17.37</v>
      </c>
      <c r="T33" t="n">
        <v>2697.35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87.22830490142285</v>
      </c>
      <c r="AB33" t="n">
        <v>119.3496150072951</v>
      </c>
      <c r="AC33" t="n">
        <v>107.9590552592667</v>
      </c>
      <c r="AD33" t="n">
        <v>87228.30490142285</v>
      </c>
      <c r="AE33" t="n">
        <v>119349.6150072951</v>
      </c>
      <c r="AF33" t="n">
        <v>5.720107139333898e-06</v>
      </c>
      <c r="AG33" t="n">
        <v>0.415</v>
      </c>
      <c r="AH33" t="n">
        <v>107959.0552592667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10.103</v>
      </c>
      <c r="E34" t="n">
        <v>9.9</v>
      </c>
      <c r="F34" t="n">
        <v>6.84</v>
      </c>
      <c r="G34" t="n">
        <v>45.61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100.32</v>
      </c>
      <c r="Q34" t="n">
        <v>204.14</v>
      </c>
      <c r="R34" t="n">
        <v>26.54</v>
      </c>
      <c r="S34" t="n">
        <v>17.37</v>
      </c>
      <c r="T34" t="n">
        <v>2468.86</v>
      </c>
      <c r="U34" t="n">
        <v>0.65</v>
      </c>
      <c r="V34" t="n">
        <v>0.75</v>
      </c>
      <c r="W34" t="n">
        <v>1.15</v>
      </c>
      <c r="X34" t="n">
        <v>0.15</v>
      </c>
      <c r="Y34" t="n">
        <v>1</v>
      </c>
      <c r="Z34" t="n">
        <v>10</v>
      </c>
      <c r="AA34" t="n">
        <v>86.2452430209842</v>
      </c>
      <c r="AB34" t="n">
        <v>118.0045463728503</v>
      </c>
      <c r="AC34" t="n">
        <v>106.7423580874772</v>
      </c>
      <c r="AD34" t="n">
        <v>86245.2430209842</v>
      </c>
      <c r="AE34" t="n">
        <v>118004.5463728503</v>
      </c>
      <c r="AF34" t="n">
        <v>5.755255039555671e-06</v>
      </c>
      <c r="AG34" t="n">
        <v>0.4125</v>
      </c>
      <c r="AH34" t="n">
        <v>106742.3580874772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10.0866</v>
      </c>
      <c r="E35" t="n">
        <v>9.91</v>
      </c>
      <c r="F35" t="n">
        <v>6.86</v>
      </c>
      <c r="G35" t="n">
        <v>45.72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100.82</v>
      </c>
      <c r="Q35" t="n">
        <v>204.14</v>
      </c>
      <c r="R35" t="n">
        <v>27.06</v>
      </c>
      <c r="S35" t="n">
        <v>17.37</v>
      </c>
      <c r="T35" t="n">
        <v>2729.59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86.73086872455623</v>
      </c>
      <c r="AB35" t="n">
        <v>118.6690008847713</v>
      </c>
      <c r="AC35" t="n">
        <v>107.3433979933484</v>
      </c>
      <c r="AD35" t="n">
        <v>86730.86872455623</v>
      </c>
      <c r="AE35" t="n">
        <v>118669.0008847713</v>
      </c>
      <c r="AF35" t="n">
        <v>5.745912647924601e-06</v>
      </c>
      <c r="AG35" t="n">
        <v>0.4129166666666667</v>
      </c>
      <c r="AH35" t="n">
        <v>107343.3979933484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10.0877</v>
      </c>
      <c r="E36" t="n">
        <v>9.91</v>
      </c>
      <c r="F36" t="n">
        <v>6.86</v>
      </c>
      <c r="G36" t="n">
        <v>45.71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100.92</v>
      </c>
      <c r="Q36" t="n">
        <v>204.16</v>
      </c>
      <c r="R36" t="n">
        <v>26.94</v>
      </c>
      <c r="S36" t="n">
        <v>17.37</v>
      </c>
      <c r="T36" t="n">
        <v>2667.86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86.77590306450024</v>
      </c>
      <c r="AB36" t="n">
        <v>118.7306188554575</v>
      </c>
      <c r="AC36" t="n">
        <v>107.3991352313937</v>
      </c>
      <c r="AD36" t="n">
        <v>86775.90306450023</v>
      </c>
      <c r="AE36" t="n">
        <v>118730.6188554574</v>
      </c>
      <c r="AF36" t="n">
        <v>5.746539271753514e-06</v>
      </c>
      <c r="AG36" t="n">
        <v>0.4129166666666667</v>
      </c>
      <c r="AH36" t="n">
        <v>107399.1352313937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10.0888</v>
      </c>
      <c r="E37" t="n">
        <v>9.91</v>
      </c>
      <c r="F37" t="n">
        <v>6.86</v>
      </c>
      <c r="G37" t="n">
        <v>45.71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100.59</v>
      </c>
      <c r="Q37" t="n">
        <v>204.15</v>
      </c>
      <c r="R37" t="n">
        <v>27.02</v>
      </c>
      <c r="S37" t="n">
        <v>17.37</v>
      </c>
      <c r="T37" t="n">
        <v>2709.82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86.58898303332572</v>
      </c>
      <c r="AB37" t="n">
        <v>118.4748666224748</v>
      </c>
      <c r="AC37" t="n">
        <v>107.1677916325763</v>
      </c>
      <c r="AD37" t="n">
        <v>86588.98303332571</v>
      </c>
      <c r="AE37" t="n">
        <v>118474.8666224748</v>
      </c>
      <c r="AF37" t="n">
        <v>5.747165895582428e-06</v>
      </c>
      <c r="AG37" t="n">
        <v>0.4129166666666667</v>
      </c>
      <c r="AH37" t="n">
        <v>107167.7916325763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10.0905</v>
      </c>
      <c r="E38" t="n">
        <v>9.91</v>
      </c>
      <c r="F38" t="n">
        <v>6.85</v>
      </c>
      <c r="G38" t="n">
        <v>45.7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100.39</v>
      </c>
      <c r="Q38" t="n">
        <v>204.14</v>
      </c>
      <c r="R38" t="n">
        <v>26.99</v>
      </c>
      <c r="S38" t="n">
        <v>17.37</v>
      </c>
      <c r="T38" t="n">
        <v>2691.08</v>
      </c>
      <c r="U38" t="n">
        <v>0.64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86.42754264413769</v>
      </c>
      <c r="AB38" t="n">
        <v>118.2539767597406</v>
      </c>
      <c r="AC38" t="n">
        <v>106.9679831883205</v>
      </c>
      <c r="AD38" t="n">
        <v>86427.54264413769</v>
      </c>
      <c r="AE38" t="n">
        <v>118253.9767597406</v>
      </c>
      <c r="AF38" t="n">
        <v>5.748134314227112e-06</v>
      </c>
      <c r="AG38" t="n">
        <v>0.4129166666666667</v>
      </c>
      <c r="AH38" t="n">
        <v>106967.9831883205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10.1531</v>
      </c>
      <c r="E39" t="n">
        <v>9.85</v>
      </c>
      <c r="F39" t="n">
        <v>6.84</v>
      </c>
      <c r="G39" t="n">
        <v>51.28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99.87</v>
      </c>
      <c r="Q39" t="n">
        <v>204.21</v>
      </c>
      <c r="R39" t="n">
        <v>26.36</v>
      </c>
      <c r="S39" t="n">
        <v>17.37</v>
      </c>
      <c r="T39" t="n">
        <v>2382.08</v>
      </c>
      <c r="U39" t="n">
        <v>0.66</v>
      </c>
      <c r="V39" t="n">
        <v>0.75</v>
      </c>
      <c r="W39" t="n">
        <v>1.15</v>
      </c>
      <c r="X39" t="n">
        <v>0.15</v>
      </c>
      <c r="Y39" t="n">
        <v>1</v>
      </c>
      <c r="Z39" t="n">
        <v>10</v>
      </c>
      <c r="AA39" t="n">
        <v>85.58280040399627</v>
      </c>
      <c r="AB39" t="n">
        <v>117.0981631593822</v>
      </c>
      <c r="AC39" t="n">
        <v>105.9224788157854</v>
      </c>
      <c r="AD39" t="n">
        <v>85582.80040399627</v>
      </c>
      <c r="AE39" t="n">
        <v>117098.1631593822</v>
      </c>
      <c r="AF39" t="n">
        <v>5.783794906672543e-06</v>
      </c>
      <c r="AG39" t="n">
        <v>0.4104166666666667</v>
      </c>
      <c r="AH39" t="n">
        <v>105922.4788157854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10.1692</v>
      </c>
      <c r="E40" t="n">
        <v>9.83</v>
      </c>
      <c r="F40" t="n">
        <v>6.82</v>
      </c>
      <c r="G40" t="n">
        <v>51.16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99.65000000000001</v>
      </c>
      <c r="Q40" t="n">
        <v>204.14</v>
      </c>
      <c r="R40" t="n">
        <v>25.81</v>
      </c>
      <c r="S40" t="n">
        <v>17.37</v>
      </c>
      <c r="T40" t="n">
        <v>2105.75</v>
      </c>
      <c r="U40" t="n">
        <v>0.67</v>
      </c>
      <c r="V40" t="n">
        <v>0.75</v>
      </c>
      <c r="W40" t="n">
        <v>1.15</v>
      </c>
      <c r="X40" t="n">
        <v>0.13</v>
      </c>
      <c r="Y40" t="n">
        <v>1</v>
      </c>
      <c r="Z40" t="n">
        <v>10</v>
      </c>
      <c r="AA40" t="n">
        <v>85.25027309485462</v>
      </c>
      <c r="AB40" t="n">
        <v>116.6431846249453</v>
      </c>
      <c r="AC40" t="n">
        <v>105.5109227941086</v>
      </c>
      <c r="AD40" t="n">
        <v>85250.27309485462</v>
      </c>
      <c r="AE40" t="n">
        <v>116643.1846249454</v>
      </c>
      <c r="AF40" t="n">
        <v>5.792966400895728e-06</v>
      </c>
      <c r="AG40" t="n">
        <v>0.4095833333333334</v>
      </c>
      <c r="AH40" t="n">
        <v>105510.9227941086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10.1683</v>
      </c>
      <c r="E41" t="n">
        <v>9.83</v>
      </c>
      <c r="F41" t="n">
        <v>6.82</v>
      </c>
      <c r="G41" t="n">
        <v>51.17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99.48</v>
      </c>
      <c r="Q41" t="n">
        <v>204.15</v>
      </c>
      <c r="R41" t="n">
        <v>25.9</v>
      </c>
      <c r="S41" t="n">
        <v>17.37</v>
      </c>
      <c r="T41" t="n">
        <v>2151.58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85.16639680672309</v>
      </c>
      <c r="AB41" t="n">
        <v>116.5284213871632</v>
      </c>
      <c r="AC41" t="n">
        <v>105.4071123986691</v>
      </c>
      <c r="AD41" t="n">
        <v>85166.39680672309</v>
      </c>
      <c r="AE41" t="n">
        <v>116528.4213871632</v>
      </c>
      <c r="AF41" t="n">
        <v>5.792453708672072e-06</v>
      </c>
      <c r="AG41" t="n">
        <v>0.4095833333333334</v>
      </c>
      <c r="AH41" t="n">
        <v>105407.1123986691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10.1557</v>
      </c>
      <c r="E42" t="n">
        <v>9.85</v>
      </c>
      <c r="F42" t="n">
        <v>6.83</v>
      </c>
      <c r="G42" t="n">
        <v>51.26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99.52</v>
      </c>
      <c r="Q42" t="n">
        <v>204.15</v>
      </c>
      <c r="R42" t="n">
        <v>26.29</v>
      </c>
      <c r="S42" t="n">
        <v>17.37</v>
      </c>
      <c r="T42" t="n">
        <v>2349.8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85.33503957532562</v>
      </c>
      <c r="AB42" t="n">
        <v>116.7591658631589</v>
      </c>
      <c r="AC42" t="n">
        <v>105.6158349457278</v>
      </c>
      <c r="AD42" t="n">
        <v>85335.03957532563</v>
      </c>
      <c r="AE42" t="n">
        <v>116759.1658631589</v>
      </c>
      <c r="AF42" t="n">
        <v>5.785276017540882e-06</v>
      </c>
      <c r="AG42" t="n">
        <v>0.4104166666666667</v>
      </c>
      <c r="AH42" t="n">
        <v>105615.8349457278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10.1655</v>
      </c>
      <c r="E43" t="n">
        <v>9.84</v>
      </c>
      <c r="F43" t="n">
        <v>6.83</v>
      </c>
      <c r="G43" t="n">
        <v>51.19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99.31</v>
      </c>
      <c r="Q43" t="n">
        <v>204.14</v>
      </c>
      <c r="R43" t="n">
        <v>26.07</v>
      </c>
      <c r="S43" t="n">
        <v>17.37</v>
      </c>
      <c r="T43" t="n">
        <v>2238.18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85.14108361870167</v>
      </c>
      <c r="AB43" t="n">
        <v>116.4937867665732</v>
      </c>
      <c r="AC43" t="n">
        <v>105.3757832576583</v>
      </c>
      <c r="AD43" t="n">
        <v>85141.08361870167</v>
      </c>
      <c r="AE43" t="n">
        <v>116493.7867665732</v>
      </c>
      <c r="AF43" t="n">
        <v>5.790858666198474e-06</v>
      </c>
      <c r="AG43" t="n">
        <v>0.41</v>
      </c>
      <c r="AH43" t="n">
        <v>105375.7832576583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10.1609</v>
      </c>
      <c r="E44" t="n">
        <v>9.84</v>
      </c>
      <c r="F44" t="n">
        <v>6.83</v>
      </c>
      <c r="G44" t="n">
        <v>51.22</v>
      </c>
      <c r="H44" t="n">
        <v>0.85</v>
      </c>
      <c r="I44" t="n">
        <v>8</v>
      </c>
      <c r="J44" t="n">
        <v>240.84</v>
      </c>
      <c r="K44" t="n">
        <v>56.94</v>
      </c>
      <c r="L44" t="n">
        <v>11.5</v>
      </c>
      <c r="M44" t="n">
        <v>6</v>
      </c>
      <c r="N44" t="n">
        <v>57.39</v>
      </c>
      <c r="O44" t="n">
        <v>29937.16</v>
      </c>
      <c r="P44" t="n">
        <v>99.14</v>
      </c>
      <c r="Q44" t="n">
        <v>204.14</v>
      </c>
      <c r="R44" t="n">
        <v>26.14</v>
      </c>
      <c r="S44" t="n">
        <v>17.37</v>
      </c>
      <c r="T44" t="n">
        <v>2273.32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85.08632889569569</v>
      </c>
      <c r="AB44" t="n">
        <v>116.4188689389486</v>
      </c>
      <c r="AC44" t="n">
        <v>105.3080154823543</v>
      </c>
      <c r="AD44" t="n">
        <v>85086.32889569568</v>
      </c>
      <c r="AE44" t="n">
        <v>116418.8689389486</v>
      </c>
      <c r="AF44" t="n">
        <v>5.788238239277564e-06</v>
      </c>
      <c r="AG44" t="n">
        <v>0.41</v>
      </c>
      <c r="AH44" t="n">
        <v>105308.0154823543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10.2372</v>
      </c>
      <c r="E45" t="n">
        <v>9.77</v>
      </c>
      <c r="F45" t="n">
        <v>6.8</v>
      </c>
      <c r="G45" t="n">
        <v>58.29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98.38</v>
      </c>
      <c r="Q45" t="n">
        <v>204.14</v>
      </c>
      <c r="R45" t="n">
        <v>25.24</v>
      </c>
      <c r="S45" t="n">
        <v>17.37</v>
      </c>
      <c r="T45" t="n">
        <v>1828.72</v>
      </c>
      <c r="U45" t="n">
        <v>0.6899999999999999</v>
      </c>
      <c r="V45" t="n">
        <v>0.75</v>
      </c>
      <c r="W45" t="n">
        <v>1.15</v>
      </c>
      <c r="X45" t="n">
        <v>0.11</v>
      </c>
      <c r="Y45" t="n">
        <v>1</v>
      </c>
      <c r="Z45" t="n">
        <v>10</v>
      </c>
      <c r="AA45" t="n">
        <v>83.93897143033412</v>
      </c>
      <c r="AB45" t="n">
        <v>114.8490038370027</v>
      </c>
      <c r="AC45" t="n">
        <v>103.8879761024181</v>
      </c>
      <c r="AD45" t="n">
        <v>83938.97143033412</v>
      </c>
      <c r="AE45" t="n">
        <v>114849.0038370027</v>
      </c>
      <c r="AF45" t="n">
        <v>5.831703146683097e-06</v>
      </c>
      <c r="AG45" t="n">
        <v>0.4070833333333333</v>
      </c>
      <c r="AH45" t="n">
        <v>103887.9761024181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10.2328</v>
      </c>
      <c r="E46" t="n">
        <v>9.77</v>
      </c>
      <c r="F46" t="n">
        <v>6.8</v>
      </c>
      <c r="G46" t="n">
        <v>58.32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5</v>
      </c>
      <c r="N46" t="n">
        <v>57.77</v>
      </c>
      <c r="O46" t="n">
        <v>30045.13</v>
      </c>
      <c r="P46" t="n">
        <v>98.64</v>
      </c>
      <c r="Q46" t="n">
        <v>204.14</v>
      </c>
      <c r="R46" t="n">
        <v>25.29</v>
      </c>
      <c r="S46" t="n">
        <v>17.37</v>
      </c>
      <c r="T46" t="n">
        <v>1853.49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84.11121042034965</v>
      </c>
      <c r="AB46" t="n">
        <v>115.0846688217898</v>
      </c>
      <c r="AC46" t="n">
        <v>104.1011495518151</v>
      </c>
      <c r="AD46" t="n">
        <v>84111.21042034966</v>
      </c>
      <c r="AE46" t="n">
        <v>115084.6688217898</v>
      </c>
      <c r="AF46" t="n">
        <v>5.829196651367443e-06</v>
      </c>
      <c r="AG46" t="n">
        <v>0.4070833333333333</v>
      </c>
      <c r="AH46" t="n">
        <v>104101.1495518151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10.2305</v>
      </c>
      <c r="E47" t="n">
        <v>9.77</v>
      </c>
      <c r="F47" t="n">
        <v>6.81</v>
      </c>
      <c r="G47" t="n">
        <v>58.34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5</v>
      </c>
      <c r="N47" t="n">
        <v>57.96</v>
      </c>
      <c r="O47" t="n">
        <v>30099.23</v>
      </c>
      <c r="P47" t="n">
        <v>98.78</v>
      </c>
      <c r="Q47" t="n">
        <v>204.18</v>
      </c>
      <c r="R47" t="n">
        <v>25.43</v>
      </c>
      <c r="S47" t="n">
        <v>17.37</v>
      </c>
      <c r="T47" t="n">
        <v>1922.16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84.24276622164966</v>
      </c>
      <c r="AB47" t="n">
        <v>115.2646692729607</v>
      </c>
      <c r="AC47" t="n">
        <v>104.2639710125585</v>
      </c>
      <c r="AD47" t="n">
        <v>84242.76622164965</v>
      </c>
      <c r="AE47" t="n">
        <v>115264.6692729607</v>
      </c>
      <c r="AF47" t="n">
        <v>5.827886437906988e-06</v>
      </c>
      <c r="AG47" t="n">
        <v>0.4070833333333333</v>
      </c>
      <c r="AH47" t="n">
        <v>104263.9710125585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10.229</v>
      </c>
      <c r="E48" t="n">
        <v>9.779999999999999</v>
      </c>
      <c r="F48" t="n">
        <v>6.81</v>
      </c>
      <c r="G48" t="n">
        <v>58.35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98.86</v>
      </c>
      <c r="Q48" t="n">
        <v>204.14</v>
      </c>
      <c r="R48" t="n">
        <v>25.47</v>
      </c>
      <c r="S48" t="n">
        <v>17.37</v>
      </c>
      <c r="T48" t="n">
        <v>1941.75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84.30102192070073</v>
      </c>
      <c r="AB48" t="n">
        <v>115.3443772904624</v>
      </c>
      <c r="AC48" t="n">
        <v>104.3360718087408</v>
      </c>
      <c r="AD48" t="n">
        <v>84301.02192070073</v>
      </c>
      <c r="AE48" t="n">
        <v>115344.3772904624</v>
      </c>
      <c r="AF48" t="n">
        <v>5.82703195086756e-06</v>
      </c>
      <c r="AG48" t="n">
        <v>0.4075</v>
      </c>
      <c r="AH48" t="n">
        <v>104336.0718087408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10.2238</v>
      </c>
      <c r="E49" t="n">
        <v>9.779999999999999</v>
      </c>
      <c r="F49" t="n">
        <v>6.81</v>
      </c>
      <c r="G49" t="n">
        <v>58.4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5</v>
      </c>
      <c r="N49" t="n">
        <v>58.34</v>
      </c>
      <c r="O49" t="n">
        <v>30207.61</v>
      </c>
      <c r="P49" t="n">
        <v>98.88</v>
      </c>
      <c r="Q49" t="n">
        <v>204.17</v>
      </c>
      <c r="R49" t="n">
        <v>25.62</v>
      </c>
      <c r="S49" t="n">
        <v>17.37</v>
      </c>
      <c r="T49" t="n">
        <v>2018.53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84.35202786595329</v>
      </c>
      <c r="AB49" t="n">
        <v>115.4141658749804</v>
      </c>
      <c r="AC49" t="n">
        <v>104.3991998687013</v>
      </c>
      <c r="AD49" t="n">
        <v>84352.02786595329</v>
      </c>
      <c r="AE49" t="n">
        <v>115414.1658749804</v>
      </c>
      <c r="AF49" t="n">
        <v>5.824069729130881e-06</v>
      </c>
      <c r="AG49" t="n">
        <v>0.4075</v>
      </c>
      <c r="AH49" t="n">
        <v>104399.1998687013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10.2258</v>
      </c>
      <c r="E50" t="n">
        <v>9.779999999999999</v>
      </c>
      <c r="F50" t="n">
        <v>6.81</v>
      </c>
      <c r="G50" t="n">
        <v>58.38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5</v>
      </c>
      <c r="N50" t="n">
        <v>58.53</v>
      </c>
      <c r="O50" t="n">
        <v>30261.91</v>
      </c>
      <c r="P50" t="n">
        <v>98.61</v>
      </c>
      <c r="Q50" t="n">
        <v>204.15</v>
      </c>
      <c r="R50" t="n">
        <v>25.62</v>
      </c>
      <c r="S50" t="n">
        <v>17.37</v>
      </c>
      <c r="T50" t="n">
        <v>2017.11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84.19280934490273</v>
      </c>
      <c r="AB50" t="n">
        <v>115.1963160702538</v>
      </c>
      <c r="AC50" t="n">
        <v>104.2021413435836</v>
      </c>
      <c r="AD50" t="n">
        <v>84192.80934490272</v>
      </c>
      <c r="AE50" t="n">
        <v>115196.3160702538</v>
      </c>
      <c r="AF50" t="n">
        <v>5.82520904518345e-06</v>
      </c>
      <c r="AG50" t="n">
        <v>0.4075</v>
      </c>
      <c r="AH50" t="n">
        <v>104202.1413435836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10.2252</v>
      </c>
      <c r="E51" t="n">
        <v>9.779999999999999</v>
      </c>
      <c r="F51" t="n">
        <v>6.81</v>
      </c>
      <c r="G51" t="n">
        <v>58.39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5</v>
      </c>
      <c r="N51" t="n">
        <v>58.72</v>
      </c>
      <c r="O51" t="n">
        <v>30316.27</v>
      </c>
      <c r="P51" t="n">
        <v>98.40000000000001</v>
      </c>
      <c r="Q51" t="n">
        <v>204.14</v>
      </c>
      <c r="R51" t="n">
        <v>25.64</v>
      </c>
      <c r="S51" t="n">
        <v>17.37</v>
      </c>
      <c r="T51" t="n">
        <v>2025.47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84.0856951125816</v>
      </c>
      <c r="AB51" t="n">
        <v>115.0497576520456</v>
      </c>
      <c r="AC51" t="n">
        <v>104.0695702551132</v>
      </c>
      <c r="AD51" t="n">
        <v>84085.6951125816</v>
      </c>
      <c r="AE51" t="n">
        <v>115049.7576520456</v>
      </c>
      <c r="AF51" t="n">
        <v>5.824867250367678e-06</v>
      </c>
      <c r="AG51" t="n">
        <v>0.4075</v>
      </c>
      <c r="AH51" t="n">
        <v>104069.5702551132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10.2186</v>
      </c>
      <c r="E52" t="n">
        <v>9.789999999999999</v>
      </c>
      <c r="F52" t="n">
        <v>6.82</v>
      </c>
      <c r="G52" t="n">
        <v>58.44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5</v>
      </c>
      <c r="N52" t="n">
        <v>58.91</v>
      </c>
      <c r="O52" t="n">
        <v>30370.7</v>
      </c>
      <c r="P52" t="n">
        <v>98.29000000000001</v>
      </c>
      <c r="Q52" t="n">
        <v>204.14</v>
      </c>
      <c r="R52" t="n">
        <v>25.81</v>
      </c>
      <c r="S52" t="n">
        <v>17.37</v>
      </c>
      <c r="T52" t="n">
        <v>2111.19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84.12162627692786</v>
      </c>
      <c r="AB52" t="n">
        <v>115.0989202562753</v>
      </c>
      <c r="AC52" t="n">
        <v>104.1140408493953</v>
      </c>
      <c r="AD52" t="n">
        <v>84121.62627692785</v>
      </c>
      <c r="AE52" t="n">
        <v>115098.9202562753</v>
      </c>
      <c r="AF52" t="n">
        <v>5.821107507394198e-06</v>
      </c>
      <c r="AG52" t="n">
        <v>0.4079166666666666</v>
      </c>
      <c r="AH52" t="n">
        <v>104114.0408493953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10.2247</v>
      </c>
      <c r="E53" t="n">
        <v>9.779999999999999</v>
      </c>
      <c r="F53" t="n">
        <v>6.81</v>
      </c>
      <c r="G53" t="n">
        <v>58.39</v>
      </c>
      <c r="H53" t="n">
        <v>1</v>
      </c>
      <c r="I53" t="n">
        <v>7</v>
      </c>
      <c r="J53" t="n">
        <v>244.79</v>
      </c>
      <c r="K53" t="n">
        <v>56.94</v>
      </c>
      <c r="L53" t="n">
        <v>13.75</v>
      </c>
      <c r="M53" t="n">
        <v>5</v>
      </c>
      <c r="N53" t="n">
        <v>59.1</v>
      </c>
      <c r="O53" t="n">
        <v>30425.2</v>
      </c>
      <c r="P53" t="n">
        <v>97.94</v>
      </c>
      <c r="Q53" t="n">
        <v>204.14</v>
      </c>
      <c r="R53" t="n">
        <v>25.55</v>
      </c>
      <c r="S53" t="n">
        <v>17.37</v>
      </c>
      <c r="T53" t="n">
        <v>1983.69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83.8447362460811</v>
      </c>
      <c r="AB53" t="n">
        <v>114.7200671005449</v>
      </c>
      <c r="AC53" t="n">
        <v>103.7713449071239</v>
      </c>
      <c r="AD53" t="n">
        <v>83844.7362460811</v>
      </c>
      <c r="AE53" t="n">
        <v>114720.0671005449</v>
      </c>
      <c r="AF53" t="n">
        <v>5.824582421354536e-06</v>
      </c>
      <c r="AG53" t="n">
        <v>0.4075</v>
      </c>
      <c r="AH53" t="n">
        <v>103771.3449071239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10.3022</v>
      </c>
      <c r="E54" t="n">
        <v>9.710000000000001</v>
      </c>
      <c r="F54" t="n">
        <v>6.78</v>
      </c>
      <c r="G54" t="n">
        <v>67.83</v>
      </c>
      <c r="H54" t="n">
        <v>1.02</v>
      </c>
      <c r="I54" t="n">
        <v>6</v>
      </c>
      <c r="J54" t="n">
        <v>245.23</v>
      </c>
      <c r="K54" t="n">
        <v>56.94</v>
      </c>
      <c r="L54" t="n">
        <v>14</v>
      </c>
      <c r="M54" t="n">
        <v>4</v>
      </c>
      <c r="N54" t="n">
        <v>59.29</v>
      </c>
      <c r="O54" t="n">
        <v>30479.78</v>
      </c>
      <c r="P54" t="n">
        <v>97.28</v>
      </c>
      <c r="Q54" t="n">
        <v>204.14</v>
      </c>
      <c r="R54" t="n">
        <v>24.72</v>
      </c>
      <c r="S54" t="n">
        <v>17.37</v>
      </c>
      <c r="T54" t="n">
        <v>1571.1</v>
      </c>
      <c r="U54" t="n">
        <v>0.7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82.75708641706304</v>
      </c>
      <c r="AB54" t="n">
        <v>113.2318966207592</v>
      </c>
      <c r="AC54" t="n">
        <v>102.4252033292681</v>
      </c>
      <c r="AD54" t="n">
        <v>82757.08641706304</v>
      </c>
      <c r="AE54" t="n">
        <v>113231.8966207592</v>
      </c>
      <c r="AF54" t="n">
        <v>5.86873091839161e-06</v>
      </c>
      <c r="AG54" t="n">
        <v>0.4045833333333334</v>
      </c>
      <c r="AH54" t="n">
        <v>102425.2033292681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10.2987</v>
      </c>
      <c r="E55" t="n">
        <v>9.710000000000001</v>
      </c>
      <c r="F55" t="n">
        <v>6.79</v>
      </c>
      <c r="G55" t="n">
        <v>67.86</v>
      </c>
      <c r="H55" t="n">
        <v>1.03</v>
      </c>
      <c r="I55" t="n">
        <v>6</v>
      </c>
      <c r="J55" t="n">
        <v>245.68</v>
      </c>
      <c r="K55" t="n">
        <v>56.94</v>
      </c>
      <c r="L55" t="n">
        <v>14.25</v>
      </c>
      <c r="M55" t="n">
        <v>4</v>
      </c>
      <c r="N55" t="n">
        <v>59.48</v>
      </c>
      <c r="O55" t="n">
        <v>30534.42</v>
      </c>
      <c r="P55" t="n">
        <v>97.37</v>
      </c>
      <c r="Q55" t="n">
        <v>204.16</v>
      </c>
      <c r="R55" t="n">
        <v>24.73</v>
      </c>
      <c r="S55" t="n">
        <v>17.37</v>
      </c>
      <c r="T55" t="n">
        <v>1576.97</v>
      </c>
      <c r="U55" t="n">
        <v>0.7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82.87012304442699</v>
      </c>
      <c r="AB55" t="n">
        <v>113.3865583211425</v>
      </c>
      <c r="AC55" t="n">
        <v>102.565104334036</v>
      </c>
      <c r="AD55" t="n">
        <v>82870.12304442699</v>
      </c>
      <c r="AE55" t="n">
        <v>113386.5583211425</v>
      </c>
      <c r="AF55" t="n">
        <v>5.866737115299614e-06</v>
      </c>
      <c r="AG55" t="n">
        <v>0.4045833333333334</v>
      </c>
      <c r="AH55" t="n">
        <v>102565.104334036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10.2975</v>
      </c>
      <c r="E56" t="n">
        <v>9.710000000000001</v>
      </c>
      <c r="F56" t="n">
        <v>6.79</v>
      </c>
      <c r="G56" t="n">
        <v>67.87</v>
      </c>
      <c r="H56" t="n">
        <v>1.05</v>
      </c>
      <c r="I56" t="n">
        <v>6</v>
      </c>
      <c r="J56" t="n">
        <v>246.12</v>
      </c>
      <c r="K56" t="n">
        <v>56.94</v>
      </c>
      <c r="L56" t="n">
        <v>14.5</v>
      </c>
      <c r="M56" t="n">
        <v>4</v>
      </c>
      <c r="N56" t="n">
        <v>59.68</v>
      </c>
      <c r="O56" t="n">
        <v>30589.13</v>
      </c>
      <c r="P56" t="n">
        <v>97.34</v>
      </c>
      <c r="Q56" t="n">
        <v>204.15</v>
      </c>
      <c r="R56" t="n">
        <v>24.87</v>
      </c>
      <c r="S56" t="n">
        <v>17.37</v>
      </c>
      <c r="T56" t="n">
        <v>1647.52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82.86335265128255</v>
      </c>
      <c r="AB56" t="n">
        <v>113.3772947705536</v>
      </c>
      <c r="AC56" t="n">
        <v>102.5567248837138</v>
      </c>
      <c r="AD56" t="n">
        <v>82863.35265128255</v>
      </c>
      <c r="AE56" t="n">
        <v>113377.2947705536</v>
      </c>
      <c r="AF56" t="n">
        <v>5.866053525668072e-06</v>
      </c>
      <c r="AG56" t="n">
        <v>0.4045833333333334</v>
      </c>
      <c r="AH56" t="n">
        <v>102556.7248837138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10.2978</v>
      </c>
      <c r="E57" t="n">
        <v>9.710000000000001</v>
      </c>
      <c r="F57" t="n">
        <v>6.79</v>
      </c>
      <c r="G57" t="n">
        <v>67.87</v>
      </c>
      <c r="H57" t="n">
        <v>1.06</v>
      </c>
      <c r="I57" t="n">
        <v>6</v>
      </c>
      <c r="J57" t="n">
        <v>246.57</v>
      </c>
      <c r="K57" t="n">
        <v>56.94</v>
      </c>
      <c r="L57" t="n">
        <v>14.75</v>
      </c>
      <c r="M57" t="n">
        <v>4</v>
      </c>
      <c r="N57" t="n">
        <v>59.87</v>
      </c>
      <c r="O57" t="n">
        <v>30643.91</v>
      </c>
      <c r="P57" t="n">
        <v>97.47</v>
      </c>
      <c r="Q57" t="n">
        <v>204.14</v>
      </c>
      <c r="R57" t="n">
        <v>24.88</v>
      </c>
      <c r="S57" t="n">
        <v>17.37</v>
      </c>
      <c r="T57" t="n">
        <v>1653.94</v>
      </c>
      <c r="U57" t="n">
        <v>0.7</v>
      </c>
      <c r="V57" t="n">
        <v>0.75</v>
      </c>
      <c r="W57" t="n">
        <v>1.14</v>
      </c>
      <c r="X57" t="n">
        <v>0.1</v>
      </c>
      <c r="Y57" t="n">
        <v>1</v>
      </c>
      <c r="Z57" t="n">
        <v>10</v>
      </c>
      <c r="AA57" t="n">
        <v>82.92978154739836</v>
      </c>
      <c r="AB57" t="n">
        <v>113.4681857168553</v>
      </c>
      <c r="AC57" t="n">
        <v>102.6389413256667</v>
      </c>
      <c r="AD57" t="n">
        <v>82929.78154739836</v>
      </c>
      <c r="AE57" t="n">
        <v>113468.1857168553</v>
      </c>
      <c r="AF57" t="n">
        <v>5.866224423075959e-06</v>
      </c>
      <c r="AG57" t="n">
        <v>0.4045833333333334</v>
      </c>
      <c r="AH57" t="n">
        <v>102638.9413256667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10.2939</v>
      </c>
      <c r="E58" t="n">
        <v>9.710000000000001</v>
      </c>
      <c r="F58" t="n">
        <v>6.79</v>
      </c>
      <c r="G58" t="n">
        <v>67.90000000000001</v>
      </c>
      <c r="H58" t="n">
        <v>1.08</v>
      </c>
      <c r="I58" t="n">
        <v>6</v>
      </c>
      <c r="J58" t="n">
        <v>247.01</v>
      </c>
      <c r="K58" t="n">
        <v>56.94</v>
      </c>
      <c r="L58" t="n">
        <v>15</v>
      </c>
      <c r="M58" t="n">
        <v>4</v>
      </c>
      <c r="N58" t="n">
        <v>60.07</v>
      </c>
      <c r="O58" t="n">
        <v>30698.76</v>
      </c>
      <c r="P58" t="n">
        <v>97.53</v>
      </c>
      <c r="Q58" t="n">
        <v>204.15</v>
      </c>
      <c r="R58" t="n">
        <v>24.98</v>
      </c>
      <c r="S58" t="n">
        <v>17.37</v>
      </c>
      <c r="T58" t="n">
        <v>1703.42</v>
      </c>
      <c r="U58" t="n">
        <v>0.7</v>
      </c>
      <c r="V58" t="n">
        <v>0.75</v>
      </c>
      <c r="W58" t="n">
        <v>1.14</v>
      </c>
      <c r="X58" t="n">
        <v>0.1</v>
      </c>
      <c r="Y58" t="n">
        <v>1</v>
      </c>
      <c r="Z58" t="n">
        <v>10</v>
      </c>
      <c r="AA58" t="n">
        <v>82.99105640351628</v>
      </c>
      <c r="AB58" t="n">
        <v>113.5520246782517</v>
      </c>
      <c r="AC58" t="n">
        <v>102.7147788142562</v>
      </c>
      <c r="AD58" t="n">
        <v>82991.05640351628</v>
      </c>
      <c r="AE58" t="n">
        <v>113552.0246782517</v>
      </c>
      <c r="AF58" t="n">
        <v>5.864002756773446e-06</v>
      </c>
      <c r="AG58" t="n">
        <v>0.4045833333333334</v>
      </c>
      <c r="AH58" t="n">
        <v>102714.7788142562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10.3028</v>
      </c>
      <c r="E59" t="n">
        <v>9.710000000000001</v>
      </c>
      <c r="F59" t="n">
        <v>6.78</v>
      </c>
      <c r="G59" t="n">
        <v>67.81999999999999</v>
      </c>
      <c r="H59" t="n">
        <v>1.1</v>
      </c>
      <c r="I59" t="n">
        <v>6</v>
      </c>
      <c r="J59" t="n">
        <v>247.46</v>
      </c>
      <c r="K59" t="n">
        <v>56.94</v>
      </c>
      <c r="L59" t="n">
        <v>15.25</v>
      </c>
      <c r="M59" t="n">
        <v>4</v>
      </c>
      <c r="N59" t="n">
        <v>60.26</v>
      </c>
      <c r="O59" t="n">
        <v>30753.68</v>
      </c>
      <c r="P59" t="n">
        <v>97.36</v>
      </c>
      <c r="Q59" t="n">
        <v>204.15</v>
      </c>
      <c r="R59" t="n">
        <v>24.63</v>
      </c>
      <c r="S59" t="n">
        <v>17.37</v>
      </c>
      <c r="T59" t="n">
        <v>1526.3</v>
      </c>
      <c r="U59" t="n">
        <v>0.71</v>
      </c>
      <c r="V59" t="n">
        <v>0.75</v>
      </c>
      <c r="W59" t="n">
        <v>1.15</v>
      </c>
      <c r="X59" t="n">
        <v>0.09</v>
      </c>
      <c r="Y59" t="n">
        <v>1</v>
      </c>
      <c r="Z59" t="n">
        <v>10</v>
      </c>
      <c r="AA59" t="n">
        <v>82.79480957877939</v>
      </c>
      <c r="AB59" t="n">
        <v>113.2835111148479</v>
      </c>
      <c r="AC59" t="n">
        <v>102.4718918084825</v>
      </c>
      <c r="AD59" t="n">
        <v>82794.80957877939</v>
      </c>
      <c r="AE59" t="n">
        <v>113283.5111148479</v>
      </c>
      <c r="AF59" t="n">
        <v>5.869072713207381e-06</v>
      </c>
      <c r="AG59" t="n">
        <v>0.4045833333333334</v>
      </c>
      <c r="AH59" t="n">
        <v>102471.8918084825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10.3004</v>
      </c>
      <c r="E60" t="n">
        <v>9.710000000000001</v>
      </c>
      <c r="F60" t="n">
        <v>6.78</v>
      </c>
      <c r="G60" t="n">
        <v>67.84</v>
      </c>
      <c r="H60" t="n">
        <v>1.11</v>
      </c>
      <c r="I60" t="n">
        <v>6</v>
      </c>
      <c r="J60" t="n">
        <v>247.9</v>
      </c>
      <c r="K60" t="n">
        <v>56.94</v>
      </c>
      <c r="L60" t="n">
        <v>15.5</v>
      </c>
      <c r="M60" t="n">
        <v>4</v>
      </c>
      <c r="N60" t="n">
        <v>60.46</v>
      </c>
      <c r="O60" t="n">
        <v>30808.68</v>
      </c>
      <c r="P60" t="n">
        <v>97.09999999999999</v>
      </c>
      <c r="Q60" t="n">
        <v>204.14</v>
      </c>
      <c r="R60" t="n">
        <v>24.71</v>
      </c>
      <c r="S60" t="n">
        <v>17.37</v>
      </c>
      <c r="T60" t="n">
        <v>1566.2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82.67559006181703</v>
      </c>
      <c r="AB60" t="n">
        <v>113.1203897121462</v>
      </c>
      <c r="AC60" t="n">
        <v>102.3243384835122</v>
      </c>
      <c r="AD60" t="n">
        <v>82675.59006181703</v>
      </c>
      <c r="AE60" t="n">
        <v>113120.3897121462</v>
      </c>
      <c r="AF60" t="n">
        <v>5.867705533944298e-06</v>
      </c>
      <c r="AG60" t="n">
        <v>0.4045833333333334</v>
      </c>
      <c r="AH60" t="n">
        <v>102324.3384835122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10.2969</v>
      </c>
      <c r="E61" t="n">
        <v>9.710000000000001</v>
      </c>
      <c r="F61" t="n">
        <v>6.79</v>
      </c>
      <c r="G61" t="n">
        <v>67.88</v>
      </c>
      <c r="H61" t="n">
        <v>1.13</v>
      </c>
      <c r="I61" t="n">
        <v>6</v>
      </c>
      <c r="J61" t="n">
        <v>248.35</v>
      </c>
      <c r="K61" t="n">
        <v>56.94</v>
      </c>
      <c r="L61" t="n">
        <v>15.75</v>
      </c>
      <c r="M61" t="n">
        <v>4</v>
      </c>
      <c r="N61" t="n">
        <v>60.66</v>
      </c>
      <c r="O61" t="n">
        <v>30863.74</v>
      </c>
      <c r="P61" t="n">
        <v>96.95999999999999</v>
      </c>
      <c r="Q61" t="n">
        <v>204.14</v>
      </c>
      <c r="R61" t="n">
        <v>24.84</v>
      </c>
      <c r="S61" t="n">
        <v>17.37</v>
      </c>
      <c r="T61" t="n">
        <v>1630.59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82.66706269985269</v>
      </c>
      <c r="AB61" t="n">
        <v>113.1087221993059</v>
      </c>
      <c r="AC61" t="n">
        <v>102.313784501722</v>
      </c>
      <c r="AD61" t="n">
        <v>82667.06269985269</v>
      </c>
      <c r="AE61" t="n">
        <v>113108.722199306</v>
      </c>
      <c r="AF61" t="n">
        <v>5.865711730852301e-06</v>
      </c>
      <c r="AG61" t="n">
        <v>0.4045833333333334</v>
      </c>
      <c r="AH61" t="n">
        <v>102313.784501722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10.2939</v>
      </c>
      <c r="E62" t="n">
        <v>9.710000000000001</v>
      </c>
      <c r="F62" t="n">
        <v>6.79</v>
      </c>
      <c r="G62" t="n">
        <v>67.90000000000001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96.90000000000001</v>
      </c>
      <c r="Q62" t="n">
        <v>204.15</v>
      </c>
      <c r="R62" t="n">
        <v>25.02</v>
      </c>
      <c r="S62" t="n">
        <v>17.37</v>
      </c>
      <c r="T62" t="n">
        <v>1721.3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82.65800149748611</v>
      </c>
      <c r="AB62" t="n">
        <v>113.096324262476</v>
      </c>
      <c r="AC62" t="n">
        <v>102.3025698065824</v>
      </c>
      <c r="AD62" t="n">
        <v>82658.00149748611</v>
      </c>
      <c r="AE62" t="n">
        <v>113096.324262476</v>
      </c>
      <c r="AF62" t="n">
        <v>5.864002756773446e-06</v>
      </c>
      <c r="AG62" t="n">
        <v>0.4045833333333334</v>
      </c>
      <c r="AH62" t="n">
        <v>102302.5698065824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10.2978</v>
      </c>
      <c r="E63" t="n">
        <v>9.710000000000001</v>
      </c>
      <c r="F63" t="n">
        <v>6.79</v>
      </c>
      <c r="G63" t="n">
        <v>67.87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96.62</v>
      </c>
      <c r="Q63" t="n">
        <v>204.14</v>
      </c>
      <c r="R63" t="n">
        <v>24.86</v>
      </c>
      <c r="S63" t="n">
        <v>17.37</v>
      </c>
      <c r="T63" t="n">
        <v>1640.02</v>
      </c>
      <c r="U63" t="n">
        <v>0.7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82.48059193583916</v>
      </c>
      <c r="AB63" t="n">
        <v>112.8535846734733</v>
      </c>
      <c r="AC63" t="n">
        <v>102.0829969432669</v>
      </c>
      <c r="AD63" t="n">
        <v>82480.59193583915</v>
      </c>
      <c r="AE63" t="n">
        <v>112853.5846734733</v>
      </c>
      <c r="AF63" t="n">
        <v>5.866224423075959e-06</v>
      </c>
      <c r="AG63" t="n">
        <v>0.4045833333333334</v>
      </c>
      <c r="AH63" t="n">
        <v>102082.9969432669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10.2998</v>
      </c>
      <c r="E64" t="n">
        <v>9.710000000000001</v>
      </c>
      <c r="F64" t="n">
        <v>6.78</v>
      </c>
      <c r="G64" t="n">
        <v>67.84999999999999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96.58</v>
      </c>
      <c r="Q64" t="n">
        <v>204.14</v>
      </c>
      <c r="R64" t="n">
        <v>24.78</v>
      </c>
      <c r="S64" t="n">
        <v>17.37</v>
      </c>
      <c r="T64" t="n">
        <v>1603.25</v>
      </c>
      <c r="U64" t="n">
        <v>0.7</v>
      </c>
      <c r="V64" t="n">
        <v>0.75</v>
      </c>
      <c r="W64" t="n">
        <v>1.14</v>
      </c>
      <c r="X64" t="n">
        <v>0.09</v>
      </c>
      <c r="Y64" t="n">
        <v>1</v>
      </c>
      <c r="Z64" t="n">
        <v>10</v>
      </c>
      <c r="AA64" t="n">
        <v>82.40537463454601</v>
      </c>
      <c r="AB64" t="n">
        <v>112.7506690434909</v>
      </c>
      <c r="AC64" t="n">
        <v>101.989903436567</v>
      </c>
      <c r="AD64" t="n">
        <v>82405.37463454601</v>
      </c>
      <c r="AE64" t="n">
        <v>112750.6690434909</v>
      </c>
      <c r="AF64" t="n">
        <v>5.867363739128527e-06</v>
      </c>
      <c r="AG64" t="n">
        <v>0.4045833333333334</v>
      </c>
      <c r="AH64" t="n">
        <v>101989.903436567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10.2978</v>
      </c>
      <c r="E65" t="n">
        <v>9.710000000000001</v>
      </c>
      <c r="F65" t="n">
        <v>6.79</v>
      </c>
      <c r="G65" t="n">
        <v>67.87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96.43000000000001</v>
      </c>
      <c r="Q65" t="n">
        <v>204.14</v>
      </c>
      <c r="R65" t="n">
        <v>24.82</v>
      </c>
      <c r="S65" t="n">
        <v>17.37</v>
      </c>
      <c r="T65" t="n">
        <v>1623.55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82.38018484619647</v>
      </c>
      <c r="AB65" t="n">
        <v>112.7162032637761</v>
      </c>
      <c r="AC65" t="n">
        <v>101.9587270224951</v>
      </c>
      <c r="AD65" t="n">
        <v>82380.18484619647</v>
      </c>
      <c r="AE65" t="n">
        <v>112716.2032637761</v>
      </c>
      <c r="AF65" t="n">
        <v>5.866224423075959e-06</v>
      </c>
      <c r="AG65" t="n">
        <v>0.4045833333333334</v>
      </c>
      <c r="AH65" t="n">
        <v>101958.7270224951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10.2922</v>
      </c>
      <c r="E66" t="n">
        <v>9.720000000000001</v>
      </c>
      <c r="F66" t="n">
        <v>6.79</v>
      </c>
      <c r="G66" t="n">
        <v>67.92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96.02</v>
      </c>
      <c r="Q66" t="n">
        <v>204.14</v>
      </c>
      <c r="R66" t="n">
        <v>25.05</v>
      </c>
      <c r="S66" t="n">
        <v>17.37</v>
      </c>
      <c r="T66" t="n">
        <v>1736.34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82.20961159366622</v>
      </c>
      <c r="AB66" t="n">
        <v>112.4828174145035</v>
      </c>
      <c r="AC66" t="n">
        <v>101.7476151911179</v>
      </c>
      <c r="AD66" t="n">
        <v>82209.61159366622</v>
      </c>
      <c r="AE66" t="n">
        <v>112482.8174145035</v>
      </c>
      <c r="AF66" t="n">
        <v>5.863034338128762e-06</v>
      </c>
      <c r="AG66" t="n">
        <v>0.405</v>
      </c>
      <c r="AH66" t="n">
        <v>101747.6151911179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10.3594</v>
      </c>
      <c r="E67" t="n">
        <v>9.65</v>
      </c>
      <c r="F67" t="n">
        <v>6.77</v>
      </c>
      <c r="G67" t="n">
        <v>81.27</v>
      </c>
      <c r="H67" t="n">
        <v>1.22</v>
      </c>
      <c r="I67" t="n">
        <v>5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95.53</v>
      </c>
      <c r="Q67" t="n">
        <v>204.14</v>
      </c>
      <c r="R67" t="n">
        <v>24.37</v>
      </c>
      <c r="S67" t="n">
        <v>17.37</v>
      </c>
      <c r="T67" t="n">
        <v>1402.32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81.34480458847656</v>
      </c>
      <c r="AB67" t="n">
        <v>111.2995503174112</v>
      </c>
      <c r="AC67" t="n">
        <v>100.677277445046</v>
      </c>
      <c r="AD67" t="n">
        <v>81344.80458847656</v>
      </c>
      <c r="AE67" t="n">
        <v>111299.5503174112</v>
      </c>
      <c r="AF67" t="n">
        <v>5.901315357495104e-06</v>
      </c>
      <c r="AG67" t="n">
        <v>0.4020833333333333</v>
      </c>
      <c r="AH67" t="n">
        <v>100677.277445046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10.3564</v>
      </c>
      <c r="E68" t="n">
        <v>9.66</v>
      </c>
      <c r="F68" t="n">
        <v>6.78</v>
      </c>
      <c r="G68" t="n">
        <v>81.31</v>
      </c>
      <c r="H68" t="n">
        <v>1.24</v>
      </c>
      <c r="I68" t="n">
        <v>5</v>
      </c>
      <c r="J68" t="n">
        <v>251.49</v>
      </c>
      <c r="K68" t="n">
        <v>56.94</v>
      </c>
      <c r="L68" t="n">
        <v>17.5</v>
      </c>
      <c r="M68" t="n">
        <v>3</v>
      </c>
      <c r="N68" t="n">
        <v>62.05</v>
      </c>
      <c r="O68" t="n">
        <v>31251.22</v>
      </c>
      <c r="P68" t="n">
        <v>95.88</v>
      </c>
      <c r="Q68" t="n">
        <v>204.14</v>
      </c>
      <c r="R68" t="n">
        <v>24.49</v>
      </c>
      <c r="S68" t="n">
        <v>17.37</v>
      </c>
      <c r="T68" t="n">
        <v>1461.38</v>
      </c>
      <c r="U68" t="n">
        <v>0.71</v>
      </c>
      <c r="V68" t="n">
        <v>0.75</v>
      </c>
      <c r="W68" t="n">
        <v>1.14</v>
      </c>
      <c r="X68" t="n">
        <v>0.08</v>
      </c>
      <c r="Y68" t="n">
        <v>1</v>
      </c>
      <c r="Z68" t="n">
        <v>10</v>
      </c>
      <c r="AA68" t="n">
        <v>81.5937393407319</v>
      </c>
      <c r="AB68" t="n">
        <v>111.6401538276729</v>
      </c>
      <c r="AC68" t="n">
        <v>100.9853742343285</v>
      </c>
      <c r="AD68" t="n">
        <v>81593.7393407319</v>
      </c>
      <c r="AE68" t="n">
        <v>111640.1538276729</v>
      </c>
      <c r="AF68" t="n">
        <v>5.899606383416249e-06</v>
      </c>
      <c r="AG68" t="n">
        <v>0.4025</v>
      </c>
      <c r="AH68" t="n">
        <v>100985.3742343285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10.3576</v>
      </c>
      <c r="E69" t="n">
        <v>9.65</v>
      </c>
      <c r="F69" t="n">
        <v>6.77</v>
      </c>
      <c r="G69" t="n">
        <v>81.29000000000001</v>
      </c>
      <c r="H69" t="n">
        <v>1.25</v>
      </c>
      <c r="I69" t="n">
        <v>5</v>
      </c>
      <c r="J69" t="n">
        <v>251.94</v>
      </c>
      <c r="K69" t="n">
        <v>56.94</v>
      </c>
      <c r="L69" t="n">
        <v>17.75</v>
      </c>
      <c r="M69" t="n">
        <v>3</v>
      </c>
      <c r="N69" t="n">
        <v>62.25</v>
      </c>
      <c r="O69" t="n">
        <v>31306.86</v>
      </c>
      <c r="P69" t="n">
        <v>95.98999999999999</v>
      </c>
      <c r="Q69" t="n">
        <v>204.14</v>
      </c>
      <c r="R69" t="n">
        <v>24.48</v>
      </c>
      <c r="S69" t="n">
        <v>17.37</v>
      </c>
      <c r="T69" t="n">
        <v>1459.68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81.5997777707253</v>
      </c>
      <c r="AB69" t="n">
        <v>111.6484158739866</v>
      </c>
      <c r="AC69" t="n">
        <v>100.9928477625379</v>
      </c>
      <c r="AD69" t="n">
        <v>81599.7777707253</v>
      </c>
      <c r="AE69" t="n">
        <v>111648.4158739866</v>
      </c>
      <c r="AF69" t="n">
        <v>5.90028997304779e-06</v>
      </c>
      <c r="AG69" t="n">
        <v>0.4020833333333333</v>
      </c>
      <c r="AH69" t="n">
        <v>100992.8477625379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10.3612</v>
      </c>
      <c r="E70" t="n">
        <v>9.65</v>
      </c>
      <c r="F70" t="n">
        <v>6.77</v>
      </c>
      <c r="G70" t="n">
        <v>81.25</v>
      </c>
      <c r="H70" t="n">
        <v>1.27</v>
      </c>
      <c r="I70" t="n">
        <v>5</v>
      </c>
      <c r="J70" t="n">
        <v>252.39</v>
      </c>
      <c r="K70" t="n">
        <v>56.94</v>
      </c>
      <c r="L70" t="n">
        <v>18</v>
      </c>
      <c r="M70" t="n">
        <v>3</v>
      </c>
      <c r="N70" t="n">
        <v>62.45</v>
      </c>
      <c r="O70" t="n">
        <v>31362.58</v>
      </c>
      <c r="P70" t="n">
        <v>96.09999999999999</v>
      </c>
      <c r="Q70" t="n">
        <v>204.17</v>
      </c>
      <c r="R70" t="n">
        <v>24.35</v>
      </c>
      <c r="S70" t="n">
        <v>17.37</v>
      </c>
      <c r="T70" t="n">
        <v>1390.21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81.63090147797851</v>
      </c>
      <c r="AB70" t="n">
        <v>111.6910007033315</v>
      </c>
      <c r="AC70" t="n">
        <v>101.0313683555383</v>
      </c>
      <c r="AD70" t="n">
        <v>81630.90147797851</v>
      </c>
      <c r="AE70" t="n">
        <v>111691.0007033315</v>
      </c>
      <c r="AF70" t="n">
        <v>5.902340741942416e-06</v>
      </c>
      <c r="AG70" t="n">
        <v>0.4020833333333333</v>
      </c>
      <c r="AH70" t="n">
        <v>101031.3683555383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10.3573</v>
      </c>
      <c r="E71" t="n">
        <v>9.65</v>
      </c>
      <c r="F71" t="n">
        <v>6.77</v>
      </c>
      <c r="G71" t="n">
        <v>81.3</v>
      </c>
      <c r="H71" t="n">
        <v>1.28</v>
      </c>
      <c r="I71" t="n">
        <v>5</v>
      </c>
      <c r="J71" t="n">
        <v>252.84</v>
      </c>
      <c r="K71" t="n">
        <v>56.94</v>
      </c>
      <c r="L71" t="n">
        <v>18.25</v>
      </c>
      <c r="M71" t="n">
        <v>3</v>
      </c>
      <c r="N71" t="n">
        <v>62.65</v>
      </c>
      <c r="O71" t="n">
        <v>31418.38</v>
      </c>
      <c r="P71" t="n">
        <v>96.16</v>
      </c>
      <c r="Q71" t="n">
        <v>204.15</v>
      </c>
      <c r="R71" t="n">
        <v>24.53</v>
      </c>
      <c r="S71" t="n">
        <v>17.37</v>
      </c>
      <c r="T71" t="n">
        <v>1484.33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81.69132135160839</v>
      </c>
      <c r="AB71" t="n">
        <v>111.7736698399686</v>
      </c>
      <c r="AC71" t="n">
        <v>101.1061476658016</v>
      </c>
      <c r="AD71" t="n">
        <v>81691.32135160839</v>
      </c>
      <c r="AE71" t="n">
        <v>111773.6698399686</v>
      </c>
      <c r="AF71" t="n">
        <v>5.900119075639906e-06</v>
      </c>
      <c r="AG71" t="n">
        <v>0.4020833333333333</v>
      </c>
      <c r="AH71" t="n">
        <v>101106.1476658016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10.3591</v>
      </c>
      <c r="E72" t="n">
        <v>9.65</v>
      </c>
      <c r="F72" t="n">
        <v>6.77</v>
      </c>
      <c r="G72" t="n">
        <v>81.28</v>
      </c>
      <c r="H72" t="n">
        <v>1.3</v>
      </c>
      <c r="I72" t="n">
        <v>5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95.95999999999999</v>
      </c>
      <c r="Q72" t="n">
        <v>204.14</v>
      </c>
      <c r="R72" t="n">
        <v>24.36</v>
      </c>
      <c r="S72" t="n">
        <v>17.37</v>
      </c>
      <c r="T72" t="n">
        <v>1395.61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81.57291099402677</v>
      </c>
      <c r="AB72" t="n">
        <v>111.6116555648292</v>
      </c>
      <c r="AC72" t="n">
        <v>100.959595805693</v>
      </c>
      <c r="AD72" t="n">
        <v>81572.91099402677</v>
      </c>
      <c r="AE72" t="n">
        <v>111611.6555648292</v>
      </c>
      <c r="AF72" t="n">
        <v>5.901144460087218e-06</v>
      </c>
      <c r="AG72" t="n">
        <v>0.4020833333333333</v>
      </c>
      <c r="AH72" t="n">
        <v>100959.595805693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10.3576</v>
      </c>
      <c r="E73" t="n">
        <v>9.65</v>
      </c>
      <c r="F73" t="n">
        <v>6.77</v>
      </c>
      <c r="G73" t="n">
        <v>81.29000000000001</v>
      </c>
      <c r="H73" t="n">
        <v>1.31</v>
      </c>
      <c r="I73" t="n">
        <v>5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95.95</v>
      </c>
      <c r="Q73" t="n">
        <v>204.15</v>
      </c>
      <c r="R73" t="n">
        <v>24.48</v>
      </c>
      <c r="S73" t="n">
        <v>17.37</v>
      </c>
      <c r="T73" t="n">
        <v>1456.53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81.57876147904784</v>
      </c>
      <c r="AB73" t="n">
        <v>111.6196604565402</v>
      </c>
      <c r="AC73" t="n">
        <v>100.966836721774</v>
      </c>
      <c r="AD73" t="n">
        <v>81578.76147904784</v>
      </c>
      <c r="AE73" t="n">
        <v>111619.6604565402</v>
      </c>
      <c r="AF73" t="n">
        <v>5.90028997304779e-06</v>
      </c>
      <c r="AG73" t="n">
        <v>0.4020833333333333</v>
      </c>
      <c r="AH73" t="n">
        <v>100966.836721774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10.3541</v>
      </c>
      <c r="E74" t="n">
        <v>9.66</v>
      </c>
      <c r="F74" t="n">
        <v>6.78</v>
      </c>
      <c r="G74" t="n">
        <v>81.33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3</v>
      </c>
      <c r="N74" t="n">
        <v>63.26</v>
      </c>
      <c r="O74" t="n">
        <v>31586.21</v>
      </c>
      <c r="P74" t="n">
        <v>95.97</v>
      </c>
      <c r="Q74" t="n">
        <v>204.14</v>
      </c>
      <c r="R74" t="n">
        <v>24.54</v>
      </c>
      <c r="S74" t="n">
        <v>17.37</v>
      </c>
      <c r="T74" t="n">
        <v>1489.8</v>
      </c>
      <c r="U74" t="n">
        <v>0.71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81.65807844926833</v>
      </c>
      <c r="AB74" t="n">
        <v>111.7281854344136</v>
      </c>
      <c r="AC74" t="n">
        <v>101.065004228075</v>
      </c>
      <c r="AD74" t="n">
        <v>81658.07844926833</v>
      </c>
      <c r="AE74" t="n">
        <v>111728.1854344136</v>
      </c>
      <c r="AF74" t="n">
        <v>5.898296169955794e-06</v>
      </c>
      <c r="AG74" t="n">
        <v>0.4025</v>
      </c>
      <c r="AH74" t="n">
        <v>101065.004228075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10.3621</v>
      </c>
      <c r="E75" t="n">
        <v>9.65</v>
      </c>
      <c r="F75" t="n">
        <v>6.77</v>
      </c>
      <c r="G75" t="n">
        <v>81.23999999999999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3</v>
      </c>
      <c r="N75" t="n">
        <v>63.47</v>
      </c>
      <c r="O75" t="n">
        <v>31642.3</v>
      </c>
      <c r="P75" t="n">
        <v>95.69</v>
      </c>
      <c r="Q75" t="n">
        <v>204.14</v>
      </c>
      <c r="R75" t="n">
        <v>24.36</v>
      </c>
      <c r="S75" t="n">
        <v>17.37</v>
      </c>
      <c r="T75" t="n">
        <v>1398.05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81.40891316040943</v>
      </c>
      <c r="AB75" t="n">
        <v>111.3872664938003</v>
      </c>
      <c r="AC75" t="n">
        <v>100.7566221126709</v>
      </c>
      <c r="AD75" t="n">
        <v>81408.91316040943</v>
      </c>
      <c r="AE75" t="n">
        <v>111387.2664938003</v>
      </c>
      <c r="AF75" t="n">
        <v>5.902853434166073e-06</v>
      </c>
      <c r="AG75" t="n">
        <v>0.4020833333333333</v>
      </c>
      <c r="AH75" t="n">
        <v>100756.6221126709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10.3612</v>
      </c>
      <c r="E76" t="n">
        <v>9.65</v>
      </c>
      <c r="F76" t="n">
        <v>6.77</v>
      </c>
      <c r="G76" t="n">
        <v>81.25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3</v>
      </c>
      <c r="N76" t="n">
        <v>63.67</v>
      </c>
      <c r="O76" t="n">
        <v>31698.47</v>
      </c>
      <c r="P76" t="n">
        <v>95.58</v>
      </c>
      <c r="Q76" t="n">
        <v>204.14</v>
      </c>
      <c r="R76" t="n">
        <v>24.4</v>
      </c>
      <c r="S76" t="n">
        <v>17.37</v>
      </c>
      <c r="T76" t="n">
        <v>1417.63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81.35778461363671</v>
      </c>
      <c r="AB76" t="n">
        <v>111.3173101604736</v>
      </c>
      <c r="AC76" t="n">
        <v>100.6933423136126</v>
      </c>
      <c r="AD76" t="n">
        <v>81357.78461363672</v>
      </c>
      <c r="AE76" t="n">
        <v>111317.3101604736</v>
      </c>
      <c r="AF76" t="n">
        <v>5.902340741942416e-06</v>
      </c>
      <c r="AG76" t="n">
        <v>0.4020833333333333</v>
      </c>
      <c r="AH76" t="n">
        <v>100693.3423136126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10.3654</v>
      </c>
      <c r="E77" t="n">
        <v>9.65</v>
      </c>
      <c r="F77" t="n">
        <v>6.77</v>
      </c>
      <c r="G77" t="n">
        <v>81.20999999999999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3</v>
      </c>
      <c r="N77" t="n">
        <v>63.88</v>
      </c>
      <c r="O77" t="n">
        <v>31754.72</v>
      </c>
      <c r="P77" t="n">
        <v>95.28</v>
      </c>
      <c r="Q77" t="n">
        <v>204.15</v>
      </c>
      <c r="R77" t="n">
        <v>24.18</v>
      </c>
      <c r="S77" t="n">
        <v>17.37</v>
      </c>
      <c r="T77" t="n">
        <v>1308.58</v>
      </c>
      <c r="U77" t="n">
        <v>0.72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81.16929884044934</v>
      </c>
      <c r="AB77" t="n">
        <v>111.0594156101933</v>
      </c>
      <c r="AC77" t="n">
        <v>100.4600608572537</v>
      </c>
      <c r="AD77" t="n">
        <v>81169.29884044934</v>
      </c>
      <c r="AE77" t="n">
        <v>111059.4156101933</v>
      </c>
      <c r="AF77" t="n">
        <v>5.904733305652812e-06</v>
      </c>
      <c r="AG77" t="n">
        <v>0.4020833333333333</v>
      </c>
      <c r="AH77" t="n">
        <v>100460.0608572537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10.3681</v>
      </c>
      <c r="E78" t="n">
        <v>9.640000000000001</v>
      </c>
      <c r="F78" t="n">
        <v>6.76</v>
      </c>
      <c r="G78" t="n">
        <v>81.18000000000001</v>
      </c>
      <c r="H78" t="n">
        <v>1.39</v>
      </c>
      <c r="I78" t="n">
        <v>5</v>
      </c>
      <c r="J78" t="n">
        <v>256.03</v>
      </c>
      <c r="K78" t="n">
        <v>56.94</v>
      </c>
      <c r="L78" t="n">
        <v>20</v>
      </c>
      <c r="M78" t="n">
        <v>3</v>
      </c>
      <c r="N78" t="n">
        <v>64.09</v>
      </c>
      <c r="O78" t="n">
        <v>31811.04</v>
      </c>
      <c r="P78" t="n">
        <v>94.94</v>
      </c>
      <c r="Q78" t="n">
        <v>204.14</v>
      </c>
      <c r="R78" t="n">
        <v>24.11</v>
      </c>
      <c r="S78" t="n">
        <v>17.37</v>
      </c>
      <c r="T78" t="n">
        <v>1274.01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80.92814693131093</v>
      </c>
      <c r="AB78" t="n">
        <v>110.7294609292389</v>
      </c>
      <c r="AC78" t="n">
        <v>100.1615965879552</v>
      </c>
      <c r="AD78" t="n">
        <v>80928.14693131094</v>
      </c>
      <c r="AE78" t="n">
        <v>110729.4609292389</v>
      </c>
      <c r="AF78" t="n">
        <v>5.906271382323782e-06</v>
      </c>
      <c r="AG78" t="n">
        <v>0.4016666666666667</v>
      </c>
      <c r="AH78" t="n">
        <v>100161.5965879552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10.3699</v>
      </c>
      <c r="E79" t="n">
        <v>9.640000000000001</v>
      </c>
      <c r="F79" t="n">
        <v>6.76</v>
      </c>
      <c r="G79" t="n">
        <v>81.16</v>
      </c>
      <c r="H79" t="n">
        <v>1.4</v>
      </c>
      <c r="I79" t="n">
        <v>5</v>
      </c>
      <c r="J79" t="n">
        <v>256.49</v>
      </c>
      <c r="K79" t="n">
        <v>56.94</v>
      </c>
      <c r="L79" t="n">
        <v>20.25</v>
      </c>
      <c r="M79" t="n">
        <v>3</v>
      </c>
      <c r="N79" t="n">
        <v>64.29000000000001</v>
      </c>
      <c r="O79" t="n">
        <v>31867.44</v>
      </c>
      <c r="P79" t="n">
        <v>94.63</v>
      </c>
      <c r="Q79" t="n">
        <v>204.14</v>
      </c>
      <c r="R79" t="n">
        <v>24.05</v>
      </c>
      <c r="S79" t="n">
        <v>17.37</v>
      </c>
      <c r="T79" t="n">
        <v>1242.41</v>
      </c>
      <c r="U79" t="n">
        <v>0.72</v>
      </c>
      <c r="V79" t="n">
        <v>0.76</v>
      </c>
      <c r="W79" t="n">
        <v>1.14</v>
      </c>
      <c r="X79" t="n">
        <v>0.07000000000000001</v>
      </c>
      <c r="Y79" t="n">
        <v>1</v>
      </c>
      <c r="Z79" t="n">
        <v>10</v>
      </c>
      <c r="AA79" t="n">
        <v>80.75226541049476</v>
      </c>
      <c r="AB79" t="n">
        <v>110.4888120731133</v>
      </c>
      <c r="AC79" t="n">
        <v>99.94391492090531</v>
      </c>
      <c r="AD79" t="n">
        <v>80752.26541049476</v>
      </c>
      <c r="AE79" t="n">
        <v>110488.8120731133</v>
      </c>
      <c r="AF79" t="n">
        <v>5.907296766771094e-06</v>
      </c>
      <c r="AG79" t="n">
        <v>0.4016666666666667</v>
      </c>
      <c r="AH79" t="n">
        <v>99943.91492090531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10.3654</v>
      </c>
      <c r="E80" t="n">
        <v>9.65</v>
      </c>
      <c r="F80" t="n">
        <v>6.77</v>
      </c>
      <c r="G80" t="n">
        <v>81.20999999999999</v>
      </c>
      <c r="H80" t="n">
        <v>1.42</v>
      </c>
      <c r="I80" t="n">
        <v>5</v>
      </c>
      <c r="J80" t="n">
        <v>256.94</v>
      </c>
      <c r="K80" t="n">
        <v>56.94</v>
      </c>
      <c r="L80" t="n">
        <v>20.5</v>
      </c>
      <c r="M80" t="n">
        <v>3</v>
      </c>
      <c r="N80" t="n">
        <v>64.5</v>
      </c>
      <c r="O80" t="n">
        <v>31924.04</v>
      </c>
      <c r="P80" t="n">
        <v>94.29000000000001</v>
      </c>
      <c r="Q80" t="n">
        <v>204.14</v>
      </c>
      <c r="R80" t="n">
        <v>24.18</v>
      </c>
      <c r="S80" t="n">
        <v>17.37</v>
      </c>
      <c r="T80" t="n">
        <v>1305.17</v>
      </c>
      <c r="U80" t="n">
        <v>0.72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80.64953703856143</v>
      </c>
      <c r="AB80" t="n">
        <v>110.3482545825783</v>
      </c>
      <c r="AC80" t="n">
        <v>99.81677203999324</v>
      </c>
      <c r="AD80" t="n">
        <v>80649.53703856144</v>
      </c>
      <c r="AE80" t="n">
        <v>110348.2545825783</v>
      </c>
      <c r="AF80" t="n">
        <v>5.904733305652812e-06</v>
      </c>
      <c r="AG80" t="n">
        <v>0.4020833333333333</v>
      </c>
      <c r="AH80" t="n">
        <v>99816.77203999324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10.3675</v>
      </c>
      <c r="E81" t="n">
        <v>9.65</v>
      </c>
      <c r="F81" t="n">
        <v>6.77</v>
      </c>
      <c r="G81" t="n">
        <v>81.18000000000001</v>
      </c>
      <c r="H81" t="n">
        <v>1.43</v>
      </c>
      <c r="I81" t="n">
        <v>5</v>
      </c>
      <c r="J81" t="n">
        <v>257.4</v>
      </c>
      <c r="K81" t="n">
        <v>56.94</v>
      </c>
      <c r="L81" t="n">
        <v>20.75</v>
      </c>
      <c r="M81" t="n">
        <v>3</v>
      </c>
      <c r="N81" t="n">
        <v>64.70999999999999</v>
      </c>
      <c r="O81" t="n">
        <v>31980.59</v>
      </c>
      <c r="P81" t="n">
        <v>93.95</v>
      </c>
      <c r="Q81" t="n">
        <v>204.14</v>
      </c>
      <c r="R81" t="n">
        <v>24.16</v>
      </c>
      <c r="S81" t="n">
        <v>17.37</v>
      </c>
      <c r="T81" t="n">
        <v>1298.99</v>
      </c>
      <c r="U81" t="n">
        <v>0.72</v>
      </c>
      <c r="V81" t="n">
        <v>0.75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80.455724641695</v>
      </c>
      <c r="AB81" t="n">
        <v>110.0830719107863</v>
      </c>
      <c r="AC81" t="n">
        <v>99.57689803021078</v>
      </c>
      <c r="AD81" t="n">
        <v>80455.72464169499</v>
      </c>
      <c r="AE81" t="n">
        <v>110083.0719107863</v>
      </c>
      <c r="AF81" t="n">
        <v>5.905929587508011e-06</v>
      </c>
      <c r="AG81" t="n">
        <v>0.4020833333333333</v>
      </c>
      <c r="AH81" t="n">
        <v>99576.89803021078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10.3648</v>
      </c>
      <c r="E82" t="n">
        <v>9.65</v>
      </c>
      <c r="F82" t="n">
        <v>6.77</v>
      </c>
      <c r="G82" t="n">
        <v>81.20999999999999</v>
      </c>
      <c r="H82" t="n">
        <v>1.45</v>
      </c>
      <c r="I82" t="n">
        <v>5</v>
      </c>
      <c r="J82" t="n">
        <v>257.86</v>
      </c>
      <c r="K82" t="n">
        <v>56.94</v>
      </c>
      <c r="L82" t="n">
        <v>21</v>
      </c>
      <c r="M82" t="n">
        <v>3</v>
      </c>
      <c r="N82" t="n">
        <v>64.92</v>
      </c>
      <c r="O82" t="n">
        <v>32037.22</v>
      </c>
      <c r="P82" t="n">
        <v>93.81999999999999</v>
      </c>
      <c r="Q82" t="n">
        <v>204.16</v>
      </c>
      <c r="R82" t="n">
        <v>24.25</v>
      </c>
      <c r="S82" t="n">
        <v>17.37</v>
      </c>
      <c r="T82" t="n">
        <v>1342.4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80.407152436532</v>
      </c>
      <c r="AB82" t="n">
        <v>110.0166132768278</v>
      </c>
      <c r="AC82" t="n">
        <v>99.51678211500203</v>
      </c>
      <c r="AD82" t="n">
        <v>80407.15243653201</v>
      </c>
      <c r="AE82" t="n">
        <v>110016.6132768278</v>
      </c>
      <c r="AF82" t="n">
        <v>5.904391510837042e-06</v>
      </c>
      <c r="AG82" t="n">
        <v>0.4020833333333333</v>
      </c>
      <c r="AH82" t="n">
        <v>99516.78211500203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10.3651</v>
      </c>
      <c r="E83" t="n">
        <v>9.65</v>
      </c>
      <c r="F83" t="n">
        <v>6.77</v>
      </c>
      <c r="G83" t="n">
        <v>81.20999999999999</v>
      </c>
      <c r="H83" t="n">
        <v>1.46</v>
      </c>
      <c r="I83" t="n">
        <v>5</v>
      </c>
      <c r="J83" t="n">
        <v>258.32</v>
      </c>
      <c r="K83" t="n">
        <v>56.94</v>
      </c>
      <c r="L83" t="n">
        <v>21.25</v>
      </c>
      <c r="M83" t="n">
        <v>3</v>
      </c>
      <c r="N83" t="n">
        <v>65.13</v>
      </c>
      <c r="O83" t="n">
        <v>32093.94</v>
      </c>
      <c r="P83" t="n">
        <v>93.75</v>
      </c>
      <c r="Q83" t="n">
        <v>204.14</v>
      </c>
      <c r="R83" t="n">
        <v>24.27</v>
      </c>
      <c r="S83" t="n">
        <v>17.37</v>
      </c>
      <c r="T83" t="n">
        <v>1353.15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80.36821497466629</v>
      </c>
      <c r="AB83" t="n">
        <v>109.9633373237036</v>
      </c>
      <c r="AC83" t="n">
        <v>99.4685907440707</v>
      </c>
      <c r="AD83" t="n">
        <v>80368.21497466629</v>
      </c>
      <c r="AE83" t="n">
        <v>109963.3373237036</v>
      </c>
      <c r="AF83" t="n">
        <v>5.904562408244927e-06</v>
      </c>
      <c r="AG83" t="n">
        <v>0.4020833333333333</v>
      </c>
      <c r="AH83" t="n">
        <v>99468.59074407069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10.3567</v>
      </c>
      <c r="E84" t="n">
        <v>9.66</v>
      </c>
      <c r="F84" t="n">
        <v>6.78</v>
      </c>
      <c r="G84" t="n">
        <v>81.3</v>
      </c>
      <c r="H84" t="n">
        <v>1.48</v>
      </c>
      <c r="I84" t="n">
        <v>5</v>
      </c>
      <c r="J84" t="n">
        <v>258.78</v>
      </c>
      <c r="K84" t="n">
        <v>56.94</v>
      </c>
      <c r="L84" t="n">
        <v>21.5</v>
      </c>
      <c r="M84" t="n">
        <v>3</v>
      </c>
      <c r="N84" t="n">
        <v>65.34</v>
      </c>
      <c r="O84" t="n">
        <v>32150.72</v>
      </c>
      <c r="P84" t="n">
        <v>93.7</v>
      </c>
      <c r="Q84" t="n">
        <v>204.14</v>
      </c>
      <c r="R84" t="n">
        <v>24.42</v>
      </c>
      <c r="S84" t="n">
        <v>17.37</v>
      </c>
      <c r="T84" t="n">
        <v>1427.84</v>
      </c>
      <c r="U84" t="n">
        <v>0.71</v>
      </c>
      <c r="V84" t="n">
        <v>0.75</v>
      </c>
      <c r="W84" t="n">
        <v>1.15</v>
      </c>
      <c r="X84" t="n">
        <v>0.08</v>
      </c>
      <c r="Y84" t="n">
        <v>1</v>
      </c>
      <c r="Z84" t="n">
        <v>10</v>
      </c>
      <c r="AA84" t="n">
        <v>80.44603031966422</v>
      </c>
      <c r="AB84" t="n">
        <v>110.0698077117004</v>
      </c>
      <c r="AC84" t="n">
        <v>99.56489974766929</v>
      </c>
      <c r="AD84" t="n">
        <v>80446.03031966422</v>
      </c>
      <c r="AE84" t="n">
        <v>110069.8077117004</v>
      </c>
      <c r="AF84" t="n">
        <v>5.899777280824135e-06</v>
      </c>
      <c r="AG84" t="n">
        <v>0.4025</v>
      </c>
      <c r="AH84" t="n">
        <v>99564.89974766929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10.3645</v>
      </c>
      <c r="E85" t="n">
        <v>9.65</v>
      </c>
      <c r="F85" t="n">
        <v>6.77</v>
      </c>
      <c r="G85" t="n">
        <v>81.22</v>
      </c>
      <c r="H85" t="n">
        <v>1.49</v>
      </c>
      <c r="I85" t="n">
        <v>5</v>
      </c>
      <c r="J85" t="n">
        <v>259.24</v>
      </c>
      <c r="K85" t="n">
        <v>56.94</v>
      </c>
      <c r="L85" t="n">
        <v>21.75</v>
      </c>
      <c r="M85" t="n">
        <v>3</v>
      </c>
      <c r="N85" t="n">
        <v>65.55</v>
      </c>
      <c r="O85" t="n">
        <v>32207.59</v>
      </c>
      <c r="P85" t="n">
        <v>93.20999999999999</v>
      </c>
      <c r="Q85" t="n">
        <v>204.14</v>
      </c>
      <c r="R85" t="n">
        <v>24.24</v>
      </c>
      <c r="S85" t="n">
        <v>17.37</v>
      </c>
      <c r="T85" t="n">
        <v>1337.64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80.08905304538465</v>
      </c>
      <c r="AB85" t="n">
        <v>109.5813756563055</v>
      </c>
      <c r="AC85" t="n">
        <v>99.12308296212238</v>
      </c>
      <c r="AD85" t="n">
        <v>80089.05304538464</v>
      </c>
      <c r="AE85" t="n">
        <v>109581.3756563055</v>
      </c>
      <c r="AF85" t="n">
        <v>5.904220613429155e-06</v>
      </c>
      <c r="AG85" t="n">
        <v>0.4020833333333333</v>
      </c>
      <c r="AH85" t="n">
        <v>99123.08296212238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10.3696</v>
      </c>
      <c r="E86" t="n">
        <v>9.640000000000001</v>
      </c>
      <c r="F86" t="n">
        <v>6.76</v>
      </c>
      <c r="G86" t="n">
        <v>81.16</v>
      </c>
      <c r="H86" t="n">
        <v>1.51</v>
      </c>
      <c r="I86" t="n">
        <v>5</v>
      </c>
      <c r="J86" t="n">
        <v>259.71</v>
      </c>
      <c r="K86" t="n">
        <v>56.94</v>
      </c>
      <c r="L86" t="n">
        <v>22</v>
      </c>
      <c r="M86" t="n">
        <v>3</v>
      </c>
      <c r="N86" t="n">
        <v>65.76000000000001</v>
      </c>
      <c r="O86" t="n">
        <v>32264.54</v>
      </c>
      <c r="P86" t="n">
        <v>92.76000000000001</v>
      </c>
      <c r="Q86" t="n">
        <v>204.14</v>
      </c>
      <c r="R86" t="n">
        <v>24.11</v>
      </c>
      <c r="S86" t="n">
        <v>17.37</v>
      </c>
      <c r="T86" t="n">
        <v>1270.51</v>
      </c>
      <c r="U86" t="n">
        <v>0.72</v>
      </c>
      <c r="V86" t="n">
        <v>0.76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79.77308548261171</v>
      </c>
      <c r="AB86" t="n">
        <v>109.1490548974147</v>
      </c>
      <c r="AC86" t="n">
        <v>98.73202228969402</v>
      </c>
      <c r="AD86" t="n">
        <v>79773.0854826117</v>
      </c>
      <c r="AE86" t="n">
        <v>109149.0548974147</v>
      </c>
      <c r="AF86" t="n">
        <v>5.907125869363209e-06</v>
      </c>
      <c r="AG86" t="n">
        <v>0.4016666666666667</v>
      </c>
      <c r="AH86" t="n">
        <v>98732.02228969401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10.4384</v>
      </c>
      <c r="E87" t="n">
        <v>9.58</v>
      </c>
      <c r="F87" t="n">
        <v>6.74</v>
      </c>
      <c r="G87" t="n">
        <v>101.15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92.33</v>
      </c>
      <c r="Q87" t="n">
        <v>204.14</v>
      </c>
      <c r="R87" t="n">
        <v>23.45</v>
      </c>
      <c r="S87" t="n">
        <v>17.37</v>
      </c>
      <c r="T87" t="n">
        <v>948.58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78.95395313058519</v>
      </c>
      <c r="AB87" t="n">
        <v>108.0282818758037</v>
      </c>
      <c r="AC87" t="n">
        <v>97.71821427225035</v>
      </c>
      <c r="AD87" t="n">
        <v>78953.95313058519</v>
      </c>
      <c r="AE87" t="n">
        <v>108028.2818758037</v>
      </c>
      <c r="AF87" t="n">
        <v>5.946318341571605e-06</v>
      </c>
      <c r="AG87" t="n">
        <v>0.3991666666666667</v>
      </c>
      <c r="AH87" t="n">
        <v>97718.21427225035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10.4384</v>
      </c>
      <c r="E88" t="n">
        <v>9.58</v>
      </c>
      <c r="F88" t="n">
        <v>6.74</v>
      </c>
      <c r="G88" t="n">
        <v>101.15</v>
      </c>
      <c r="H88" t="n">
        <v>1.54</v>
      </c>
      <c r="I88" t="n">
        <v>4</v>
      </c>
      <c r="J88" t="n">
        <v>260.63</v>
      </c>
      <c r="K88" t="n">
        <v>56.94</v>
      </c>
      <c r="L88" t="n">
        <v>22.5</v>
      </c>
      <c r="M88" t="n">
        <v>2</v>
      </c>
      <c r="N88" t="n">
        <v>66.19</v>
      </c>
      <c r="O88" t="n">
        <v>32378.67</v>
      </c>
      <c r="P88" t="n">
        <v>92.47</v>
      </c>
      <c r="Q88" t="n">
        <v>204.14</v>
      </c>
      <c r="R88" t="n">
        <v>23.47</v>
      </c>
      <c r="S88" t="n">
        <v>17.37</v>
      </c>
      <c r="T88" t="n">
        <v>954.96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79.0269407723094</v>
      </c>
      <c r="AB88" t="n">
        <v>108.1281467871982</v>
      </c>
      <c r="AC88" t="n">
        <v>97.8085482166627</v>
      </c>
      <c r="AD88" t="n">
        <v>79026.9407723094</v>
      </c>
      <c r="AE88" t="n">
        <v>108128.1467871982</v>
      </c>
      <c r="AF88" t="n">
        <v>5.946318341571605e-06</v>
      </c>
      <c r="AG88" t="n">
        <v>0.3991666666666667</v>
      </c>
      <c r="AH88" t="n">
        <v>97808.5482166627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10.4324</v>
      </c>
      <c r="E89" t="n">
        <v>9.59</v>
      </c>
      <c r="F89" t="n">
        <v>6.75</v>
      </c>
      <c r="G89" t="n">
        <v>101.24</v>
      </c>
      <c r="H89" t="n">
        <v>1.55</v>
      </c>
      <c r="I89" t="n">
        <v>4</v>
      </c>
      <c r="J89" t="n">
        <v>261.09</v>
      </c>
      <c r="K89" t="n">
        <v>56.94</v>
      </c>
      <c r="L89" t="n">
        <v>22.75</v>
      </c>
      <c r="M89" t="n">
        <v>2</v>
      </c>
      <c r="N89" t="n">
        <v>66.40000000000001</v>
      </c>
      <c r="O89" t="n">
        <v>32435.86</v>
      </c>
      <c r="P89" t="n">
        <v>92.72</v>
      </c>
      <c r="Q89" t="n">
        <v>204.14</v>
      </c>
      <c r="R89" t="n">
        <v>23.64</v>
      </c>
      <c r="S89" t="n">
        <v>17.37</v>
      </c>
      <c r="T89" t="n">
        <v>1044.66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79.24259521945272</v>
      </c>
      <c r="AB89" t="n">
        <v>108.4232147157823</v>
      </c>
      <c r="AC89" t="n">
        <v>98.07545527627325</v>
      </c>
      <c r="AD89" t="n">
        <v>79242.59521945272</v>
      </c>
      <c r="AE89" t="n">
        <v>108423.2147157823</v>
      </c>
      <c r="AF89" t="n">
        <v>5.942900393413896e-06</v>
      </c>
      <c r="AG89" t="n">
        <v>0.3995833333333333</v>
      </c>
      <c r="AH89" t="n">
        <v>98075.45527627325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10.4327</v>
      </c>
      <c r="E90" t="n">
        <v>9.59</v>
      </c>
      <c r="F90" t="n">
        <v>6.75</v>
      </c>
      <c r="G90" t="n">
        <v>101.23</v>
      </c>
      <c r="H90" t="n">
        <v>1.56</v>
      </c>
      <c r="I90" t="n">
        <v>4</v>
      </c>
      <c r="J90" t="n">
        <v>261.56</v>
      </c>
      <c r="K90" t="n">
        <v>56.94</v>
      </c>
      <c r="L90" t="n">
        <v>23</v>
      </c>
      <c r="M90" t="n">
        <v>2</v>
      </c>
      <c r="N90" t="n">
        <v>66.62</v>
      </c>
      <c r="O90" t="n">
        <v>32493.12</v>
      </c>
      <c r="P90" t="n">
        <v>92.83</v>
      </c>
      <c r="Q90" t="n">
        <v>204.14</v>
      </c>
      <c r="R90" t="n">
        <v>23.66</v>
      </c>
      <c r="S90" t="n">
        <v>17.37</v>
      </c>
      <c r="T90" t="n">
        <v>1051.12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79.29783536861395</v>
      </c>
      <c r="AB90" t="n">
        <v>108.498796724888</v>
      </c>
      <c r="AC90" t="n">
        <v>98.14382384450997</v>
      </c>
      <c r="AD90" t="n">
        <v>79297.83536861395</v>
      </c>
      <c r="AE90" t="n">
        <v>108498.796724888</v>
      </c>
      <c r="AF90" t="n">
        <v>5.943071290821782e-06</v>
      </c>
      <c r="AG90" t="n">
        <v>0.3995833333333333</v>
      </c>
      <c r="AH90" t="n">
        <v>98143.82384450997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10.4312</v>
      </c>
      <c r="E91" t="n">
        <v>9.59</v>
      </c>
      <c r="F91" t="n">
        <v>6.75</v>
      </c>
      <c r="G91" t="n">
        <v>101.25</v>
      </c>
      <c r="H91" t="n">
        <v>1.58</v>
      </c>
      <c r="I91" t="n">
        <v>4</v>
      </c>
      <c r="J91" t="n">
        <v>262.02</v>
      </c>
      <c r="K91" t="n">
        <v>56.94</v>
      </c>
      <c r="L91" t="n">
        <v>23.25</v>
      </c>
      <c r="M91" t="n">
        <v>2</v>
      </c>
      <c r="N91" t="n">
        <v>66.83</v>
      </c>
      <c r="O91" t="n">
        <v>32550.47</v>
      </c>
      <c r="P91" t="n">
        <v>92.92</v>
      </c>
      <c r="Q91" t="n">
        <v>204.14</v>
      </c>
      <c r="R91" t="n">
        <v>23.69</v>
      </c>
      <c r="S91" t="n">
        <v>17.37</v>
      </c>
      <c r="T91" t="n">
        <v>1066.02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79.35549094249868</v>
      </c>
      <c r="AB91" t="n">
        <v>108.5776836246615</v>
      </c>
      <c r="AC91" t="n">
        <v>98.21518188928752</v>
      </c>
      <c r="AD91" t="n">
        <v>79355.49094249867</v>
      </c>
      <c r="AE91" t="n">
        <v>108577.6836246615</v>
      </c>
      <c r="AF91" t="n">
        <v>5.942216803782354e-06</v>
      </c>
      <c r="AG91" t="n">
        <v>0.3995833333333333</v>
      </c>
      <c r="AH91" t="n">
        <v>98215.18188928752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10.4309</v>
      </c>
      <c r="E92" t="n">
        <v>9.59</v>
      </c>
      <c r="F92" t="n">
        <v>6.75</v>
      </c>
      <c r="G92" t="n">
        <v>101.26</v>
      </c>
      <c r="H92" t="n">
        <v>1.59</v>
      </c>
      <c r="I92" t="n">
        <v>4</v>
      </c>
      <c r="J92" t="n">
        <v>262.49</v>
      </c>
      <c r="K92" t="n">
        <v>56.94</v>
      </c>
      <c r="L92" t="n">
        <v>23.5</v>
      </c>
      <c r="M92" t="n">
        <v>2</v>
      </c>
      <c r="N92" t="n">
        <v>67.05</v>
      </c>
      <c r="O92" t="n">
        <v>32607.89</v>
      </c>
      <c r="P92" t="n">
        <v>93.09</v>
      </c>
      <c r="Q92" t="n">
        <v>204.14</v>
      </c>
      <c r="R92" t="n">
        <v>23.68</v>
      </c>
      <c r="S92" t="n">
        <v>17.37</v>
      </c>
      <c r="T92" t="n">
        <v>1060.08</v>
      </c>
      <c r="U92" t="n">
        <v>0.73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79.44632475006186</v>
      </c>
      <c r="AB92" t="n">
        <v>108.7019664474742</v>
      </c>
      <c r="AC92" t="n">
        <v>98.32760333392305</v>
      </c>
      <c r="AD92" t="n">
        <v>79446.32475006186</v>
      </c>
      <c r="AE92" t="n">
        <v>108701.9664474742</v>
      </c>
      <c r="AF92" t="n">
        <v>5.942045906374469e-06</v>
      </c>
      <c r="AG92" t="n">
        <v>0.3995833333333333</v>
      </c>
      <c r="AH92" t="n">
        <v>98327.60333392305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10.4327</v>
      </c>
      <c r="E93" t="n">
        <v>9.59</v>
      </c>
      <c r="F93" t="n">
        <v>6.75</v>
      </c>
      <c r="G93" t="n">
        <v>101.23</v>
      </c>
      <c r="H93" t="n">
        <v>1.61</v>
      </c>
      <c r="I93" t="n">
        <v>4</v>
      </c>
      <c r="J93" t="n">
        <v>262.96</v>
      </c>
      <c r="K93" t="n">
        <v>56.94</v>
      </c>
      <c r="L93" t="n">
        <v>23.75</v>
      </c>
      <c r="M93" t="n">
        <v>2</v>
      </c>
      <c r="N93" t="n">
        <v>67.26000000000001</v>
      </c>
      <c r="O93" t="n">
        <v>32665.4</v>
      </c>
      <c r="P93" t="n">
        <v>93.18000000000001</v>
      </c>
      <c r="Q93" t="n">
        <v>204.14</v>
      </c>
      <c r="R93" t="n">
        <v>23.59</v>
      </c>
      <c r="S93" t="n">
        <v>17.37</v>
      </c>
      <c r="T93" t="n">
        <v>1015.23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79.48040416656994</v>
      </c>
      <c r="AB93" t="n">
        <v>108.7485954086182</v>
      </c>
      <c r="AC93" t="n">
        <v>98.36978209245969</v>
      </c>
      <c r="AD93" t="n">
        <v>79480.40416656993</v>
      </c>
      <c r="AE93" t="n">
        <v>108748.5954086182</v>
      </c>
      <c r="AF93" t="n">
        <v>5.943071290821782e-06</v>
      </c>
      <c r="AG93" t="n">
        <v>0.3995833333333333</v>
      </c>
      <c r="AH93" t="n">
        <v>98369.78209245969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10.4399</v>
      </c>
      <c r="E94" t="n">
        <v>9.58</v>
      </c>
      <c r="F94" t="n">
        <v>6.74</v>
      </c>
      <c r="G94" t="n">
        <v>101.13</v>
      </c>
      <c r="H94" t="n">
        <v>1.62</v>
      </c>
      <c r="I94" t="n">
        <v>4</v>
      </c>
      <c r="J94" t="n">
        <v>263.42</v>
      </c>
      <c r="K94" t="n">
        <v>56.94</v>
      </c>
      <c r="L94" t="n">
        <v>24</v>
      </c>
      <c r="M94" t="n">
        <v>2</v>
      </c>
      <c r="N94" t="n">
        <v>67.48</v>
      </c>
      <c r="O94" t="n">
        <v>32722.99</v>
      </c>
      <c r="P94" t="n">
        <v>93.17</v>
      </c>
      <c r="Q94" t="n">
        <v>204.14</v>
      </c>
      <c r="R94" t="n">
        <v>23.41</v>
      </c>
      <c r="S94" t="n">
        <v>17.37</v>
      </c>
      <c r="T94" t="n">
        <v>928.04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79.38117124274041</v>
      </c>
      <c r="AB94" t="n">
        <v>108.6128205443871</v>
      </c>
      <c r="AC94" t="n">
        <v>98.24696539070952</v>
      </c>
      <c r="AD94" t="n">
        <v>79381.17124274041</v>
      </c>
      <c r="AE94" t="n">
        <v>108612.8205443871</v>
      </c>
      <c r="AF94" t="n">
        <v>5.947172828611032e-06</v>
      </c>
      <c r="AG94" t="n">
        <v>0.3991666666666667</v>
      </c>
      <c r="AH94" t="n">
        <v>98246.96539070952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10.436</v>
      </c>
      <c r="E95" t="n">
        <v>9.58</v>
      </c>
      <c r="F95" t="n">
        <v>6.75</v>
      </c>
      <c r="G95" t="n">
        <v>101.19</v>
      </c>
      <c r="H95" t="n">
        <v>1.64</v>
      </c>
      <c r="I95" t="n">
        <v>4</v>
      </c>
      <c r="J95" t="n">
        <v>263.89</v>
      </c>
      <c r="K95" t="n">
        <v>56.94</v>
      </c>
      <c r="L95" t="n">
        <v>24.25</v>
      </c>
      <c r="M95" t="n">
        <v>2</v>
      </c>
      <c r="N95" t="n">
        <v>67.7</v>
      </c>
      <c r="O95" t="n">
        <v>32780.66</v>
      </c>
      <c r="P95" t="n">
        <v>93.2</v>
      </c>
      <c r="Q95" t="n">
        <v>204.14</v>
      </c>
      <c r="R95" t="n">
        <v>23.53</v>
      </c>
      <c r="S95" t="n">
        <v>17.37</v>
      </c>
      <c r="T95" t="n">
        <v>988.29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79.46317468099662</v>
      </c>
      <c r="AB95" t="n">
        <v>108.7250212663455</v>
      </c>
      <c r="AC95" t="n">
        <v>98.34845783323902</v>
      </c>
      <c r="AD95" t="n">
        <v>79463.17468099661</v>
      </c>
      <c r="AE95" t="n">
        <v>108725.0212663455</v>
      </c>
      <c r="AF95" t="n">
        <v>5.944951162308522e-06</v>
      </c>
      <c r="AG95" t="n">
        <v>0.3991666666666667</v>
      </c>
      <c r="AH95" t="n">
        <v>98348.45783323902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10.4351</v>
      </c>
      <c r="E96" t="n">
        <v>9.58</v>
      </c>
      <c r="F96" t="n">
        <v>6.75</v>
      </c>
      <c r="G96" t="n">
        <v>101.2</v>
      </c>
      <c r="H96" t="n">
        <v>1.65</v>
      </c>
      <c r="I96" t="n">
        <v>4</v>
      </c>
      <c r="J96" t="n">
        <v>264.36</v>
      </c>
      <c r="K96" t="n">
        <v>56.94</v>
      </c>
      <c r="L96" t="n">
        <v>24.5</v>
      </c>
      <c r="M96" t="n">
        <v>2</v>
      </c>
      <c r="N96" t="n">
        <v>67.92</v>
      </c>
      <c r="O96" t="n">
        <v>32838.42</v>
      </c>
      <c r="P96" t="n">
        <v>93.13</v>
      </c>
      <c r="Q96" t="n">
        <v>204.15</v>
      </c>
      <c r="R96" t="n">
        <v>23.56</v>
      </c>
      <c r="S96" t="n">
        <v>17.37</v>
      </c>
      <c r="T96" t="n">
        <v>1002.83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79.43310306654169</v>
      </c>
      <c r="AB96" t="n">
        <v>108.6838759567823</v>
      </c>
      <c r="AC96" t="n">
        <v>98.3112393742727</v>
      </c>
      <c r="AD96" t="n">
        <v>79433.10306654169</v>
      </c>
      <c r="AE96" t="n">
        <v>108683.8759567823</v>
      </c>
      <c r="AF96" t="n">
        <v>5.944438470084865e-06</v>
      </c>
      <c r="AG96" t="n">
        <v>0.3991666666666667</v>
      </c>
      <c r="AH96" t="n">
        <v>98311.2393742727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10.429</v>
      </c>
      <c r="E97" t="n">
        <v>9.59</v>
      </c>
      <c r="F97" t="n">
        <v>6.75</v>
      </c>
      <c r="G97" t="n">
        <v>101.28</v>
      </c>
      <c r="H97" t="n">
        <v>1.66</v>
      </c>
      <c r="I97" t="n">
        <v>4</v>
      </c>
      <c r="J97" t="n">
        <v>264.83</v>
      </c>
      <c r="K97" t="n">
        <v>56.94</v>
      </c>
      <c r="L97" t="n">
        <v>24.75</v>
      </c>
      <c r="M97" t="n">
        <v>2</v>
      </c>
      <c r="N97" t="n">
        <v>68.13</v>
      </c>
      <c r="O97" t="n">
        <v>32896.26</v>
      </c>
      <c r="P97" t="n">
        <v>93.18000000000001</v>
      </c>
      <c r="Q97" t="n">
        <v>204.15</v>
      </c>
      <c r="R97" t="n">
        <v>23.74</v>
      </c>
      <c r="S97" t="n">
        <v>17.37</v>
      </c>
      <c r="T97" t="n">
        <v>1094.1</v>
      </c>
      <c r="U97" t="n">
        <v>0.73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79.5068741570813</v>
      </c>
      <c r="AB97" t="n">
        <v>108.7848128174094</v>
      </c>
      <c r="AC97" t="n">
        <v>98.40254296258732</v>
      </c>
      <c r="AD97" t="n">
        <v>79506.8741570813</v>
      </c>
      <c r="AE97" t="n">
        <v>108784.8128174094</v>
      </c>
      <c r="AF97" t="n">
        <v>5.940963556124528e-06</v>
      </c>
      <c r="AG97" t="n">
        <v>0.3995833333333333</v>
      </c>
      <c r="AH97" t="n">
        <v>98402.54296258732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10.4321</v>
      </c>
      <c r="E98" t="n">
        <v>9.59</v>
      </c>
      <c r="F98" t="n">
        <v>6.75</v>
      </c>
      <c r="G98" t="n">
        <v>101.24</v>
      </c>
      <c r="H98" t="n">
        <v>1.68</v>
      </c>
      <c r="I98" t="n">
        <v>4</v>
      </c>
      <c r="J98" t="n">
        <v>265.3</v>
      </c>
      <c r="K98" t="n">
        <v>56.94</v>
      </c>
      <c r="L98" t="n">
        <v>25</v>
      </c>
      <c r="M98" t="n">
        <v>2</v>
      </c>
      <c r="N98" t="n">
        <v>68.34999999999999</v>
      </c>
      <c r="O98" t="n">
        <v>32954.18</v>
      </c>
      <c r="P98" t="n">
        <v>93.06</v>
      </c>
      <c r="Q98" t="n">
        <v>204.14</v>
      </c>
      <c r="R98" t="n">
        <v>23.73</v>
      </c>
      <c r="S98" t="n">
        <v>17.37</v>
      </c>
      <c r="T98" t="n">
        <v>1085.37</v>
      </c>
      <c r="U98" t="n">
        <v>0.73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79.42209670534503</v>
      </c>
      <c r="AB98" t="n">
        <v>108.6688165678267</v>
      </c>
      <c r="AC98" t="n">
        <v>98.29761723226297</v>
      </c>
      <c r="AD98" t="n">
        <v>79422.09670534503</v>
      </c>
      <c r="AE98" t="n">
        <v>108668.8165678267</v>
      </c>
      <c r="AF98" t="n">
        <v>5.942729496006011e-06</v>
      </c>
      <c r="AG98" t="n">
        <v>0.3995833333333333</v>
      </c>
      <c r="AH98" t="n">
        <v>98297.61723226297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10.4324</v>
      </c>
      <c r="E99" t="n">
        <v>9.59</v>
      </c>
      <c r="F99" t="n">
        <v>6.75</v>
      </c>
      <c r="G99" t="n">
        <v>101.24</v>
      </c>
      <c r="H99" t="n">
        <v>1.69</v>
      </c>
      <c r="I99" t="n">
        <v>4</v>
      </c>
      <c r="J99" t="n">
        <v>265.77</v>
      </c>
      <c r="K99" t="n">
        <v>56.94</v>
      </c>
      <c r="L99" t="n">
        <v>25.25</v>
      </c>
      <c r="M99" t="n">
        <v>2</v>
      </c>
      <c r="N99" t="n">
        <v>68.56999999999999</v>
      </c>
      <c r="O99" t="n">
        <v>33012.18</v>
      </c>
      <c r="P99" t="n">
        <v>93.03</v>
      </c>
      <c r="Q99" t="n">
        <v>204.15</v>
      </c>
      <c r="R99" t="n">
        <v>23.66</v>
      </c>
      <c r="S99" t="n">
        <v>17.37</v>
      </c>
      <c r="T99" t="n">
        <v>1052.93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79.40430366197383</v>
      </c>
      <c r="AB99" t="n">
        <v>108.6444713409126</v>
      </c>
      <c r="AC99" t="n">
        <v>98.27559547963679</v>
      </c>
      <c r="AD99" t="n">
        <v>79404.30366197383</v>
      </c>
      <c r="AE99" t="n">
        <v>108644.4713409126</v>
      </c>
      <c r="AF99" t="n">
        <v>5.942900393413896e-06</v>
      </c>
      <c r="AG99" t="n">
        <v>0.3995833333333333</v>
      </c>
      <c r="AH99" t="n">
        <v>98275.59547963679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10.4354</v>
      </c>
      <c r="E100" t="n">
        <v>9.58</v>
      </c>
      <c r="F100" t="n">
        <v>6.75</v>
      </c>
      <c r="G100" t="n">
        <v>101.2</v>
      </c>
      <c r="H100" t="n">
        <v>1.7</v>
      </c>
      <c r="I100" t="n">
        <v>4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92.81999999999999</v>
      </c>
      <c r="Q100" t="n">
        <v>204.14</v>
      </c>
      <c r="R100" t="n">
        <v>23.55</v>
      </c>
      <c r="S100" t="n">
        <v>17.37</v>
      </c>
      <c r="T100" t="n">
        <v>997.4400000000001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79.26929745619911</v>
      </c>
      <c r="AB100" t="n">
        <v>108.4597498941182</v>
      </c>
      <c r="AC100" t="n">
        <v>98.10850358846629</v>
      </c>
      <c r="AD100" t="n">
        <v>79269.29745619911</v>
      </c>
      <c r="AE100" t="n">
        <v>108459.7498941182</v>
      </c>
      <c r="AF100" t="n">
        <v>5.944609367492751e-06</v>
      </c>
      <c r="AG100" t="n">
        <v>0.3991666666666667</v>
      </c>
      <c r="AH100" t="n">
        <v>98108.50358846629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10.4363</v>
      </c>
      <c r="E101" t="n">
        <v>9.58</v>
      </c>
      <c r="F101" t="n">
        <v>6.75</v>
      </c>
      <c r="G101" t="n">
        <v>101.18</v>
      </c>
      <c r="H101" t="n">
        <v>1.72</v>
      </c>
      <c r="I101" t="n">
        <v>4</v>
      </c>
      <c r="J101" t="n">
        <v>266.71</v>
      </c>
      <c r="K101" t="n">
        <v>56.94</v>
      </c>
      <c r="L101" t="n">
        <v>25.75</v>
      </c>
      <c r="M101" t="n">
        <v>2</v>
      </c>
      <c r="N101" t="n">
        <v>69.02</v>
      </c>
      <c r="O101" t="n">
        <v>33128.44</v>
      </c>
      <c r="P101" t="n">
        <v>92.8</v>
      </c>
      <c r="Q101" t="n">
        <v>204.14</v>
      </c>
      <c r="R101" t="n">
        <v>23.54</v>
      </c>
      <c r="S101" t="n">
        <v>17.37</v>
      </c>
      <c r="T101" t="n">
        <v>990.16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79.25245226417459</v>
      </c>
      <c r="AB101" t="n">
        <v>108.4367015592329</v>
      </c>
      <c r="AC101" t="n">
        <v>98.08765495431382</v>
      </c>
      <c r="AD101" t="n">
        <v>79252.45226417459</v>
      </c>
      <c r="AE101" t="n">
        <v>108436.7015592329</v>
      </c>
      <c r="AF101" t="n">
        <v>5.945122059716407e-06</v>
      </c>
      <c r="AG101" t="n">
        <v>0.3991666666666667</v>
      </c>
      <c r="AH101" t="n">
        <v>98087.65495431382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10.4393</v>
      </c>
      <c r="E102" t="n">
        <v>9.58</v>
      </c>
      <c r="F102" t="n">
        <v>6.74</v>
      </c>
      <c r="G102" t="n">
        <v>101.14</v>
      </c>
      <c r="H102" t="n">
        <v>1.73</v>
      </c>
      <c r="I102" t="n">
        <v>4</v>
      </c>
      <c r="J102" t="n">
        <v>267.18</v>
      </c>
      <c r="K102" t="n">
        <v>56.94</v>
      </c>
      <c r="L102" t="n">
        <v>26</v>
      </c>
      <c r="M102" t="n">
        <v>2</v>
      </c>
      <c r="N102" t="n">
        <v>69.23999999999999</v>
      </c>
      <c r="O102" t="n">
        <v>33186.69</v>
      </c>
      <c r="P102" t="n">
        <v>92.61</v>
      </c>
      <c r="Q102" t="n">
        <v>204.15</v>
      </c>
      <c r="R102" t="n">
        <v>23.43</v>
      </c>
      <c r="S102" t="n">
        <v>17.37</v>
      </c>
      <c r="T102" t="n">
        <v>935.09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79.09352857170239</v>
      </c>
      <c r="AB102" t="n">
        <v>108.219255151974</v>
      </c>
      <c r="AC102" t="n">
        <v>97.89096132697576</v>
      </c>
      <c r="AD102" t="n">
        <v>79093.52857170239</v>
      </c>
      <c r="AE102" t="n">
        <v>108219.255151974</v>
      </c>
      <c r="AF102" t="n">
        <v>5.946831033795261e-06</v>
      </c>
      <c r="AG102" t="n">
        <v>0.3991666666666667</v>
      </c>
      <c r="AH102" t="n">
        <v>97890.96132697575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10.4402</v>
      </c>
      <c r="E103" t="n">
        <v>9.58</v>
      </c>
      <c r="F103" t="n">
        <v>6.74</v>
      </c>
      <c r="G103" t="n">
        <v>101.13</v>
      </c>
      <c r="H103" t="n">
        <v>1.75</v>
      </c>
      <c r="I103" t="n">
        <v>4</v>
      </c>
      <c r="J103" t="n">
        <v>267.66</v>
      </c>
      <c r="K103" t="n">
        <v>56.94</v>
      </c>
      <c r="L103" t="n">
        <v>26.25</v>
      </c>
      <c r="M103" t="n">
        <v>2</v>
      </c>
      <c r="N103" t="n">
        <v>69.45999999999999</v>
      </c>
      <c r="O103" t="n">
        <v>33245.03</v>
      </c>
      <c r="P103" t="n">
        <v>92.45</v>
      </c>
      <c r="Q103" t="n">
        <v>204.14</v>
      </c>
      <c r="R103" t="n">
        <v>23.38</v>
      </c>
      <c r="S103" t="n">
        <v>17.37</v>
      </c>
      <c r="T103" t="n">
        <v>910.24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79.0037297666121</v>
      </c>
      <c r="AB103" t="n">
        <v>108.0963884652059</v>
      </c>
      <c r="AC103" t="n">
        <v>97.77982086434824</v>
      </c>
      <c r="AD103" t="n">
        <v>79003.7297666121</v>
      </c>
      <c r="AE103" t="n">
        <v>108096.3884652059</v>
      </c>
      <c r="AF103" t="n">
        <v>5.947343726018918e-06</v>
      </c>
      <c r="AG103" t="n">
        <v>0.3991666666666667</v>
      </c>
      <c r="AH103" t="n">
        <v>97779.82086434824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10.436</v>
      </c>
      <c r="E104" t="n">
        <v>9.58</v>
      </c>
      <c r="F104" t="n">
        <v>6.75</v>
      </c>
      <c r="G104" t="n">
        <v>101.19</v>
      </c>
      <c r="H104" t="n">
        <v>1.76</v>
      </c>
      <c r="I104" t="n">
        <v>4</v>
      </c>
      <c r="J104" t="n">
        <v>268.13</v>
      </c>
      <c r="K104" t="n">
        <v>56.94</v>
      </c>
      <c r="L104" t="n">
        <v>26.5</v>
      </c>
      <c r="M104" t="n">
        <v>2</v>
      </c>
      <c r="N104" t="n">
        <v>69.69</v>
      </c>
      <c r="O104" t="n">
        <v>33303.46</v>
      </c>
      <c r="P104" t="n">
        <v>92.34</v>
      </c>
      <c r="Q104" t="n">
        <v>204.14</v>
      </c>
      <c r="R104" t="n">
        <v>23.45</v>
      </c>
      <c r="S104" t="n">
        <v>17.37</v>
      </c>
      <c r="T104" t="n">
        <v>948.55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79.01471891560907</v>
      </c>
      <c r="AB104" t="n">
        <v>108.1114243036706</v>
      </c>
      <c r="AC104" t="n">
        <v>97.79342170349277</v>
      </c>
      <c r="AD104" t="n">
        <v>79014.71891560906</v>
      </c>
      <c r="AE104" t="n">
        <v>108111.4243036706</v>
      </c>
      <c r="AF104" t="n">
        <v>5.944951162308522e-06</v>
      </c>
      <c r="AG104" t="n">
        <v>0.3991666666666667</v>
      </c>
      <c r="AH104" t="n">
        <v>97793.42170349277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10.4408</v>
      </c>
      <c r="E105" t="n">
        <v>9.58</v>
      </c>
      <c r="F105" t="n">
        <v>6.74</v>
      </c>
      <c r="G105" t="n">
        <v>101.12</v>
      </c>
      <c r="H105" t="n">
        <v>1.77</v>
      </c>
      <c r="I105" t="n">
        <v>4</v>
      </c>
      <c r="J105" t="n">
        <v>268.6</v>
      </c>
      <c r="K105" t="n">
        <v>56.94</v>
      </c>
      <c r="L105" t="n">
        <v>26.75</v>
      </c>
      <c r="M105" t="n">
        <v>2</v>
      </c>
      <c r="N105" t="n">
        <v>69.91</v>
      </c>
      <c r="O105" t="n">
        <v>33361.97</v>
      </c>
      <c r="P105" t="n">
        <v>92.04000000000001</v>
      </c>
      <c r="Q105" t="n">
        <v>204.14</v>
      </c>
      <c r="R105" t="n">
        <v>23.37</v>
      </c>
      <c r="S105" t="n">
        <v>17.37</v>
      </c>
      <c r="T105" t="n">
        <v>906.62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78.78576895812074</v>
      </c>
      <c r="AB105" t="n">
        <v>107.7981648712759</v>
      </c>
      <c r="AC105" t="n">
        <v>97.5100593116634</v>
      </c>
      <c r="AD105" t="n">
        <v>78785.76895812074</v>
      </c>
      <c r="AE105" t="n">
        <v>107798.1648712759</v>
      </c>
      <c r="AF105" t="n">
        <v>5.947685520834689e-06</v>
      </c>
      <c r="AG105" t="n">
        <v>0.3991666666666667</v>
      </c>
      <c r="AH105" t="n">
        <v>97510.0593116634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10.4387</v>
      </c>
      <c r="E106" t="n">
        <v>9.58</v>
      </c>
      <c r="F106" t="n">
        <v>6.74</v>
      </c>
      <c r="G106" t="n">
        <v>101.15</v>
      </c>
      <c r="H106" t="n">
        <v>1.79</v>
      </c>
      <c r="I106" t="n">
        <v>4</v>
      </c>
      <c r="J106" t="n">
        <v>269.08</v>
      </c>
      <c r="K106" t="n">
        <v>56.94</v>
      </c>
      <c r="L106" t="n">
        <v>27</v>
      </c>
      <c r="M106" t="n">
        <v>2</v>
      </c>
      <c r="N106" t="n">
        <v>70.14</v>
      </c>
      <c r="O106" t="n">
        <v>33420.56</v>
      </c>
      <c r="P106" t="n">
        <v>91.94</v>
      </c>
      <c r="Q106" t="n">
        <v>204.14</v>
      </c>
      <c r="R106" t="n">
        <v>23.41</v>
      </c>
      <c r="S106" t="n">
        <v>17.37</v>
      </c>
      <c r="T106" t="n">
        <v>925.9299999999999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78.74850704950755</v>
      </c>
      <c r="AB106" t="n">
        <v>107.747181484032</v>
      </c>
      <c r="AC106" t="n">
        <v>97.4639417073424</v>
      </c>
      <c r="AD106" t="n">
        <v>78748.50704950755</v>
      </c>
      <c r="AE106" t="n">
        <v>107747.181484032</v>
      </c>
      <c r="AF106" t="n">
        <v>5.946489238979491e-06</v>
      </c>
      <c r="AG106" t="n">
        <v>0.3991666666666667</v>
      </c>
      <c r="AH106" t="n">
        <v>97463.9417073424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10.4411</v>
      </c>
      <c r="E107" t="n">
        <v>9.58</v>
      </c>
      <c r="F107" t="n">
        <v>6.74</v>
      </c>
      <c r="G107" t="n">
        <v>101.12</v>
      </c>
      <c r="H107" t="n">
        <v>1.8</v>
      </c>
      <c r="I107" t="n">
        <v>4</v>
      </c>
      <c r="J107" t="n">
        <v>269.55</v>
      </c>
      <c r="K107" t="n">
        <v>56.94</v>
      </c>
      <c r="L107" t="n">
        <v>27.25</v>
      </c>
      <c r="M107" t="n">
        <v>2</v>
      </c>
      <c r="N107" t="n">
        <v>70.36</v>
      </c>
      <c r="O107" t="n">
        <v>33479.25</v>
      </c>
      <c r="P107" t="n">
        <v>91.56999999999999</v>
      </c>
      <c r="Q107" t="n">
        <v>204.15</v>
      </c>
      <c r="R107" t="n">
        <v>23.4</v>
      </c>
      <c r="S107" t="n">
        <v>17.37</v>
      </c>
      <c r="T107" t="n">
        <v>921.75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78.53867849479312</v>
      </c>
      <c r="AB107" t="n">
        <v>107.4600847984893</v>
      </c>
      <c r="AC107" t="n">
        <v>97.20424512652511</v>
      </c>
      <c r="AD107" t="n">
        <v>78538.67849479312</v>
      </c>
      <c r="AE107" t="n">
        <v>107460.0847984893</v>
      </c>
      <c r="AF107" t="n">
        <v>5.947856418242574e-06</v>
      </c>
      <c r="AG107" t="n">
        <v>0.3991666666666667</v>
      </c>
      <c r="AH107" t="n">
        <v>97204.24512652511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10.4451</v>
      </c>
      <c r="E108" t="n">
        <v>9.57</v>
      </c>
      <c r="F108" t="n">
        <v>6.74</v>
      </c>
      <c r="G108" t="n">
        <v>101.06</v>
      </c>
      <c r="H108" t="n">
        <v>1.81</v>
      </c>
      <c r="I108" t="n">
        <v>4</v>
      </c>
      <c r="J108" t="n">
        <v>270.03</v>
      </c>
      <c r="K108" t="n">
        <v>56.94</v>
      </c>
      <c r="L108" t="n">
        <v>27.5</v>
      </c>
      <c r="M108" t="n">
        <v>2</v>
      </c>
      <c r="N108" t="n">
        <v>70.59</v>
      </c>
      <c r="O108" t="n">
        <v>33538.02</v>
      </c>
      <c r="P108" t="n">
        <v>91.38</v>
      </c>
      <c r="Q108" t="n">
        <v>204.14</v>
      </c>
      <c r="R108" t="n">
        <v>23.28</v>
      </c>
      <c r="S108" t="n">
        <v>17.37</v>
      </c>
      <c r="T108" t="n">
        <v>864.09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78.40740820570674</v>
      </c>
      <c r="AB108" t="n">
        <v>107.280474997725</v>
      </c>
      <c r="AC108" t="n">
        <v>97.04177703306172</v>
      </c>
      <c r="AD108" t="n">
        <v>78407.40820570674</v>
      </c>
      <c r="AE108" t="n">
        <v>107280.474997725</v>
      </c>
      <c r="AF108" t="n">
        <v>5.950135050347714e-06</v>
      </c>
      <c r="AG108" t="n">
        <v>0.39875</v>
      </c>
      <c r="AH108" t="n">
        <v>97041.77703306172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10.4457</v>
      </c>
      <c r="E109" t="n">
        <v>9.57</v>
      </c>
      <c r="F109" t="n">
        <v>6.74</v>
      </c>
      <c r="G109" t="n">
        <v>101.05</v>
      </c>
      <c r="H109" t="n">
        <v>1.83</v>
      </c>
      <c r="I109" t="n">
        <v>4</v>
      </c>
      <c r="J109" t="n">
        <v>270.51</v>
      </c>
      <c r="K109" t="n">
        <v>56.94</v>
      </c>
      <c r="L109" t="n">
        <v>27.75</v>
      </c>
      <c r="M109" t="n">
        <v>2</v>
      </c>
      <c r="N109" t="n">
        <v>70.81999999999999</v>
      </c>
      <c r="O109" t="n">
        <v>33596.87</v>
      </c>
      <c r="P109" t="n">
        <v>91.08</v>
      </c>
      <c r="Q109" t="n">
        <v>204.14</v>
      </c>
      <c r="R109" t="n">
        <v>23.17</v>
      </c>
      <c r="S109" t="n">
        <v>17.37</v>
      </c>
      <c r="T109" t="n">
        <v>807.62</v>
      </c>
      <c r="U109" t="n">
        <v>0.75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78.24689101550523</v>
      </c>
      <c r="AB109" t="n">
        <v>107.0608482965728</v>
      </c>
      <c r="AC109" t="n">
        <v>96.84311119601939</v>
      </c>
      <c r="AD109" t="n">
        <v>78246.89101550523</v>
      </c>
      <c r="AE109" t="n">
        <v>107060.8482965728</v>
      </c>
      <c r="AF109" t="n">
        <v>5.950476845163485e-06</v>
      </c>
      <c r="AG109" t="n">
        <v>0.39875</v>
      </c>
      <c r="AH109" t="n">
        <v>96843.1111960194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10.4493</v>
      </c>
      <c r="E110" t="n">
        <v>9.57</v>
      </c>
      <c r="F110" t="n">
        <v>6.73</v>
      </c>
      <c r="G110" t="n">
        <v>101</v>
      </c>
      <c r="H110" t="n">
        <v>1.84</v>
      </c>
      <c r="I110" t="n">
        <v>4</v>
      </c>
      <c r="J110" t="n">
        <v>270.99</v>
      </c>
      <c r="K110" t="n">
        <v>56.94</v>
      </c>
      <c r="L110" t="n">
        <v>28</v>
      </c>
      <c r="M110" t="n">
        <v>2</v>
      </c>
      <c r="N110" t="n">
        <v>71.04000000000001</v>
      </c>
      <c r="O110" t="n">
        <v>33655.82</v>
      </c>
      <c r="P110" t="n">
        <v>90.81</v>
      </c>
      <c r="Q110" t="n">
        <v>204.14</v>
      </c>
      <c r="R110" t="n">
        <v>23.1</v>
      </c>
      <c r="S110" t="n">
        <v>17.37</v>
      </c>
      <c r="T110" t="n">
        <v>770.75</v>
      </c>
      <c r="U110" t="n">
        <v>0.75</v>
      </c>
      <c r="V110" t="n">
        <v>0.76</v>
      </c>
      <c r="W110" t="n">
        <v>1.14</v>
      </c>
      <c r="X110" t="n">
        <v>0.04</v>
      </c>
      <c r="Y110" t="n">
        <v>1</v>
      </c>
      <c r="Z110" t="n">
        <v>10</v>
      </c>
      <c r="AA110" t="n">
        <v>78.04252949500277</v>
      </c>
      <c r="AB110" t="n">
        <v>106.7812318484275</v>
      </c>
      <c r="AC110" t="n">
        <v>96.59018094924083</v>
      </c>
      <c r="AD110" t="n">
        <v>78042.52949500277</v>
      </c>
      <c r="AE110" t="n">
        <v>106781.2318484275</v>
      </c>
      <c r="AF110" t="n">
        <v>5.952527614058109e-06</v>
      </c>
      <c r="AG110" t="n">
        <v>0.39875</v>
      </c>
      <c r="AH110" t="n">
        <v>96590.18094924084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10.4445</v>
      </c>
      <c r="E111" t="n">
        <v>9.57</v>
      </c>
      <c r="F111" t="n">
        <v>6.74</v>
      </c>
      <c r="G111" t="n">
        <v>101.07</v>
      </c>
      <c r="H111" t="n">
        <v>1.85</v>
      </c>
      <c r="I111" t="n">
        <v>4</v>
      </c>
      <c r="J111" t="n">
        <v>271.46</v>
      </c>
      <c r="K111" t="n">
        <v>56.94</v>
      </c>
      <c r="L111" t="n">
        <v>28.25</v>
      </c>
      <c r="M111" t="n">
        <v>2</v>
      </c>
      <c r="N111" t="n">
        <v>71.27</v>
      </c>
      <c r="O111" t="n">
        <v>33714.85</v>
      </c>
      <c r="P111" t="n">
        <v>90.59999999999999</v>
      </c>
      <c r="Q111" t="n">
        <v>204.14</v>
      </c>
      <c r="R111" t="n">
        <v>23.2</v>
      </c>
      <c r="S111" t="n">
        <v>17.37</v>
      </c>
      <c r="T111" t="n">
        <v>821.37</v>
      </c>
      <c r="U111" t="n">
        <v>0.75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78.00522515830119</v>
      </c>
      <c r="AB111" t="n">
        <v>106.7301904092012</v>
      </c>
      <c r="AC111" t="n">
        <v>96.5440108333372</v>
      </c>
      <c r="AD111" t="n">
        <v>78005.22515830118</v>
      </c>
      <c r="AE111" t="n">
        <v>106730.1904092012</v>
      </c>
      <c r="AF111" t="n">
        <v>5.949793255531943e-06</v>
      </c>
      <c r="AG111" t="n">
        <v>0.39875</v>
      </c>
      <c r="AH111" t="n">
        <v>96544.01083333719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10.4451</v>
      </c>
      <c r="E112" t="n">
        <v>9.57</v>
      </c>
      <c r="F112" t="n">
        <v>6.74</v>
      </c>
      <c r="G112" t="n">
        <v>101.06</v>
      </c>
      <c r="H112" t="n">
        <v>1.87</v>
      </c>
      <c r="I112" t="n">
        <v>4</v>
      </c>
      <c r="J112" t="n">
        <v>271.94</v>
      </c>
      <c r="K112" t="n">
        <v>56.94</v>
      </c>
      <c r="L112" t="n">
        <v>28.5</v>
      </c>
      <c r="M112" t="n">
        <v>2</v>
      </c>
      <c r="N112" t="n">
        <v>71.5</v>
      </c>
      <c r="O112" t="n">
        <v>33773.97</v>
      </c>
      <c r="P112" t="n">
        <v>90.39</v>
      </c>
      <c r="Q112" t="n">
        <v>204.14</v>
      </c>
      <c r="R112" t="n">
        <v>23.23</v>
      </c>
      <c r="S112" t="n">
        <v>17.37</v>
      </c>
      <c r="T112" t="n">
        <v>837.17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77.89161237978941</v>
      </c>
      <c r="AB112" t="n">
        <v>106.5747403933995</v>
      </c>
      <c r="AC112" t="n">
        <v>96.40339674886803</v>
      </c>
      <c r="AD112" t="n">
        <v>77891.61237978941</v>
      </c>
      <c r="AE112" t="n">
        <v>106574.7403933995</v>
      </c>
      <c r="AF112" t="n">
        <v>5.950135050347714e-06</v>
      </c>
      <c r="AG112" t="n">
        <v>0.39875</v>
      </c>
      <c r="AH112" t="n">
        <v>96403.39674886804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10.4427</v>
      </c>
      <c r="E113" t="n">
        <v>9.58</v>
      </c>
      <c r="F113" t="n">
        <v>6.74</v>
      </c>
      <c r="G113" t="n">
        <v>101.1</v>
      </c>
      <c r="H113" t="n">
        <v>1.88</v>
      </c>
      <c r="I113" t="n">
        <v>4</v>
      </c>
      <c r="J113" t="n">
        <v>272.43</v>
      </c>
      <c r="K113" t="n">
        <v>56.94</v>
      </c>
      <c r="L113" t="n">
        <v>28.75</v>
      </c>
      <c r="M113" t="n">
        <v>2</v>
      </c>
      <c r="N113" t="n">
        <v>71.73</v>
      </c>
      <c r="O113" t="n">
        <v>33833.3</v>
      </c>
      <c r="P113" t="n">
        <v>90.22</v>
      </c>
      <c r="Q113" t="n">
        <v>204.14</v>
      </c>
      <c r="R113" t="n">
        <v>23.26</v>
      </c>
      <c r="S113" t="n">
        <v>17.37</v>
      </c>
      <c r="T113" t="n">
        <v>852.03</v>
      </c>
      <c r="U113" t="n">
        <v>0.75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77.82387110063812</v>
      </c>
      <c r="AB113" t="n">
        <v>106.4820537867304</v>
      </c>
      <c r="AC113" t="n">
        <v>96.31955602185295</v>
      </c>
      <c r="AD113" t="n">
        <v>77823.87110063812</v>
      </c>
      <c r="AE113" t="n">
        <v>106482.0537867304</v>
      </c>
      <c r="AF113" t="n">
        <v>5.94876787108463e-06</v>
      </c>
      <c r="AG113" t="n">
        <v>0.3991666666666667</v>
      </c>
      <c r="AH113" t="n">
        <v>96319.55602185294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10.4393</v>
      </c>
      <c r="E114" t="n">
        <v>9.58</v>
      </c>
      <c r="F114" t="n">
        <v>6.74</v>
      </c>
      <c r="G114" t="n">
        <v>101.14</v>
      </c>
      <c r="H114" t="n">
        <v>1.89</v>
      </c>
      <c r="I114" t="n">
        <v>4</v>
      </c>
      <c r="J114" t="n">
        <v>272.91</v>
      </c>
      <c r="K114" t="n">
        <v>56.94</v>
      </c>
      <c r="L114" t="n">
        <v>29</v>
      </c>
      <c r="M114" t="n">
        <v>2</v>
      </c>
      <c r="N114" t="n">
        <v>71.95999999999999</v>
      </c>
      <c r="O114" t="n">
        <v>33892.61</v>
      </c>
      <c r="P114" t="n">
        <v>89.95999999999999</v>
      </c>
      <c r="Q114" t="n">
        <v>204.14</v>
      </c>
      <c r="R114" t="n">
        <v>23.42</v>
      </c>
      <c r="S114" t="n">
        <v>17.37</v>
      </c>
      <c r="T114" t="n">
        <v>934.28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77.71209588920068</v>
      </c>
      <c r="AB114" t="n">
        <v>106.3291180112675</v>
      </c>
      <c r="AC114" t="n">
        <v>96.18121622215347</v>
      </c>
      <c r="AD114" t="n">
        <v>77712.09588920069</v>
      </c>
      <c r="AE114" t="n">
        <v>106329.1180112675</v>
      </c>
      <c r="AF114" t="n">
        <v>5.946831033795261e-06</v>
      </c>
      <c r="AG114" t="n">
        <v>0.3991666666666667</v>
      </c>
      <c r="AH114" t="n">
        <v>96181.21622215347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10.4408</v>
      </c>
      <c r="E115" t="n">
        <v>9.58</v>
      </c>
      <c r="F115" t="n">
        <v>6.74</v>
      </c>
      <c r="G115" t="n">
        <v>101.12</v>
      </c>
      <c r="H115" t="n">
        <v>1.9</v>
      </c>
      <c r="I115" t="n">
        <v>4</v>
      </c>
      <c r="J115" t="n">
        <v>273.39</v>
      </c>
      <c r="K115" t="n">
        <v>56.94</v>
      </c>
      <c r="L115" t="n">
        <v>29.25</v>
      </c>
      <c r="M115" t="n">
        <v>2</v>
      </c>
      <c r="N115" t="n">
        <v>72.19</v>
      </c>
      <c r="O115" t="n">
        <v>33952</v>
      </c>
      <c r="P115" t="n">
        <v>89.62</v>
      </c>
      <c r="Q115" t="n">
        <v>204.14</v>
      </c>
      <c r="R115" t="n">
        <v>23.39</v>
      </c>
      <c r="S115" t="n">
        <v>17.37</v>
      </c>
      <c r="T115" t="n">
        <v>916.08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77.52441544765796</v>
      </c>
      <c r="AB115" t="n">
        <v>106.0723253512721</v>
      </c>
      <c r="AC115" t="n">
        <v>95.94893149321723</v>
      </c>
      <c r="AD115" t="n">
        <v>77524.41544765796</v>
      </c>
      <c r="AE115" t="n">
        <v>106072.3253512721</v>
      </c>
      <c r="AF115" t="n">
        <v>5.947685520834689e-06</v>
      </c>
      <c r="AG115" t="n">
        <v>0.3991666666666667</v>
      </c>
      <c r="AH115" t="n">
        <v>95948.93149321723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10.4442</v>
      </c>
      <c r="E116" t="n">
        <v>9.57</v>
      </c>
      <c r="F116" t="n">
        <v>6.74</v>
      </c>
      <c r="G116" t="n">
        <v>101.08</v>
      </c>
      <c r="H116" t="n">
        <v>1.92</v>
      </c>
      <c r="I116" t="n">
        <v>4</v>
      </c>
      <c r="J116" t="n">
        <v>273.87</v>
      </c>
      <c r="K116" t="n">
        <v>56.94</v>
      </c>
      <c r="L116" t="n">
        <v>29.5</v>
      </c>
      <c r="M116" t="n">
        <v>2</v>
      </c>
      <c r="N116" t="n">
        <v>72.43000000000001</v>
      </c>
      <c r="O116" t="n">
        <v>34011.48</v>
      </c>
      <c r="P116" t="n">
        <v>89.27</v>
      </c>
      <c r="Q116" t="n">
        <v>204.14</v>
      </c>
      <c r="R116" t="n">
        <v>23.24</v>
      </c>
      <c r="S116" t="n">
        <v>17.37</v>
      </c>
      <c r="T116" t="n">
        <v>842.59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77.31432857195003</v>
      </c>
      <c r="AB116" t="n">
        <v>105.7848752195498</v>
      </c>
      <c r="AC116" t="n">
        <v>95.68891519862761</v>
      </c>
      <c r="AD116" t="n">
        <v>77314.32857195003</v>
      </c>
      <c r="AE116" t="n">
        <v>105784.8752195498</v>
      </c>
      <c r="AF116" t="n">
        <v>5.949622358124057e-06</v>
      </c>
      <c r="AG116" t="n">
        <v>0.39875</v>
      </c>
      <c r="AH116" t="n">
        <v>95688.91519862761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10.4442</v>
      </c>
      <c r="E117" t="n">
        <v>9.57</v>
      </c>
      <c r="F117" t="n">
        <v>6.74</v>
      </c>
      <c r="G117" t="n">
        <v>101.08</v>
      </c>
      <c r="H117" t="n">
        <v>1.93</v>
      </c>
      <c r="I117" t="n">
        <v>4</v>
      </c>
      <c r="J117" t="n">
        <v>274.35</v>
      </c>
      <c r="K117" t="n">
        <v>56.94</v>
      </c>
      <c r="L117" t="n">
        <v>29.75</v>
      </c>
      <c r="M117" t="n">
        <v>2</v>
      </c>
      <c r="N117" t="n">
        <v>72.66</v>
      </c>
      <c r="O117" t="n">
        <v>34071.05</v>
      </c>
      <c r="P117" t="n">
        <v>89.06</v>
      </c>
      <c r="Q117" t="n">
        <v>204.14</v>
      </c>
      <c r="R117" t="n">
        <v>23.27</v>
      </c>
      <c r="S117" t="n">
        <v>17.37</v>
      </c>
      <c r="T117" t="n">
        <v>856.66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77.20490790793923</v>
      </c>
      <c r="AB117" t="n">
        <v>105.6351610397513</v>
      </c>
      <c r="AC117" t="n">
        <v>95.5534895300239</v>
      </c>
      <c r="AD117" t="n">
        <v>77204.90790793922</v>
      </c>
      <c r="AE117" t="n">
        <v>105635.1610397513</v>
      </c>
      <c r="AF117" t="n">
        <v>5.949622358124057e-06</v>
      </c>
      <c r="AG117" t="n">
        <v>0.39875</v>
      </c>
      <c r="AH117" t="n">
        <v>95553.4895300239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10.4414</v>
      </c>
      <c r="E118" t="n">
        <v>9.58</v>
      </c>
      <c r="F118" t="n">
        <v>6.74</v>
      </c>
      <c r="G118" t="n">
        <v>101.11</v>
      </c>
      <c r="H118" t="n">
        <v>1.94</v>
      </c>
      <c r="I118" t="n">
        <v>4</v>
      </c>
      <c r="J118" t="n">
        <v>274.84</v>
      </c>
      <c r="K118" t="n">
        <v>56.94</v>
      </c>
      <c r="L118" t="n">
        <v>30</v>
      </c>
      <c r="M118" t="n">
        <v>2</v>
      </c>
      <c r="N118" t="n">
        <v>72.89</v>
      </c>
      <c r="O118" t="n">
        <v>34130.71</v>
      </c>
      <c r="P118" t="n">
        <v>88.95999999999999</v>
      </c>
      <c r="Q118" t="n">
        <v>204.14</v>
      </c>
      <c r="R118" t="n">
        <v>23.33</v>
      </c>
      <c r="S118" t="n">
        <v>17.37</v>
      </c>
      <c r="T118" t="n">
        <v>885.46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77.17625454371358</v>
      </c>
      <c r="AB118" t="n">
        <v>105.5959562427206</v>
      </c>
      <c r="AC118" t="n">
        <v>95.51802638379746</v>
      </c>
      <c r="AD118" t="n">
        <v>77176.25454371359</v>
      </c>
      <c r="AE118" t="n">
        <v>105595.9562427206</v>
      </c>
      <c r="AF118" t="n">
        <v>5.94802731565046e-06</v>
      </c>
      <c r="AG118" t="n">
        <v>0.3991666666666667</v>
      </c>
      <c r="AH118" t="n">
        <v>95518.02638379746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10.4436</v>
      </c>
      <c r="E119" t="n">
        <v>9.58</v>
      </c>
      <c r="F119" t="n">
        <v>6.74</v>
      </c>
      <c r="G119" t="n">
        <v>101.08</v>
      </c>
      <c r="H119" t="n">
        <v>1.96</v>
      </c>
      <c r="I119" t="n">
        <v>4</v>
      </c>
      <c r="J119" t="n">
        <v>275.32</v>
      </c>
      <c r="K119" t="n">
        <v>56.94</v>
      </c>
      <c r="L119" t="n">
        <v>30.25</v>
      </c>
      <c r="M119" t="n">
        <v>2</v>
      </c>
      <c r="N119" t="n">
        <v>73.13</v>
      </c>
      <c r="O119" t="n">
        <v>34190.46</v>
      </c>
      <c r="P119" t="n">
        <v>88.58</v>
      </c>
      <c r="Q119" t="n">
        <v>204.14</v>
      </c>
      <c r="R119" t="n">
        <v>23.34</v>
      </c>
      <c r="S119" t="n">
        <v>17.37</v>
      </c>
      <c r="T119" t="n">
        <v>890.01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76.96301148591922</v>
      </c>
      <c r="AB119" t="n">
        <v>105.3041876834267</v>
      </c>
      <c r="AC119" t="n">
        <v>95.25410380630278</v>
      </c>
      <c r="AD119" t="n">
        <v>76963.01148591923</v>
      </c>
      <c r="AE119" t="n">
        <v>105304.1876834267</v>
      </c>
      <c r="AF119" t="n">
        <v>5.949280563308286e-06</v>
      </c>
      <c r="AG119" t="n">
        <v>0.3991666666666667</v>
      </c>
      <c r="AH119" t="n">
        <v>95254.10380630278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10.4384</v>
      </c>
      <c r="E120" t="n">
        <v>9.58</v>
      </c>
      <c r="F120" t="n">
        <v>6.74</v>
      </c>
      <c r="G120" t="n">
        <v>101.15</v>
      </c>
      <c r="H120" t="n">
        <v>1.97</v>
      </c>
      <c r="I120" t="n">
        <v>4</v>
      </c>
      <c r="J120" t="n">
        <v>275.81</v>
      </c>
      <c r="K120" t="n">
        <v>56.94</v>
      </c>
      <c r="L120" t="n">
        <v>30.5</v>
      </c>
      <c r="M120" t="n">
        <v>2</v>
      </c>
      <c r="N120" t="n">
        <v>73.36</v>
      </c>
      <c r="O120" t="n">
        <v>34250.31</v>
      </c>
      <c r="P120" t="n">
        <v>88.25</v>
      </c>
      <c r="Q120" t="n">
        <v>204.14</v>
      </c>
      <c r="R120" t="n">
        <v>23.43</v>
      </c>
      <c r="S120" t="n">
        <v>17.37</v>
      </c>
      <c r="T120" t="n">
        <v>937.27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76.82688471462194</v>
      </c>
      <c r="AB120" t="n">
        <v>105.1179330294486</v>
      </c>
      <c r="AC120" t="n">
        <v>95.08562503509022</v>
      </c>
      <c r="AD120" t="n">
        <v>76826.88471462193</v>
      </c>
      <c r="AE120" t="n">
        <v>105117.9330294486</v>
      </c>
      <c r="AF120" t="n">
        <v>5.946318341571605e-06</v>
      </c>
      <c r="AG120" t="n">
        <v>0.3991666666666667</v>
      </c>
      <c r="AH120" t="n">
        <v>95085.62503509021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10.4393</v>
      </c>
      <c r="E121" t="n">
        <v>9.58</v>
      </c>
      <c r="F121" t="n">
        <v>6.74</v>
      </c>
      <c r="G121" t="n">
        <v>101.14</v>
      </c>
      <c r="H121" t="n">
        <v>1.98</v>
      </c>
      <c r="I121" t="n">
        <v>4</v>
      </c>
      <c r="J121" t="n">
        <v>276.29</v>
      </c>
      <c r="K121" t="n">
        <v>56.94</v>
      </c>
      <c r="L121" t="n">
        <v>30.75</v>
      </c>
      <c r="M121" t="n">
        <v>2</v>
      </c>
      <c r="N121" t="n">
        <v>73.59999999999999</v>
      </c>
      <c r="O121" t="n">
        <v>34310.24</v>
      </c>
      <c r="P121" t="n">
        <v>87.79000000000001</v>
      </c>
      <c r="Q121" t="n">
        <v>204.14</v>
      </c>
      <c r="R121" t="n">
        <v>23.4</v>
      </c>
      <c r="S121" t="n">
        <v>17.37</v>
      </c>
      <c r="T121" t="n">
        <v>923.99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76.58088497560499</v>
      </c>
      <c r="AB121" t="n">
        <v>104.7813453337832</v>
      </c>
      <c r="AC121" t="n">
        <v>94.78116079669526</v>
      </c>
      <c r="AD121" t="n">
        <v>76580.88497560499</v>
      </c>
      <c r="AE121" t="n">
        <v>104781.3453337832</v>
      </c>
      <c r="AF121" t="n">
        <v>5.946831033795261e-06</v>
      </c>
      <c r="AG121" t="n">
        <v>0.3991666666666667</v>
      </c>
      <c r="AH121" t="n">
        <v>94781.16079669526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10.4448</v>
      </c>
      <c r="E122" t="n">
        <v>9.57</v>
      </c>
      <c r="F122" t="n">
        <v>6.74</v>
      </c>
      <c r="G122" t="n">
        <v>101.07</v>
      </c>
      <c r="H122" t="n">
        <v>1.99</v>
      </c>
      <c r="I122" t="n">
        <v>4</v>
      </c>
      <c r="J122" t="n">
        <v>276.78</v>
      </c>
      <c r="K122" t="n">
        <v>56.94</v>
      </c>
      <c r="L122" t="n">
        <v>31</v>
      </c>
      <c r="M122" t="n">
        <v>2</v>
      </c>
      <c r="N122" t="n">
        <v>73.84</v>
      </c>
      <c r="O122" t="n">
        <v>34370.27</v>
      </c>
      <c r="P122" t="n">
        <v>87.13</v>
      </c>
      <c r="Q122" t="n">
        <v>204.14</v>
      </c>
      <c r="R122" t="n">
        <v>23.21</v>
      </c>
      <c r="S122" t="n">
        <v>17.37</v>
      </c>
      <c r="T122" t="n">
        <v>826.7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76.19518197947227</v>
      </c>
      <c r="AB122" t="n">
        <v>104.2536094784595</v>
      </c>
      <c r="AC122" t="n">
        <v>94.30379131072148</v>
      </c>
      <c r="AD122" t="n">
        <v>76195.18197947227</v>
      </c>
      <c r="AE122" t="n">
        <v>104253.6094784595</v>
      </c>
      <c r="AF122" t="n">
        <v>5.949964152939829e-06</v>
      </c>
      <c r="AG122" t="n">
        <v>0.39875</v>
      </c>
      <c r="AH122" t="n">
        <v>94303.79131072148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10.5159</v>
      </c>
      <c r="E123" t="n">
        <v>9.51</v>
      </c>
      <c r="F123" t="n">
        <v>6.72</v>
      </c>
      <c r="G123" t="n">
        <v>134.34</v>
      </c>
      <c r="H123" t="n">
        <v>2.01</v>
      </c>
      <c r="I123" t="n">
        <v>3</v>
      </c>
      <c r="J123" t="n">
        <v>277.27</v>
      </c>
      <c r="K123" t="n">
        <v>56.94</v>
      </c>
      <c r="L123" t="n">
        <v>31.25</v>
      </c>
      <c r="M123" t="n">
        <v>1</v>
      </c>
      <c r="N123" t="n">
        <v>74.06999999999999</v>
      </c>
      <c r="O123" t="n">
        <v>34430.39</v>
      </c>
      <c r="P123" t="n">
        <v>87.02</v>
      </c>
      <c r="Q123" t="n">
        <v>204.14</v>
      </c>
      <c r="R123" t="n">
        <v>22.62</v>
      </c>
      <c r="S123" t="n">
        <v>17.37</v>
      </c>
      <c r="T123" t="n">
        <v>538.37</v>
      </c>
      <c r="U123" t="n">
        <v>0.77</v>
      </c>
      <c r="V123" t="n">
        <v>0.76</v>
      </c>
      <c r="W123" t="n">
        <v>1.14</v>
      </c>
      <c r="X123" t="n">
        <v>0.03</v>
      </c>
      <c r="Y123" t="n">
        <v>1</v>
      </c>
      <c r="Z123" t="n">
        <v>10</v>
      </c>
      <c r="AA123" t="n">
        <v>75.55512659254747</v>
      </c>
      <c r="AB123" t="n">
        <v>103.3778574608186</v>
      </c>
      <c r="AC123" t="n">
        <v>93.51161983651832</v>
      </c>
      <c r="AD123" t="n">
        <v>75555.12659254747</v>
      </c>
      <c r="AE123" t="n">
        <v>103377.8574608186</v>
      </c>
      <c r="AF123" t="n">
        <v>5.990466838608679e-06</v>
      </c>
      <c r="AG123" t="n">
        <v>0.39625</v>
      </c>
      <c r="AH123" t="n">
        <v>93511.61983651832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10.5149</v>
      </c>
      <c r="E124" t="n">
        <v>9.51</v>
      </c>
      <c r="F124" t="n">
        <v>6.72</v>
      </c>
      <c r="G124" t="n">
        <v>134.36</v>
      </c>
      <c r="H124" t="n">
        <v>2.02</v>
      </c>
      <c r="I124" t="n">
        <v>3</v>
      </c>
      <c r="J124" t="n">
        <v>277.75</v>
      </c>
      <c r="K124" t="n">
        <v>56.94</v>
      </c>
      <c r="L124" t="n">
        <v>31.5</v>
      </c>
      <c r="M124" t="n">
        <v>1</v>
      </c>
      <c r="N124" t="n">
        <v>74.31</v>
      </c>
      <c r="O124" t="n">
        <v>34490.61</v>
      </c>
      <c r="P124" t="n">
        <v>87.20999999999999</v>
      </c>
      <c r="Q124" t="n">
        <v>204.14</v>
      </c>
      <c r="R124" t="n">
        <v>22.66</v>
      </c>
      <c r="S124" t="n">
        <v>17.37</v>
      </c>
      <c r="T124" t="n">
        <v>555.9</v>
      </c>
      <c r="U124" t="n">
        <v>0.77</v>
      </c>
      <c r="V124" t="n">
        <v>0.76</v>
      </c>
      <c r="W124" t="n">
        <v>1.14</v>
      </c>
      <c r="X124" t="n">
        <v>0.03</v>
      </c>
      <c r="Y124" t="n">
        <v>1</v>
      </c>
      <c r="Z124" t="n">
        <v>10</v>
      </c>
      <c r="AA124" t="n">
        <v>75.66018598278154</v>
      </c>
      <c r="AB124" t="n">
        <v>103.52160435343</v>
      </c>
      <c r="AC124" t="n">
        <v>93.64164772744893</v>
      </c>
      <c r="AD124" t="n">
        <v>75660.18598278154</v>
      </c>
      <c r="AE124" t="n">
        <v>103521.60435343</v>
      </c>
      <c r="AF124" t="n">
        <v>5.989897180582395e-06</v>
      </c>
      <c r="AG124" t="n">
        <v>0.39625</v>
      </c>
      <c r="AH124" t="n">
        <v>93641.64772744893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10.5137</v>
      </c>
      <c r="E125" t="n">
        <v>9.51</v>
      </c>
      <c r="F125" t="n">
        <v>6.72</v>
      </c>
      <c r="G125" t="n">
        <v>134.38</v>
      </c>
      <c r="H125" t="n">
        <v>2.03</v>
      </c>
      <c r="I125" t="n">
        <v>3</v>
      </c>
      <c r="J125" t="n">
        <v>278.24</v>
      </c>
      <c r="K125" t="n">
        <v>56.94</v>
      </c>
      <c r="L125" t="n">
        <v>31.75</v>
      </c>
      <c r="M125" t="n">
        <v>1</v>
      </c>
      <c r="N125" t="n">
        <v>74.55</v>
      </c>
      <c r="O125" t="n">
        <v>34550.91</v>
      </c>
      <c r="P125" t="n">
        <v>87.51000000000001</v>
      </c>
      <c r="Q125" t="n">
        <v>204.14</v>
      </c>
      <c r="R125" t="n">
        <v>22.66</v>
      </c>
      <c r="S125" t="n">
        <v>17.37</v>
      </c>
      <c r="T125" t="n">
        <v>555.53</v>
      </c>
      <c r="U125" t="n">
        <v>0.77</v>
      </c>
      <c r="V125" t="n">
        <v>0.76</v>
      </c>
      <c r="W125" t="n">
        <v>1.14</v>
      </c>
      <c r="X125" t="n">
        <v>0.03</v>
      </c>
      <c r="Y125" t="n">
        <v>1</v>
      </c>
      <c r="Z125" t="n">
        <v>10</v>
      </c>
      <c r="AA125" t="n">
        <v>75.82355129346534</v>
      </c>
      <c r="AB125" t="n">
        <v>103.7451279786763</v>
      </c>
      <c r="AC125" t="n">
        <v>93.84383857161919</v>
      </c>
      <c r="AD125" t="n">
        <v>75823.55129346534</v>
      </c>
      <c r="AE125" t="n">
        <v>103745.1279786763</v>
      </c>
      <c r="AF125" t="n">
        <v>5.989213590950853e-06</v>
      </c>
      <c r="AG125" t="n">
        <v>0.39625</v>
      </c>
      <c r="AH125" t="n">
        <v>93843.83857161918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10.5128</v>
      </c>
      <c r="E126" t="n">
        <v>9.51</v>
      </c>
      <c r="F126" t="n">
        <v>6.72</v>
      </c>
      <c r="G126" t="n">
        <v>134.39</v>
      </c>
      <c r="H126" t="n">
        <v>2.04</v>
      </c>
      <c r="I126" t="n">
        <v>3</v>
      </c>
      <c r="J126" t="n">
        <v>278.73</v>
      </c>
      <c r="K126" t="n">
        <v>56.94</v>
      </c>
      <c r="L126" t="n">
        <v>32</v>
      </c>
      <c r="M126" t="n">
        <v>1</v>
      </c>
      <c r="N126" t="n">
        <v>74.79000000000001</v>
      </c>
      <c r="O126" t="n">
        <v>34611.32</v>
      </c>
      <c r="P126" t="n">
        <v>87.56</v>
      </c>
      <c r="Q126" t="n">
        <v>204.14</v>
      </c>
      <c r="R126" t="n">
        <v>22.69</v>
      </c>
      <c r="S126" t="n">
        <v>17.37</v>
      </c>
      <c r="T126" t="n">
        <v>570.37</v>
      </c>
      <c r="U126" t="n">
        <v>0.77</v>
      </c>
      <c r="V126" t="n">
        <v>0.76</v>
      </c>
      <c r="W126" t="n">
        <v>1.14</v>
      </c>
      <c r="X126" t="n">
        <v>0.03</v>
      </c>
      <c r="Y126" t="n">
        <v>1</v>
      </c>
      <c r="Z126" t="n">
        <v>10</v>
      </c>
      <c r="AA126" t="n">
        <v>75.8555108741445</v>
      </c>
      <c r="AB126" t="n">
        <v>103.7888564869187</v>
      </c>
      <c r="AC126" t="n">
        <v>93.88339369240826</v>
      </c>
      <c r="AD126" t="n">
        <v>75855.5108741445</v>
      </c>
      <c r="AE126" t="n">
        <v>103788.8564869187</v>
      </c>
      <c r="AF126" t="n">
        <v>5.988700898727197e-06</v>
      </c>
      <c r="AG126" t="n">
        <v>0.39625</v>
      </c>
      <c r="AH126" t="n">
        <v>93883.39369240827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10.5156</v>
      </c>
      <c r="E127" t="n">
        <v>9.51</v>
      </c>
      <c r="F127" t="n">
        <v>6.72</v>
      </c>
      <c r="G127" t="n">
        <v>134.34</v>
      </c>
      <c r="H127" t="n">
        <v>2.06</v>
      </c>
      <c r="I127" t="n">
        <v>3</v>
      </c>
      <c r="J127" t="n">
        <v>279.22</v>
      </c>
      <c r="K127" t="n">
        <v>56.94</v>
      </c>
      <c r="L127" t="n">
        <v>32.25</v>
      </c>
      <c r="M127" t="n">
        <v>1</v>
      </c>
      <c r="N127" t="n">
        <v>75.03</v>
      </c>
      <c r="O127" t="n">
        <v>34671.81</v>
      </c>
      <c r="P127" t="n">
        <v>87.79000000000001</v>
      </c>
      <c r="Q127" t="n">
        <v>204.14</v>
      </c>
      <c r="R127" t="n">
        <v>22.6</v>
      </c>
      <c r="S127" t="n">
        <v>17.37</v>
      </c>
      <c r="T127" t="n">
        <v>529.62</v>
      </c>
      <c r="U127" t="n">
        <v>0.77</v>
      </c>
      <c r="V127" t="n">
        <v>0.76</v>
      </c>
      <c r="W127" t="n">
        <v>1.14</v>
      </c>
      <c r="X127" t="n">
        <v>0.03</v>
      </c>
      <c r="Y127" t="n">
        <v>1</v>
      </c>
      <c r="Z127" t="n">
        <v>10</v>
      </c>
      <c r="AA127" t="n">
        <v>75.95562900353242</v>
      </c>
      <c r="AB127" t="n">
        <v>103.9258425284473</v>
      </c>
      <c r="AC127" t="n">
        <v>94.00730597839458</v>
      </c>
      <c r="AD127" t="n">
        <v>75955.62900353242</v>
      </c>
      <c r="AE127" t="n">
        <v>103925.8425284473</v>
      </c>
      <c r="AF127" t="n">
        <v>5.990295941200794e-06</v>
      </c>
      <c r="AG127" t="n">
        <v>0.39625</v>
      </c>
      <c r="AH127" t="n">
        <v>94007.30597839458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10.5149</v>
      </c>
      <c r="E128" t="n">
        <v>9.51</v>
      </c>
      <c r="F128" t="n">
        <v>6.72</v>
      </c>
      <c r="G128" t="n">
        <v>134.36</v>
      </c>
      <c r="H128" t="n">
        <v>2.07</v>
      </c>
      <c r="I128" t="n">
        <v>3</v>
      </c>
      <c r="J128" t="n">
        <v>279.72</v>
      </c>
      <c r="K128" t="n">
        <v>56.94</v>
      </c>
      <c r="L128" t="n">
        <v>32.5</v>
      </c>
      <c r="M128" t="n">
        <v>1</v>
      </c>
      <c r="N128" t="n">
        <v>75.27</v>
      </c>
      <c r="O128" t="n">
        <v>34732.41</v>
      </c>
      <c r="P128" t="n">
        <v>87.92</v>
      </c>
      <c r="Q128" t="n">
        <v>204.14</v>
      </c>
      <c r="R128" t="n">
        <v>22.61</v>
      </c>
      <c r="S128" t="n">
        <v>17.37</v>
      </c>
      <c r="T128" t="n">
        <v>532.63</v>
      </c>
      <c r="U128" t="n">
        <v>0.77</v>
      </c>
      <c r="V128" t="n">
        <v>0.76</v>
      </c>
      <c r="W128" t="n">
        <v>1.14</v>
      </c>
      <c r="X128" t="n">
        <v>0.03</v>
      </c>
      <c r="Y128" t="n">
        <v>1</v>
      </c>
      <c r="Z128" t="n">
        <v>10</v>
      </c>
      <c r="AA128" t="n">
        <v>76.02764459699002</v>
      </c>
      <c r="AB128" t="n">
        <v>104.0243774405197</v>
      </c>
      <c r="AC128" t="n">
        <v>94.09643685675341</v>
      </c>
      <c r="AD128" t="n">
        <v>76027.64459699001</v>
      </c>
      <c r="AE128" t="n">
        <v>104024.3774405197</v>
      </c>
      <c r="AF128" t="n">
        <v>5.989897180582395e-06</v>
      </c>
      <c r="AG128" t="n">
        <v>0.39625</v>
      </c>
      <c r="AH128" t="n">
        <v>94096.43685675341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10.5128</v>
      </c>
      <c r="E129" t="n">
        <v>9.51</v>
      </c>
      <c r="F129" t="n">
        <v>6.72</v>
      </c>
      <c r="G129" t="n">
        <v>134.39</v>
      </c>
      <c r="H129" t="n">
        <v>2.08</v>
      </c>
      <c r="I129" t="n">
        <v>3</v>
      </c>
      <c r="J129" t="n">
        <v>280.21</v>
      </c>
      <c r="K129" t="n">
        <v>56.94</v>
      </c>
      <c r="L129" t="n">
        <v>32.75</v>
      </c>
      <c r="M129" t="n">
        <v>0</v>
      </c>
      <c r="N129" t="n">
        <v>75.51000000000001</v>
      </c>
      <c r="O129" t="n">
        <v>34793.09</v>
      </c>
      <c r="P129" t="n">
        <v>88.06</v>
      </c>
      <c r="Q129" t="n">
        <v>204.14</v>
      </c>
      <c r="R129" t="n">
        <v>22.62</v>
      </c>
      <c r="S129" t="n">
        <v>17.37</v>
      </c>
      <c r="T129" t="n">
        <v>539.72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76.11433623784202</v>
      </c>
      <c r="AB129" t="n">
        <v>104.1429927680986</v>
      </c>
      <c r="AC129" t="n">
        <v>94.20373170394592</v>
      </c>
      <c r="AD129" t="n">
        <v>76114.33623784203</v>
      </c>
      <c r="AE129" t="n">
        <v>104142.9927680986</v>
      </c>
      <c r="AF129" t="n">
        <v>5.988700898727197e-06</v>
      </c>
      <c r="AG129" t="n">
        <v>0.39625</v>
      </c>
      <c r="AH129" t="n">
        <v>94203.73170394592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9.8377</v>
      </c>
      <c r="E2" t="n">
        <v>10.16</v>
      </c>
      <c r="F2" t="n">
        <v>7.53</v>
      </c>
      <c r="G2" t="n">
        <v>10.51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57.91</v>
      </c>
      <c r="Q2" t="n">
        <v>204.16</v>
      </c>
      <c r="R2" t="n">
        <v>48.25</v>
      </c>
      <c r="S2" t="n">
        <v>17.37</v>
      </c>
      <c r="T2" t="n">
        <v>13154.31</v>
      </c>
      <c r="U2" t="n">
        <v>0.36</v>
      </c>
      <c r="V2" t="n">
        <v>0.68</v>
      </c>
      <c r="W2" t="n">
        <v>1.2</v>
      </c>
      <c r="X2" t="n">
        <v>0.84</v>
      </c>
      <c r="Y2" t="n">
        <v>1</v>
      </c>
      <c r="Z2" t="n">
        <v>10</v>
      </c>
      <c r="AA2" t="n">
        <v>55.96210537043709</v>
      </c>
      <c r="AB2" t="n">
        <v>76.5698214416494</v>
      </c>
      <c r="AC2" t="n">
        <v>69.26210514969523</v>
      </c>
      <c r="AD2" t="n">
        <v>55962.10537043709</v>
      </c>
      <c r="AE2" t="n">
        <v>76569.8214416494</v>
      </c>
      <c r="AF2" t="n">
        <v>9.055235060557442e-06</v>
      </c>
      <c r="AG2" t="n">
        <v>0.4233333333333333</v>
      </c>
      <c r="AH2" t="n">
        <v>69262.10514969523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10.2102</v>
      </c>
      <c r="E3" t="n">
        <v>9.789999999999999</v>
      </c>
      <c r="F3" t="n">
        <v>7.33</v>
      </c>
      <c r="G3" t="n">
        <v>13.33</v>
      </c>
      <c r="H3" t="n">
        <v>0.27</v>
      </c>
      <c r="I3" t="n">
        <v>33</v>
      </c>
      <c r="J3" t="n">
        <v>81.14</v>
      </c>
      <c r="K3" t="n">
        <v>35.1</v>
      </c>
      <c r="L3" t="n">
        <v>1.25</v>
      </c>
      <c r="M3" t="n">
        <v>31</v>
      </c>
      <c r="N3" t="n">
        <v>9.789999999999999</v>
      </c>
      <c r="O3" t="n">
        <v>10241.25</v>
      </c>
      <c r="P3" t="n">
        <v>55.86</v>
      </c>
      <c r="Q3" t="n">
        <v>204.16</v>
      </c>
      <c r="R3" t="n">
        <v>41.63</v>
      </c>
      <c r="S3" t="n">
        <v>17.37</v>
      </c>
      <c r="T3" t="n">
        <v>9894.129999999999</v>
      </c>
      <c r="U3" t="n">
        <v>0.42</v>
      </c>
      <c r="V3" t="n">
        <v>0.7</v>
      </c>
      <c r="W3" t="n">
        <v>1.2</v>
      </c>
      <c r="X3" t="n">
        <v>0.64</v>
      </c>
      <c r="Y3" t="n">
        <v>1</v>
      </c>
      <c r="Z3" t="n">
        <v>10</v>
      </c>
      <c r="AA3" t="n">
        <v>52.37625053740037</v>
      </c>
      <c r="AB3" t="n">
        <v>71.66349666234076</v>
      </c>
      <c r="AC3" t="n">
        <v>64.82403312125216</v>
      </c>
      <c r="AD3" t="n">
        <v>52376.25053740037</v>
      </c>
      <c r="AE3" t="n">
        <v>71663.49666234077</v>
      </c>
      <c r="AF3" t="n">
        <v>9.398107384378827e-06</v>
      </c>
      <c r="AG3" t="n">
        <v>0.4079166666666666</v>
      </c>
      <c r="AH3" t="n">
        <v>64824.03312125216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10.4493</v>
      </c>
      <c r="E4" t="n">
        <v>9.57</v>
      </c>
      <c r="F4" t="n">
        <v>7.21</v>
      </c>
      <c r="G4" t="n">
        <v>16.03</v>
      </c>
      <c r="H4" t="n">
        <v>0.32</v>
      </c>
      <c r="I4" t="n">
        <v>27</v>
      </c>
      <c r="J4" t="n">
        <v>81.44</v>
      </c>
      <c r="K4" t="n">
        <v>35.1</v>
      </c>
      <c r="L4" t="n">
        <v>1.5</v>
      </c>
      <c r="M4" t="n">
        <v>25</v>
      </c>
      <c r="N4" t="n">
        <v>9.84</v>
      </c>
      <c r="O4" t="n">
        <v>10278.32</v>
      </c>
      <c r="P4" t="n">
        <v>54.43</v>
      </c>
      <c r="Q4" t="n">
        <v>204.15</v>
      </c>
      <c r="R4" t="n">
        <v>38</v>
      </c>
      <c r="S4" t="n">
        <v>17.37</v>
      </c>
      <c r="T4" t="n">
        <v>8105.34</v>
      </c>
      <c r="U4" t="n">
        <v>0.46</v>
      </c>
      <c r="V4" t="n">
        <v>0.71</v>
      </c>
      <c r="W4" t="n">
        <v>1.18</v>
      </c>
      <c r="X4" t="n">
        <v>0.52</v>
      </c>
      <c r="Y4" t="n">
        <v>1</v>
      </c>
      <c r="Z4" t="n">
        <v>10</v>
      </c>
      <c r="AA4" t="n">
        <v>50.17115978917146</v>
      </c>
      <c r="AB4" t="n">
        <v>68.64639421887746</v>
      </c>
      <c r="AC4" t="n">
        <v>62.09487870046216</v>
      </c>
      <c r="AD4" t="n">
        <v>50171.15978917146</v>
      </c>
      <c r="AE4" t="n">
        <v>68646.39421887747</v>
      </c>
      <c r="AF4" t="n">
        <v>9.618189995454511e-06</v>
      </c>
      <c r="AG4" t="n">
        <v>0.39875</v>
      </c>
      <c r="AH4" t="n">
        <v>62094.87870046216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10.6198</v>
      </c>
      <c r="E5" t="n">
        <v>9.42</v>
      </c>
      <c r="F5" t="n">
        <v>7.13</v>
      </c>
      <c r="G5" t="n">
        <v>18.6</v>
      </c>
      <c r="H5" t="n">
        <v>0.38</v>
      </c>
      <c r="I5" t="n">
        <v>23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53.34</v>
      </c>
      <c r="Q5" t="n">
        <v>204.19</v>
      </c>
      <c r="R5" t="n">
        <v>35.68</v>
      </c>
      <c r="S5" t="n">
        <v>17.37</v>
      </c>
      <c r="T5" t="n">
        <v>6965.96</v>
      </c>
      <c r="U5" t="n">
        <v>0.49</v>
      </c>
      <c r="V5" t="n">
        <v>0.72</v>
      </c>
      <c r="W5" t="n">
        <v>1.17</v>
      </c>
      <c r="X5" t="n">
        <v>0.44</v>
      </c>
      <c r="Y5" t="n">
        <v>1</v>
      </c>
      <c r="Z5" t="n">
        <v>10</v>
      </c>
      <c r="AA5" t="n">
        <v>48.63673182322751</v>
      </c>
      <c r="AB5" t="n">
        <v>66.54692218168977</v>
      </c>
      <c r="AC5" t="n">
        <v>60.19577732787547</v>
      </c>
      <c r="AD5" t="n">
        <v>48636.73182322751</v>
      </c>
      <c r="AE5" t="n">
        <v>66546.92218168976</v>
      </c>
      <c r="AF5" t="n">
        <v>9.775128871190207e-06</v>
      </c>
      <c r="AG5" t="n">
        <v>0.3925</v>
      </c>
      <c r="AH5" t="n">
        <v>60195.77732787547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10.7386</v>
      </c>
      <c r="E6" t="n">
        <v>9.31</v>
      </c>
      <c r="F6" t="n">
        <v>7.08</v>
      </c>
      <c r="G6" t="n">
        <v>21.23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18</v>
      </c>
      <c r="N6" t="n">
        <v>9.94</v>
      </c>
      <c r="O6" t="n">
        <v>10352.53</v>
      </c>
      <c r="P6" t="n">
        <v>52.56</v>
      </c>
      <c r="Q6" t="n">
        <v>204.18</v>
      </c>
      <c r="R6" t="n">
        <v>33.83</v>
      </c>
      <c r="S6" t="n">
        <v>17.37</v>
      </c>
      <c r="T6" t="n">
        <v>6059.5</v>
      </c>
      <c r="U6" t="n">
        <v>0.51</v>
      </c>
      <c r="V6" t="n">
        <v>0.72</v>
      </c>
      <c r="W6" t="n">
        <v>1.17</v>
      </c>
      <c r="X6" t="n">
        <v>0.38</v>
      </c>
      <c r="Y6" t="n">
        <v>1</v>
      </c>
      <c r="Z6" t="n">
        <v>10</v>
      </c>
      <c r="AA6" t="n">
        <v>47.59608872081577</v>
      </c>
      <c r="AB6" t="n">
        <v>65.12306837903722</v>
      </c>
      <c r="AC6" t="n">
        <v>58.90781413375629</v>
      </c>
      <c r="AD6" t="n">
        <v>47596.08872081577</v>
      </c>
      <c r="AE6" t="n">
        <v>65123.06837903723</v>
      </c>
      <c r="AF6" t="n">
        <v>9.884479829767337e-06</v>
      </c>
      <c r="AG6" t="n">
        <v>0.3879166666666667</v>
      </c>
      <c r="AH6" t="n">
        <v>58907.81413375629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10.8316</v>
      </c>
      <c r="E7" t="n">
        <v>9.23</v>
      </c>
      <c r="F7" t="n">
        <v>7.03</v>
      </c>
      <c r="G7" t="n">
        <v>23.43</v>
      </c>
      <c r="H7" t="n">
        <v>0.48</v>
      </c>
      <c r="I7" t="n">
        <v>18</v>
      </c>
      <c r="J7" t="n">
        <v>82.34</v>
      </c>
      <c r="K7" t="n">
        <v>35.1</v>
      </c>
      <c r="L7" t="n">
        <v>2.25</v>
      </c>
      <c r="M7" t="n">
        <v>16</v>
      </c>
      <c r="N7" t="n">
        <v>9.99</v>
      </c>
      <c r="O7" t="n">
        <v>10389.66</v>
      </c>
      <c r="P7" t="n">
        <v>51.52</v>
      </c>
      <c r="Q7" t="n">
        <v>204.15</v>
      </c>
      <c r="R7" t="n">
        <v>32.51</v>
      </c>
      <c r="S7" t="n">
        <v>17.37</v>
      </c>
      <c r="T7" t="n">
        <v>5407.13</v>
      </c>
      <c r="U7" t="n">
        <v>0.53</v>
      </c>
      <c r="V7" t="n">
        <v>0.73</v>
      </c>
      <c r="W7" t="n">
        <v>1.16</v>
      </c>
      <c r="X7" t="n">
        <v>0.34</v>
      </c>
      <c r="Y7" t="n">
        <v>1</v>
      </c>
      <c r="Z7" t="n">
        <v>10</v>
      </c>
      <c r="AA7" t="n">
        <v>46.55841002700691</v>
      </c>
      <c r="AB7" t="n">
        <v>63.70327061101561</v>
      </c>
      <c r="AC7" t="n">
        <v>57.62351987201551</v>
      </c>
      <c r="AD7" t="n">
        <v>46558.41002700692</v>
      </c>
      <c r="AE7" t="n">
        <v>63703.27061101561</v>
      </c>
      <c r="AF7" t="n">
        <v>9.970082852895896e-06</v>
      </c>
      <c r="AG7" t="n">
        <v>0.3845833333333333</v>
      </c>
      <c r="AH7" t="n">
        <v>57623.51987201552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10.9055</v>
      </c>
      <c r="E8" t="n">
        <v>9.17</v>
      </c>
      <c r="F8" t="n">
        <v>7</v>
      </c>
      <c r="G8" t="n">
        <v>26.26</v>
      </c>
      <c r="H8" t="n">
        <v>0.53</v>
      </c>
      <c r="I8" t="n">
        <v>16</v>
      </c>
      <c r="J8" t="n">
        <v>82.65000000000001</v>
      </c>
      <c r="K8" t="n">
        <v>35.1</v>
      </c>
      <c r="L8" t="n">
        <v>2.5</v>
      </c>
      <c r="M8" t="n">
        <v>14</v>
      </c>
      <c r="N8" t="n">
        <v>10.04</v>
      </c>
      <c r="O8" t="n">
        <v>10426.82</v>
      </c>
      <c r="P8" t="n">
        <v>50.9</v>
      </c>
      <c r="Q8" t="n">
        <v>204.14</v>
      </c>
      <c r="R8" t="n">
        <v>31.43</v>
      </c>
      <c r="S8" t="n">
        <v>17.37</v>
      </c>
      <c r="T8" t="n">
        <v>4877.08</v>
      </c>
      <c r="U8" t="n">
        <v>0.55</v>
      </c>
      <c r="V8" t="n">
        <v>0.73</v>
      </c>
      <c r="W8" t="n">
        <v>1.17</v>
      </c>
      <c r="X8" t="n">
        <v>0.31</v>
      </c>
      <c r="Y8" t="n">
        <v>1</v>
      </c>
      <c r="Z8" t="n">
        <v>10</v>
      </c>
      <c r="AA8" t="n">
        <v>45.87266238901064</v>
      </c>
      <c r="AB8" t="n">
        <v>62.76500043965893</v>
      </c>
      <c r="AC8" t="n">
        <v>56.77479688894236</v>
      </c>
      <c r="AD8" t="n">
        <v>45872.66238901063</v>
      </c>
      <c r="AE8" t="n">
        <v>62765.00043965894</v>
      </c>
      <c r="AF8" t="n">
        <v>1.00381050400916e-05</v>
      </c>
      <c r="AG8" t="n">
        <v>0.3820833333333333</v>
      </c>
      <c r="AH8" t="n">
        <v>56774.79688894236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10.9519</v>
      </c>
      <c r="E9" t="n">
        <v>9.130000000000001</v>
      </c>
      <c r="F9" t="n">
        <v>6.98</v>
      </c>
      <c r="G9" t="n">
        <v>27.92</v>
      </c>
      <c r="H9" t="n">
        <v>0.58</v>
      </c>
      <c r="I9" t="n">
        <v>15</v>
      </c>
      <c r="J9" t="n">
        <v>82.95</v>
      </c>
      <c r="K9" t="n">
        <v>35.1</v>
      </c>
      <c r="L9" t="n">
        <v>2.75</v>
      </c>
      <c r="M9" t="n">
        <v>13</v>
      </c>
      <c r="N9" t="n">
        <v>10.1</v>
      </c>
      <c r="O9" t="n">
        <v>10463.99</v>
      </c>
      <c r="P9" t="n">
        <v>50.19</v>
      </c>
      <c r="Q9" t="n">
        <v>204.14</v>
      </c>
      <c r="R9" t="n">
        <v>30.87</v>
      </c>
      <c r="S9" t="n">
        <v>17.37</v>
      </c>
      <c r="T9" t="n">
        <v>4601.49</v>
      </c>
      <c r="U9" t="n">
        <v>0.5600000000000001</v>
      </c>
      <c r="V9" t="n">
        <v>0.73</v>
      </c>
      <c r="W9" t="n">
        <v>1.16</v>
      </c>
      <c r="X9" t="n">
        <v>0.29</v>
      </c>
      <c r="Y9" t="n">
        <v>1</v>
      </c>
      <c r="Z9" t="n">
        <v>10</v>
      </c>
      <c r="AA9" t="n">
        <v>45.28376456143727</v>
      </c>
      <c r="AB9" t="n">
        <v>61.95924445163491</v>
      </c>
      <c r="AC9" t="n">
        <v>56.04594112152947</v>
      </c>
      <c r="AD9" t="n">
        <v>45283.76456143727</v>
      </c>
      <c r="AE9" t="n">
        <v>61959.24445163491</v>
      </c>
      <c r="AF9" t="n">
        <v>1.008081450539446e-05</v>
      </c>
      <c r="AG9" t="n">
        <v>0.3804166666666667</v>
      </c>
      <c r="AH9" t="n">
        <v>56045.94112152947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11.0579</v>
      </c>
      <c r="E10" t="n">
        <v>9.039999999999999</v>
      </c>
      <c r="F10" t="n">
        <v>6.93</v>
      </c>
      <c r="G10" t="n">
        <v>31.97</v>
      </c>
      <c r="H10" t="n">
        <v>0.63</v>
      </c>
      <c r="I10" t="n">
        <v>13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49.4</v>
      </c>
      <c r="Q10" t="n">
        <v>204.14</v>
      </c>
      <c r="R10" t="n">
        <v>29.26</v>
      </c>
      <c r="S10" t="n">
        <v>17.37</v>
      </c>
      <c r="T10" t="n">
        <v>3804.89</v>
      </c>
      <c r="U10" t="n">
        <v>0.59</v>
      </c>
      <c r="V10" t="n">
        <v>0.74</v>
      </c>
      <c r="W10" t="n">
        <v>1.15</v>
      </c>
      <c r="X10" t="n">
        <v>0.24</v>
      </c>
      <c r="Y10" t="n">
        <v>1</v>
      </c>
      <c r="Z10" t="n">
        <v>10</v>
      </c>
      <c r="AA10" t="n">
        <v>44.35677546784359</v>
      </c>
      <c r="AB10" t="n">
        <v>60.69089707790815</v>
      </c>
      <c r="AC10" t="n">
        <v>54.89864304101408</v>
      </c>
      <c r="AD10" t="n">
        <v>44356.77546784359</v>
      </c>
      <c r="AE10" t="n">
        <v>60690.89707790815</v>
      </c>
      <c r="AF10" t="n">
        <v>1.017838354250873e-05</v>
      </c>
      <c r="AG10" t="n">
        <v>0.3766666666666666</v>
      </c>
      <c r="AH10" t="n">
        <v>54898.64304101407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11.0909</v>
      </c>
      <c r="E11" t="n">
        <v>9.02</v>
      </c>
      <c r="F11" t="n">
        <v>6.92</v>
      </c>
      <c r="G11" t="n">
        <v>34.59</v>
      </c>
      <c r="H11" t="n">
        <v>0.68</v>
      </c>
      <c r="I11" t="n">
        <v>12</v>
      </c>
      <c r="J11" t="n">
        <v>83.55</v>
      </c>
      <c r="K11" t="n">
        <v>35.1</v>
      </c>
      <c r="L11" t="n">
        <v>3.25</v>
      </c>
      <c r="M11" t="n">
        <v>10</v>
      </c>
      <c r="N11" t="n">
        <v>10.2</v>
      </c>
      <c r="O11" t="n">
        <v>10538.42</v>
      </c>
      <c r="P11" t="n">
        <v>48.92</v>
      </c>
      <c r="Q11" t="n">
        <v>204.16</v>
      </c>
      <c r="R11" t="n">
        <v>28.88</v>
      </c>
      <c r="S11" t="n">
        <v>17.37</v>
      </c>
      <c r="T11" t="n">
        <v>3620.27</v>
      </c>
      <c r="U11" t="n">
        <v>0.6</v>
      </c>
      <c r="V11" t="n">
        <v>0.74</v>
      </c>
      <c r="W11" t="n">
        <v>1.16</v>
      </c>
      <c r="X11" t="n">
        <v>0.23</v>
      </c>
      <c r="Y11" t="n">
        <v>1</v>
      </c>
      <c r="Z11" t="n">
        <v>10</v>
      </c>
      <c r="AA11" t="n">
        <v>43.97239664098679</v>
      </c>
      <c r="AB11" t="n">
        <v>60.1649730094059</v>
      </c>
      <c r="AC11" t="n">
        <v>54.42291242747044</v>
      </c>
      <c r="AD11" t="n">
        <v>43972.39664098679</v>
      </c>
      <c r="AE11" t="n">
        <v>60164.9730094059</v>
      </c>
      <c r="AF11" t="n">
        <v>1.020875880878015e-05</v>
      </c>
      <c r="AG11" t="n">
        <v>0.3758333333333333</v>
      </c>
      <c r="AH11" t="n">
        <v>54422.91242747044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11.1462</v>
      </c>
      <c r="E12" t="n">
        <v>8.970000000000001</v>
      </c>
      <c r="F12" t="n">
        <v>6.89</v>
      </c>
      <c r="G12" t="n">
        <v>37.58</v>
      </c>
      <c r="H12" t="n">
        <v>0.73</v>
      </c>
      <c r="I12" t="n">
        <v>11</v>
      </c>
      <c r="J12" t="n">
        <v>83.84999999999999</v>
      </c>
      <c r="K12" t="n">
        <v>35.1</v>
      </c>
      <c r="L12" t="n">
        <v>3.5</v>
      </c>
      <c r="M12" t="n">
        <v>9</v>
      </c>
      <c r="N12" t="n">
        <v>10.25</v>
      </c>
      <c r="O12" t="n">
        <v>10575.66</v>
      </c>
      <c r="P12" t="n">
        <v>47.87</v>
      </c>
      <c r="Q12" t="n">
        <v>204.14</v>
      </c>
      <c r="R12" t="n">
        <v>27.89</v>
      </c>
      <c r="S12" t="n">
        <v>17.37</v>
      </c>
      <c r="T12" t="n">
        <v>3132.84</v>
      </c>
      <c r="U12" t="n">
        <v>0.62</v>
      </c>
      <c r="V12" t="n">
        <v>0.74</v>
      </c>
      <c r="W12" t="n">
        <v>1.16</v>
      </c>
      <c r="X12" t="n">
        <v>0.2</v>
      </c>
      <c r="Y12" t="n">
        <v>1</v>
      </c>
      <c r="Z12" t="n">
        <v>10</v>
      </c>
      <c r="AA12" t="n">
        <v>43.17743527603307</v>
      </c>
      <c r="AB12" t="n">
        <v>59.07727179865657</v>
      </c>
      <c r="AC12" t="n">
        <v>53.43901989367645</v>
      </c>
      <c r="AD12" t="n">
        <v>43177.43527603307</v>
      </c>
      <c r="AE12" t="n">
        <v>59077.27179865657</v>
      </c>
      <c r="AF12" t="n">
        <v>1.025966039135015e-05</v>
      </c>
      <c r="AG12" t="n">
        <v>0.37375</v>
      </c>
      <c r="AH12" t="n">
        <v>53439.01989367645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11.2027</v>
      </c>
      <c r="E13" t="n">
        <v>8.93</v>
      </c>
      <c r="F13" t="n">
        <v>6.86</v>
      </c>
      <c r="G13" t="n">
        <v>41.17</v>
      </c>
      <c r="H13" t="n">
        <v>0.78</v>
      </c>
      <c r="I13" t="n">
        <v>10</v>
      </c>
      <c r="J13" t="n">
        <v>84.15000000000001</v>
      </c>
      <c r="K13" t="n">
        <v>35.1</v>
      </c>
      <c r="L13" t="n">
        <v>3.75</v>
      </c>
      <c r="M13" t="n">
        <v>8</v>
      </c>
      <c r="N13" t="n">
        <v>10.3</v>
      </c>
      <c r="O13" t="n">
        <v>10612.93</v>
      </c>
      <c r="P13" t="n">
        <v>46.84</v>
      </c>
      <c r="Q13" t="n">
        <v>204.16</v>
      </c>
      <c r="R13" t="n">
        <v>27.15</v>
      </c>
      <c r="S13" t="n">
        <v>17.37</v>
      </c>
      <c r="T13" t="n">
        <v>2765.54</v>
      </c>
      <c r="U13" t="n">
        <v>0.64</v>
      </c>
      <c r="V13" t="n">
        <v>0.74</v>
      </c>
      <c r="W13" t="n">
        <v>1.15</v>
      </c>
      <c r="X13" t="n">
        <v>0.17</v>
      </c>
      <c r="Y13" t="n">
        <v>1</v>
      </c>
      <c r="Z13" t="n">
        <v>10</v>
      </c>
      <c r="AA13" t="n">
        <v>42.39963534161938</v>
      </c>
      <c r="AB13" t="n">
        <v>58.01305161428093</v>
      </c>
      <c r="AC13" t="n">
        <v>52.47636739005488</v>
      </c>
      <c r="AD13" t="n">
        <v>42399.63534161938</v>
      </c>
      <c r="AE13" t="n">
        <v>58013.05161428094</v>
      </c>
      <c r="AF13" t="n">
        <v>1.031166652905728e-05</v>
      </c>
      <c r="AG13" t="n">
        <v>0.3720833333333333</v>
      </c>
      <c r="AH13" t="n">
        <v>52476.36739005487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11.2013</v>
      </c>
      <c r="E14" t="n">
        <v>8.93</v>
      </c>
      <c r="F14" t="n">
        <v>6.86</v>
      </c>
      <c r="G14" t="n">
        <v>41.18</v>
      </c>
      <c r="H14" t="n">
        <v>0.83</v>
      </c>
      <c r="I14" t="n">
        <v>10</v>
      </c>
      <c r="J14" t="n">
        <v>84.45999999999999</v>
      </c>
      <c r="K14" t="n">
        <v>35.1</v>
      </c>
      <c r="L14" t="n">
        <v>4</v>
      </c>
      <c r="M14" t="n">
        <v>8</v>
      </c>
      <c r="N14" t="n">
        <v>10.36</v>
      </c>
      <c r="O14" t="n">
        <v>10650.22</v>
      </c>
      <c r="P14" t="n">
        <v>46.84</v>
      </c>
      <c r="Q14" t="n">
        <v>204.14</v>
      </c>
      <c r="R14" t="n">
        <v>27.15</v>
      </c>
      <c r="S14" t="n">
        <v>17.37</v>
      </c>
      <c r="T14" t="n">
        <v>2768.92</v>
      </c>
      <c r="U14" t="n">
        <v>0.64</v>
      </c>
      <c r="V14" t="n">
        <v>0.74</v>
      </c>
      <c r="W14" t="n">
        <v>1.15</v>
      </c>
      <c r="X14" t="n">
        <v>0.17</v>
      </c>
      <c r="Y14" t="n">
        <v>1</v>
      </c>
      <c r="Z14" t="n">
        <v>10</v>
      </c>
      <c r="AA14" t="n">
        <v>42.40438296493888</v>
      </c>
      <c r="AB14" t="n">
        <v>58.01954752195704</v>
      </c>
      <c r="AC14" t="n">
        <v>52.48224333741943</v>
      </c>
      <c r="AD14" t="n">
        <v>42404.38296493888</v>
      </c>
      <c r="AE14" t="n">
        <v>58019.54752195704</v>
      </c>
      <c r="AF14" t="n">
        <v>1.031037788139728e-05</v>
      </c>
      <c r="AG14" t="n">
        <v>0.3720833333333333</v>
      </c>
      <c r="AH14" t="n">
        <v>52482.24333741943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11.223</v>
      </c>
      <c r="E15" t="n">
        <v>8.91</v>
      </c>
      <c r="F15" t="n">
        <v>6.86</v>
      </c>
      <c r="G15" t="n">
        <v>45.76</v>
      </c>
      <c r="H15" t="n">
        <v>0.88</v>
      </c>
      <c r="I15" t="n">
        <v>9</v>
      </c>
      <c r="J15" t="n">
        <v>84.76000000000001</v>
      </c>
      <c r="K15" t="n">
        <v>35.1</v>
      </c>
      <c r="L15" t="n">
        <v>4.25</v>
      </c>
      <c r="M15" t="n">
        <v>7</v>
      </c>
      <c r="N15" t="n">
        <v>10.41</v>
      </c>
      <c r="O15" t="n">
        <v>10687.53</v>
      </c>
      <c r="P15" t="n">
        <v>46.4</v>
      </c>
      <c r="Q15" t="n">
        <v>204.17</v>
      </c>
      <c r="R15" t="n">
        <v>27.21</v>
      </c>
      <c r="S15" t="n">
        <v>17.37</v>
      </c>
      <c r="T15" t="n">
        <v>2804.44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42.10986399384967</v>
      </c>
      <c r="AB15" t="n">
        <v>57.61657367228868</v>
      </c>
      <c r="AC15" t="n">
        <v>52.1177287464889</v>
      </c>
      <c r="AD15" t="n">
        <v>42109.86399384967</v>
      </c>
      <c r="AE15" t="n">
        <v>57616.57367228868</v>
      </c>
      <c r="AF15" t="n">
        <v>1.033035192012728e-05</v>
      </c>
      <c r="AG15" t="n">
        <v>0.37125</v>
      </c>
      <c r="AH15" t="n">
        <v>52117.7287464889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11.2272</v>
      </c>
      <c r="E16" t="n">
        <v>8.91</v>
      </c>
      <c r="F16" t="n">
        <v>6.86</v>
      </c>
      <c r="G16" t="n">
        <v>45.73</v>
      </c>
      <c r="H16" t="n">
        <v>0.93</v>
      </c>
      <c r="I16" t="n">
        <v>9</v>
      </c>
      <c r="J16" t="n">
        <v>85.06</v>
      </c>
      <c r="K16" t="n">
        <v>35.1</v>
      </c>
      <c r="L16" t="n">
        <v>4.5</v>
      </c>
      <c r="M16" t="n">
        <v>7</v>
      </c>
      <c r="N16" t="n">
        <v>10.46</v>
      </c>
      <c r="O16" t="n">
        <v>10724.86</v>
      </c>
      <c r="P16" t="n">
        <v>45.64</v>
      </c>
      <c r="Q16" t="n">
        <v>204.15</v>
      </c>
      <c r="R16" t="n">
        <v>27.07</v>
      </c>
      <c r="S16" t="n">
        <v>17.37</v>
      </c>
      <c r="T16" t="n">
        <v>2734.58</v>
      </c>
      <c r="U16" t="n">
        <v>0.64</v>
      </c>
      <c r="V16" t="n">
        <v>0.74</v>
      </c>
      <c r="W16" t="n">
        <v>1.15</v>
      </c>
      <c r="X16" t="n">
        <v>0.17</v>
      </c>
      <c r="Y16" t="n">
        <v>1</v>
      </c>
      <c r="Z16" t="n">
        <v>10</v>
      </c>
      <c r="AA16" t="n">
        <v>41.72737837713827</v>
      </c>
      <c r="AB16" t="n">
        <v>57.0932399774322</v>
      </c>
      <c r="AC16" t="n">
        <v>51.6443412849645</v>
      </c>
      <c r="AD16" t="n">
        <v>41727.37837713827</v>
      </c>
      <c r="AE16" t="n">
        <v>57093.2399774322</v>
      </c>
      <c r="AF16" t="n">
        <v>1.033421786310728e-05</v>
      </c>
      <c r="AG16" t="n">
        <v>0.37125</v>
      </c>
      <c r="AH16" t="n">
        <v>51644.3412849645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11.292</v>
      </c>
      <c r="E17" t="n">
        <v>8.859999999999999</v>
      </c>
      <c r="F17" t="n">
        <v>6.83</v>
      </c>
      <c r="G17" t="n">
        <v>51.2</v>
      </c>
      <c r="H17" t="n">
        <v>0.98</v>
      </c>
      <c r="I17" t="n">
        <v>8</v>
      </c>
      <c r="J17" t="n">
        <v>85.36</v>
      </c>
      <c r="K17" t="n">
        <v>35.1</v>
      </c>
      <c r="L17" t="n">
        <v>4.75</v>
      </c>
      <c r="M17" t="n">
        <v>6</v>
      </c>
      <c r="N17" t="n">
        <v>10.51</v>
      </c>
      <c r="O17" t="n">
        <v>10762.22</v>
      </c>
      <c r="P17" t="n">
        <v>44.51</v>
      </c>
      <c r="Q17" t="n">
        <v>204.14</v>
      </c>
      <c r="R17" t="n">
        <v>25.92</v>
      </c>
      <c r="S17" t="n">
        <v>17.37</v>
      </c>
      <c r="T17" t="n">
        <v>2159.96</v>
      </c>
      <c r="U17" t="n">
        <v>0.67</v>
      </c>
      <c r="V17" t="n">
        <v>0.75</v>
      </c>
      <c r="W17" t="n">
        <v>1.15</v>
      </c>
      <c r="X17" t="n">
        <v>0.14</v>
      </c>
      <c r="Y17" t="n">
        <v>1</v>
      </c>
      <c r="Z17" t="n">
        <v>10</v>
      </c>
      <c r="AA17" t="n">
        <v>40.88326666559278</v>
      </c>
      <c r="AB17" t="n">
        <v>55.93828909412076</v>
      </c>
      <c r="AC17" t="n">
        <v>50.59961729296912</v>
      </c>
      <c r="AD17" t="n">
        <v>40883.26666559278</v>
      </c>
      <c r="AE17" t="n">
        <v>55938.28909412076</v>
      </c>
      <c r="AF17" t="n">
        <v>1.039386384051299e-05</v>
      </c>
      <c r="AG17" t="n">
        <v>0.3691666666666666</v>
      </c>
      <c r="AH17" t="n">
        <v>50599.61729296912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11.286</v>
      </c>
      <c r="E18" t="n">
        <v>8.859999999999999</v>
      </c>
      <c r="F18" t="n">
        <v>6.83</v>
      </c>
      <c r="G18" t="n">
        <v>51.23</v>
      </c>
      <c r="H18" t="n">
        <v>1.02</v>
      </c>
      <c r="I18" t="n">
        <v>8</v>
      </c>
      <c r="J18" t="n">
        <v>85.67</v>
      </c>
      <c r="K18" t="n">
        <v>35.1</v>
      </c>
      <c r="L18" t="n">
        <v>5</v>
      </c>
      <c r="M18" t="n">
        <v>5</v>
      </c>
      <c r="N18" t="n">
        <v>10.57</v>
      </c>
      <c r="O18" t="n">
        <v>10799.59</v>
      </c>
      <c r="P18" t="n">
        <v>44.17</v>
      </c>
      <c r="Q18" t="n">
        <v>204.16</v>
      </c>
      <c r="R18" t="n">
        <v>26.12</v>
      </c>
      <c r="S18" t="n">
        <v>17.37</v>
      </c>
      <c r="T18" t="n">
        <v>2260.91</v>
      </c>
      <c r="U18" t="n">
        <v>0.67</v>
      </c>
      <c r="V18" t="n">
        <v>0.75</v>
      </c>
      <c r="W18" t="n">
        <v>1.15</v>
      </c>
      <c r="X18" t="n">
        <v>0.14</v>
      </c>
      <c r="Y18" t="n">
        <v>1</v>
      </c>
      <c r="Z18" t="n">
        <v>10</v>
      </c>
      <c r="AA18" t="n">
        <v>40.73872565662628</v>
      </c>
      <c r="AB18" t="n">
        <v>55.74052170895448</v>
      </c>
      <c r="AC18" t="n">
        <v>50.42072454947426</v>
      </c>
      <c r="AD18" t="n">
        <v>40738.72565662628</v>
      </c>
      <c r="AE18" t="n">
        <v>55740.52170895448</v>
      </c>
      <c r="AF18" t="n">
        <v>1.038834106482727e-05</v>
      </c>
      <c r="AG18" t="n">
        <v>0.3691666666666666</v>
      </c>
      <c r="AH18" t="n">
        <v>50420.72454947426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11.2831</v>
      </c>
      <c r="E19" t="n">
        <v>8.859999999999999</v>
      </c>
      <c r="F19" t="n">
        <v>6.83</v>
      </c>
      <c r="G19" t="n">
        <v>51.25</v>
      </c>
      <c r="H19" t="n">
        <v>1.07</v>
      </c>
      <c r="I19" t="n">
        <v>8</v>
      </c>
      <c r="J19" t="n">
        <v>85.97</v>
      </c>
      <c r="K19" t="n">
        <v>35.1</v>
      </c>
      <c r="L19" t="n">
        <v>5.25</v>
      </c>
      <c r="M19" t="n">
        <v>2</v>
      </c>
      <c r="N19" t="n">
        <v>10.62</v>
      </c>
      <c r="O19" t="n">
        <v>10836.99</v>
      </c>
      <c r="P19" t="n">
        <v>43.58</v>
      </c>
      <c r="Q19" t="n">
        <v>204.14</v>
      </c>
      <c r="R19" t="n">
        <v>26.24</v>
      </c>
      <c r="S19" t="n">
        <v>17.37</v>
      </c>
      <c r="T19" t="n">
        <v>2320.62</v>
      </c>
      <c r="U19" t="n">
        <v>0.66</v>
      </c>
      <c r="V19" t="n">
        <v>0.75</v>
      </c>
      <c r="W19" t="n">
        <v>1.15</v>
      </c>
      <c r="X19" t="n">
        <v>0.14</v>
      </c>
      <c r="Y19" t="n">
        <v>1</v>
      </c>
      <c r="Z19" t="n">
        <v>10</v>
      </c>
      <c r="AA19" t="n">
        <v>40.46350552367768</v>
      </c>
      <c r="AB19" t="n">
        <v>55.3639533812007</v>
      </c>
      <c r="AC19" t="n">
        <v>50.08009537440321</v>
      </c>
      <c r="AD19" t="n">
        <v>40463.50552367768</v>
      </c>
      <c r="AE19" t="n">
        <v>55363.9533812007</v>
      </c>
      <c r="AF19" t="n">
        <v>1.038567172324584e-05</v>
      </c>
      <c r="AG19" t="n">
        <v>0.3691666666666666</v>
      </c>
      <c r="AH19" t="n">
        <v>50080.09537440322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11.3257</v>
      </c>
      <c r="E20" t="n">
        <v>8.83</v>
      </c>
      <c r="F20" t="n">
        <v>6.82</v>
      </c>
      <c r="G20" t="n">
        <v>58.43</v>
      </c>
      <c r="H20" t="n">
        <v>1.12</v>
      </c>
      <c r="I20" t="n">
        <v>7</v>
      </c>
      <c r="J20" t="n">
        <v>86.27</v>
      </c>
      <c r="K20" t="n">
        <v>35.1</v>
      </c>
      <c r="L20" t="n">
        <v>5.5</v>
      </c>
      <c r="M20" t="n">
        <v>1</v>
      </c>
      <c r="N20" t="n">
        <v>10.67</v>
      </c>
      <c r="O20" t="n">
        <v>10874.42</v>
      </c>
      <c r="P20" t="n">
        <v>43.41</v>
      </c>
      <c r="Q20" t="n">
        <v>204.15</v>
      </c>
      <c r="R20" t="n">
        <v>25.68</v>
      </c>
      <c r="S20" t="n">
        <v>17.37</v>
      </c>
      <c r="T20" t="n">
        <v>2046.7</v>
      </c>
      <c r="U20" t="n">
        <v>0.68</v>
      </c>
      <c r="V20" t="n">
        <v>0.75</v>
      </c>
      <c r="W20" t="n">
        <v>1.15</v>
      </c>
      <c r="X20" t="n">
        <v>0.13</v>
      </c>
      <c r="Y20" t="n">
        <v>1</v>
      </c>
      <c r="Z20" t="n">
        <v>10</v>
      </c>
      <c r="AA20" t="n">
        <v>40.21259653477713</v>
      </c>
      <c r="AB20" t="n">
        <v>55.02064863326527</v>
      </c>
      <c r="AC20" t="n">
        <v>49.76955514977848</v>
      </c>
      <c r="AD20" t="n">
        <v>40212.59653477713</v>
      </c>
      <c r="AE20" t="n">
        <v>55020.64863326527</v>
      </c>
      <c r="AF20" t="n">
        <v>1.042488343061441e-05</v>
      </c>
      <c r="AG20" t="n">
        <v>0.3679166666666667</v>
      </c>
      <c r="AH20" t="n">
        <v>49769.55514977848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11.3257</v>
      </c>
      <c r="E21" t="n">
        <v>8.83</v>
      </c>
      <c r="F21" t="n">
        <v>6.82</v>
      </c>
      <c r="G21" t="n">
        <v>58.43</v>
      </c>
      <c r="H21" t="n">
        <v>1.16</v>
      </c>
      <c r="I21" t="n">
        <v>7</v>
      </c>
      <c r="J21" t="n">
        <v>86.58</v>
      </c>
      <c r="K21" t="n">
        <v>35.1</v>
      </c>
      <c r="L21" t="n">
        <v>5.75</v>
      </c>
      <c r="M21" t="n">
        <v>0</v>
      </c>
      <c r="N21" t="n">
        <v>10.73</v>
      </c>
      <c r="O21" t="n">
        <v>10911.86</v>
      </c>
      <c r="P21" t="n">
        <v>43.6</v>
      </c>
      <c r="Q21" t="n">
        <v>204.14</v>
      </c>
      <c r="R21" t="n">
        <v>25.69</v>
      </c>
      <c r="S21" t="n">
        <v>17.37</v>
      </c>
      <c r="T21" t="n">
        <v>2050.3</v>
      </c>
      <c r="U21" t="n">
        <v>0.68</v>
      </c>
      <c r="V21" t="n">
        <v>0.75</v>
      </c>
      <c r="W21" t="n">
        <v>1.15</v>
      </c>
      <c r="X21" t="n">
        <v>0.13</v>
      </c>
      <c r="Y21" t="n">
        <v>1</v>
      </c>
      <c r="Z21" t="n">
        <v>10</v>
      </c>
      <c r="AA21" t="n">
        <v>40.30389085898862</v>
      </c>
      <c r="AB21" t="n">
        <v>55.14556155527215</v>
      </c>
      <c r="AC21" t="n">
        <v>49.88254655782577</v>
      </c>
      <c r="AD21" t="n">
        <v>40303.89085898862</v>
      </c>
      <c r="AE21" t="n">
        <v>55145.56155527214</v>
      </c>
      <c r="AF21" t="n">
        <v>1.042488343061441e-05</v>
      </c>
      <c r="AG21" t="n">
        <v>0.3679166666666667</v>
      </c>
      <c r="AH21" t="n">
        <v>49882.54655782577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9.0824</v>
      </c>
      <c r="E2" t="n">
        <v>11.01</v>
      </c>
      <c r="F2" t="n">
        <v>7.77</v>
      </c>
      <c r="G2" t="n">
        <v>8.640000000000001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73.15000000000001</v>
      </c>
      <c r="Q2" t="n">
        <v>204.22</v>
      </c>
      <c r="R2" t="n">
        <v>55.59</v>
      </c>
      <c r="S2" t="n">
        <v>17.37</v>
      </c>
      <c r="T2" t="n">
        <v>16767.77</v>
      </c>
      <c r="U2" t="n">
        <v>0.31</v>
      </c>
      <c r="V2" t="n">
        <v>0.66</v>
      </c>
      <c r="W2" t="n">
        <v>1.23</v>
      </c>
      <c r="X2" t="n">
        <v>1.08</v>
      </c>
      <c r="Y2" t="n">
        <v>1</v>
      </c>
      <c r="Z2" t="n">
        <v>10</v>
      </c>
      <c r="AA2" t="n">
        <v>73.67695396652667</v>
      </c>
      <c r="AB2" t="n">
        <v>100.8080588147699</v>
      </c>
      <c r="AC2" t="n">
        <v>91.18707916651259</v>
      </c>
      <c r="AD2" t="n">
        <v>73676.95396652666</v>
      </c>
      <c r="AE2" t="n">
        <v>100808.0588147699</v>
      </c>
      <c r="AF2" t="n">
        <v>7.239761896475393e-06</v>
      </c>
      <c r="AG2" t="n">
        <v>0.45875</v>
      </c>
      <c r="AH2" t="n">
        <v>91187.07916651259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9.5306</v>
      </c>
      <c r="E3" t="n">
        <v>10.49</v>
      </c>
      <c r="F3" t="n">
        <v>7.52</v>
      </c>
      <c r="G3" t="n">
        <v>10.75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70.45</v>
      </c>
      <c r="Q3" t="n">
        <v>204.18</v>
      </c>
      <c r="R3" t="n">
        <v>47.65</v>
      </c>
      <c r="S3" t="n">
        <v>17.37</v>
      </c>
      <c r="T3" t="n">
        <v>12858.83</v>
      </c>
      <c r="U3" t="n">
        <v>0.36</v>
      </c>
      <c r="V3" t="n">
        <v>0.68</v>
      </c>
      <c r="W3" t="n">
        <v>1.21</v>
      </c>
      <c r="X3" t="n">
        <v>0.83</v>
      </c>
      <c r="Y3" t="n">
        <v>1</v>
      </c>
      <c r="Z3" t="n">
        <v>10</v>
      </c>
      <c r="AA3" t="n">
        <v>67.96177966575716</v>
      </c>
      <c r="AB3" t="n">
        <v>92.98830520076567</v>
      </c>
      <c r="AC3" t="n">
        <v>84.11363186233334</v>
      </c>
      <c r="AD3" t="n">
        <v>67961.77966575716</v>
      </c>
      <c r="AE3" t="n">
        <v>92988.30520076567</v>
      </c>
      <c r="AF3" t="n">
        <v>7.597031041415086e-06</v>
      </c>
      <c r="AG3" t="n">
        <v>0.4370833333333333</v>
      </c>
      <c r="AH3" t="n">
        <v>84113.63186233334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9.849500000000001</v>
      </c>
      <c r="E4" t="n">
        <v>10.15</v>
      </c>
      <c r="F4" t="n">
        <v>7.36</v>
      </c>
      <c r="G4" t="n">
        <v>12.99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32</v>
      </c>
      <c r="N4" t="n">
        <v>14.9</v>
      </c>
      <c r="O4" t="n">
        <v>13559.91</v>
      </c>
      <c r="P4" t="n">
        <v>68.58</v>
      </c>
      <c r="Q4" t="n">
        <v>204.15</v>
      </c>
      <c r="R4" t="n">
        <v>42.61</v>
      </c>
      <c r="S4" t="n">
        <v>17.37</v>
      </c>
      <c r="T4" t="n">
        <v>10375.82</v>
      </c>
      <c r="U4" t="n">
        <v>0.41</v>
      </c>
      <c r="V4" t="n">
        <v>0.6899999999999999</v>
      </c>
      <c r="W4" t="n">
        <v>1.2</v>
      </c>
      <c r="X4" t="n">
        <v>0.67</v>
      </c>
      <c r="Y4" t="n">
        <v>1</v>
      </c>
      <c r="Z4" t="n">
        <v>10</v>
      </c>
      <c r="AA4" t="n">
        <v>64.29288083641089</v>
      </c>
      <c r="AB4" t="n">
        <v>87.9683559620638</v>
      </c>
      <c r="AC4" t="n">
        <v>79.57277953342857</v>
      </c>
      <c r="AD4" t="n">
        <v>64292.88083641089</v>
      </c>
      <c r="AE4" t="n">
        <v>87968.3559620638</v>
      </c>
      <c r="AF4" t="n">
        <v>7.851232581623182e-06</v>
      </c>
      <c r="AG4" t="n">
        <v>0.4229166666666667</v>
      </c>
      <c r="AH4" t="n">
        <v>79572.77953342858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10.0632</v>
      </c>
      <c r="E5" t="n">
        <v>9.94</v>
      </c>
      <c r="F5" t="n">
        <v>7.26</v>
      </c>
      <c r="G5" t="n">
        <v>15.01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67.31</v>
      </c>
      <c r="Q5" t="n">
        <v>204.21</v>
      </c>
      <c r="R5" t="n">
        <v>39.54</v>
      </c>
      <c r="S5" t="n">
        <v>17.37</v>
      </c>
      <c r="T5" t="n">
        <v>8864.83</v>
      </c>
      <c r="U5" t="n">
        <v>0.44</v>
      </c>
      <c r="V5" t="n">
        <v>0.7</v>
      </c>
      <c r="W5" t="n">
        <v>1.18</v>
      </c>
      <c r="X5" t="n">
        <v>0.5600000000000001</v>
      </c>
      <c r="Y5" t="n">
        <v>1</v>
      </c>
      <c r="Z5" t="n">
        <v>10</v>
      </c>
      <c r="AA5" t="n">
        <v>61.97814821075663</v>
      </c>
      <c r="AB5" t="n">
        <v>84.80123666484897</v>
      </c>
      <c r="AC5" t="n">
        <v>76.70792565685906</v>
      </c>
      <c r="AD5" t="n">
        <v>61978.14821075663</v>
      </c>
      <c r="AE5" t="n">
        <v>84801.23666484897</v>
      </c>
      <c r="AF5" t="n">
        <v>8.02157710699938e-06</v>
      </c>
      <c r="AG5" t="n">
        <v>0.4141666666666666</v>
      </c>
      <c r="AH5" t="n">
        <v>76707.92565685906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10.2279</v>
      </c>
      <c r="E6" t="n">
        <v>9.779999999999999</v>
      </c>
      <c r="F6" t="n">
        <v>7.19</v>
      </c>
      <c r="G6" t="n">
        <v>17.25</v>
      </c>
      <c r="H6" t="n">
        <v>0.32</v>
      </c>
      <c r="I6" t="n">
        <v>25</v>
      </c>
      <c r="J6" t="n">
        <v>108.68</v>
      </c>
      <c r="K6" t="n">
        <v>41.65</v>
      </c>
      <c r="L6" t="n">
        <v>2</v>
      </c>
      <c r="M6" t="n">
        <v>23</v>
      </c>
      <c r="N6" t="n">
        <v>15.03</v>
      </c>
      <c r="O6" t="n">
        <v>13638.32</v>
      </c>
      <c r="P6" t="n">
        <v>66.28</v>
      </c>
      <c r="Q6" t="n">
        <v>204.14</v>
      </c>
      <c r="R6" t="n">
        <v>37.17</v>
      </c>
      <c r="S6" t="n">
        <v>17.37</v>
      </c>
      <c r="T6" t="n">
        <v>7701.1</v>
      </c>
      <c r="U6" t="n">
        <v>0.47</v>
      </c>
      <c r="V6" t="n">
        <v>0.71</v>
      </c>
      <c r="W6" t="n">
        <v>1.18</v>
      </c>
      <c r="X6" t="n">
        <v>0.49</v>
      </c>
      <c r="Y6" t="n">
        <v>1</v>
      </c>
      <c r="Z6" t="n">
        <v>10</v>
      </c>
      <c r="AA6" t="n">
        <v>60.2511655595044</v>
      </c>
      <c r="AB6" t="n">
        <v>82.43830281230944</v>
      </c>
      <c r="AC6" t="n">
        <v>74.57050689480664</v>
      </c>
      <c r="AD6" t="n">
        <v>60251.1655595044</v>
      </c>
      <c r="AE6" t="n">
        <v>82438.30281230944</v>
      </c>
      <c r="AF6" t="n">
        <v>8.152862756645896e-06</v>
      </c>
      <c r="AG6" t="n">
        <v>0.4075</v>
      </c>
      <c r="AH6" t="n">
        <v>74570.50689480665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10.3764</v>
      </c>
      <c r="E7" t="n">
        <v>9.640000000000001</v>
      </c>
      <c r="F7" t="n">
        <v>7.11</v>
      </c>
      <c r="G7" t="n">
        <v>19.4</v>
      </c>
      <c r="H7" t="n">
        <v>0.36</v>
      </c>
      <c r="I7" t="n">
        <v>22</v>
      </c>
      <c r="J7" t="n">
        <v>109</v>
      </c>
      <c r="K7" t="n">
        <v>41.65</v>
      </c>
      <c r="L7" t="n">
        <v>2.25</v>
      </c>
      <c r="M7" t="n">
        <v>20</v>
      </c>
      <c r="N7" t="n">
        <v>15.1</v>
      </c>
      <c r="O7" t="n">
        <v>13677.51</v>
      </c>
      <c r="P7" t="n">
        <v>65.23</v>
      </c>
      <c r="Q7" t="n">
        <v>204.15</v>
      </c>
      <c r="R7" t="n">
        <v>35.1</v>
      </c>
      <c r="S7" t="n">
        <v>17.37</v>
      </c>
      <c r="T7" t="n">
        <v>6680.64</v>
      </c>
      <c r="U7" t="n">
        <v>0.5</v>
      </c>
      <c r="V7" t="n">
        <v>0.72</v>
      </c>
      <c r="W7" t="n">
        <v>1.17</v>
      </c>
      <c r="X7" t="n">
        <v>0.42</v>
      </c>
      <c r="Y7" t="n">
        <v>1</v>
      </c>
      <c r="Z7" t="n">
        <v>10</v>
      </c>
      <c r="AA7" t="n">
        <v>58.63065083011026</v>
      </c>
      <c r="AB7" t="n">
        <v>80.22104306748929</v>
      </c>
      <c r="AC7" t="n">
        <v>72.56485930808783</v>
      </c>
      <c r="AD7" t="n">
        <v>58630.65083011027</v>
      </c>
      <c r="AE7" t="n">
        <v>80221.04306748929</v>
      </c>
      <c r="AF7" t="n">
        <v>8.271235063704227e-06</v>
      </c>
      <c r="AG7" t="n">
        <v>0.4016666666666667</v>
      </c>
      <c r="AH7" t="n">
        <v>72564.85930808783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10.466</v>
      </c>
      <c r="E8" t="n">
        <v>9.550000000000001</v>
      </c>
      <c r="F8" t="n">
        <v>7.07</v>
      </c>
      <c r="G8" t="n">
        <v>21.22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64.56</v>
      </c>
      <c r="Q8" t="n">
        <v>204.19</v>
      </c>
      <c r="R8" t="n">
        <v>33.76</v>
      </c>
      <c r="S8" t="n">
        <v>17.37</v>
      </c>
      <c r="T8" t="n">
        <v>6023.14</v>
      </c>
      <c r="U8" t="n">
        <v>0.51</v>
      </c>
      <c r="V8" t="n">
        <v>0.72</v>
      </c>
      <c r="W8" t="n">
        <v>1.17</v>
      </c>
      <c r="X8" t="n">
        <v>0.38</v>
      </c>
      <c r="Y8" t="n">
        <v>1</v>
      </c>
      <c r="Z8" t="n">
        <v>10</v>
      </c>
      <c r="AA8" t="n">
        <v>57.67595221083452</v>
      </c>
      <c r="AB8" t="n">
        <v>78.91478229826633</v>
      </c>
      <c r="AC8" t="n">
        <v>71.38326623333062</v>
      </c>
      <c r="AD8" t="n">
        <v>57675.95221083453</v>
      </c>
      <c r="AE8" t="n">
        <v>78914.78229826633</v>
      </c>
      <c r="AF8" t="n">
        <v>8.342657007895651e-06</v>
      </c>
      <c r="AG8" t="n">
        <v>0.3979166666666667</v>
      </c>
      <c r="AH8" t="n">
        <v>71383.26623333062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10.5758</v>
      </c>
      <c r="E9" t="n">
        <v>9.460000000000001</v>
      </c>
      <c r="F9" t="n">
        <v>7.02</v>
      </c>
      <c r="G9" t="n">
        <v>23.4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63.72</v>
      </c>
      <c r="Q9" t="n">
        <v>204.16</v>
      </c>
      <c r="R9" t="n">
        <v>31.99</v>
      </c>
      <c r="S9" t="n">
        <v>17.37</v>
      </c>
      <c r="T9" t="n">
        <v>5146.01</v>
      </c>
      <c r="U9" t="n">
        <v>0.54</v>
      </c>
      <c r="V9" t="n">
        <v>0.73</v>
      </c>
      <c r="W9" t="n">
        <v>1.17</v>
      </c>
      <c r="X9" t="n">
        <v>0.33</v>
      </c>
      <c r="Y9" t="n">
        <v>1</v>
      </c>
      <c r="Z9" t="n">
        <v>10</v>
      </c>
      <c r="AA9" t="n">
        <v>56.52277699298784</v>
      </c>
      <c r="AB9" t="n">
        <v>77.33695709070926</v>
      </c>
      <c r="AC9" t="n">
        <v>69.95602644909069</v>
      </c>
      <c r="AD9" t="n">
        <v>56522.77699298784</v>
      </c>
      <c r="AE9" t="n">
        <v>77336.95709070926</v>
      </c>
      <c r="AF9" t="n">
        <v>8.430180774326659e-06</v>
      </c>
      <c r="AG9" t="n">
        <v>0.3941666666666667</v>
      </c>
      <c r="AH9" t="n">
        <v>69956.02644909068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10.6051</v>
      </c>
      <c r="E10" t="n">
        <v>9.43</v>
      </c>
      <c r="F10" t="n">
        <v>7.02</v>
      </c>
      <c r="G10" t="n">
        <v>24.76</v>
      </c>
      <c r="H10" t="n">
        <v>0.48</v>
      </c>
      <c r="I10" t="n">
        <v>17</v>
      </c>
      <c r="J10" t="n">
        <v>109.96</v>
      </c>
      <c r="K10" t="n">
        <v>41.65</v>
      </c>
      <c r="L10" t="n">
        <v>3</v>
      </c>
      <c r="M10" t="n">
        <v>15</v>
      </c>
      <c r="N10" t="n">
        <v>15.31</v>
      </c>
      <c r="O10" t="n">
        <v>13795.21</v>
      </c>
      <c r="P10" t="n">
        <v>63.4</v>
      </c>
      <c r="Q10" t="n">
        <v>204.26</v>
      </c>
      <c r="R10" t="n">
        <v>31.94</v>
      </c>
      <c r="S10" t="n">
        <v>17.37</v>
      </c>
      <c r="T10" t="n">
        <v>5126.38</v>
      </c>
      <c r="U10" t="n">
        <v>0.54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56.20358171690344</v>
      </c>
      <c r="AB10" t="n">
        <v>76.90022003206906</v>
      </c>
      <c r="AC10" t="n">
        <v>69.56097096236267</v>
      </c>
      <c r="AD10" t="n">
        <v>56203.58171690344</v>
      </c>
      <c r="AE10" t="n">
        <v>76900.22003206906</v>
      </c>
      <c r="AF10" t="n">
        <v>8.453536387773187e-06</v>
      </c>
      <c r="AG10" t="n">
        <v>0.3929166666666666</v>
      </c>
      <c r="AH10" t="n">
        <v>69560.97096236267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10.7047</v>
      </c>
      <c r="E11" t="n">
        <v>9.34</v>
      </c>
      <c r="F11" t="n">
        <v>6.97</v>
      </c>
      <c r="G11" t="n">
        <v>27.89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13</v>
      </c>
      <c r="N11" t="n">
        <v>15.37</v>
      </c>
      <c r="O11" t="n">
        <v>13834.5</v>
      </c>
      <c r="P11" t="n">
        <v>62.68</v>
      </c>
      <c r="Q11" t="n">
        <v>204.16</v>
      </c>
      <c r="R11" t="n">
        <v>30.59</v>
      </c>
      <c r="S11" t="n">
        <v>17.37</v>
      </c>
      <c r="T11" t="n">
        <v>4463.66</v>
      </c>
      <c r="U11" t="n">
        <v>0.57</v>
      </c>
      <c r="V11" t="n">
        <v>0.73</v>
      </c>
      <c r="W11" t="n">
        <v>1.16</v>
      </c>
      <c r="X11" t="n">
        <v>0.28</v>
      </c>
      <c r="Y11" t="n">
        <v>1</v>
      </c>
      <c r="Z11" t="n">
        <v>10</v>
      </c>
      <c r="AA11" t="n">
        <v>55.18861098165357</v>
      </c>
      <c r="AB11" t="n">
        <v>75.51149229475226</v>
      </c>
      <c r="AC11" t="n">
        <v>68.30478145120333</v>
      </c>
      <c r="AD11" t="n">
        <v>55188.61098165357</v>
      </c>
      <c r="AE11" t="n">
        <v>75511.49229475226</v>
      </c>
      <c r="AF11" t="n">
        <v>8.532929531093119e-06</v>
      </c>
      <c r="AG11" t="n">
        <v>0.3891666666666667</v>
      </c>
      <c r="AH11" t="n">
        <v>68304.78145120332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6.95</v>
      </c>
      <c r="G12" t="n">
        <v>29.78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12</v>
      </c>
      <c r="N12" t="n">
        <v>15.44</v>
      </c>
      <c r="O12" t="n">
        <v>13873.81</v>
      </c>
      <c r="P12" t="n">
        <v>62.02</v>
      </c>
      <c r="Q12" t="n">
        <v>204.15</v>
      </c>
      <c r="R12" t="n">
        <v>29.79</v>
      </c>
      <c r="S12" t="n">
        <v>17.37</v>
      </c>
      <c r="T12" t="n">
        <v>4069.45</v>
      </c>
      <c r="U12" t="n">
        <v>0.58</v>
      </c>
      <c r="V12" t="n">
        <v>0.74</v>
      </c>
      <c r="W12" t="n">
        <v>1.16</v>
      </c>
      <c r="X12" t="n">
        <v>0.26</v>
      </c>
      <c r="Y12" t="n">
        <v>1</v>
      </c>
      <c r="Z12" t="n">
        <v>10</v>
      </c>
      <c r="AA12" t="n">
        <v>54.53286475825563</v>
      </c>
      <c r="AB12" t="n">
        <v>74.614271382418</v>
      </c>
      <c r="AC12" t="n">
        <v>67.49319004348449</v>
      </c>
      <c r="AD12" t="n">
        <v>54532.86475825563</v>
      </c>
      <c r="AE12" t="n">
        <v>74614.271382418</v>
      </c>
      <c r="AF12" t="n">
        <v>8.575814582404488e-06</v>
      </c>
      <c r="AG12" t="n">
        <v>0.3875</v>
      </c>
      <c r="AH12" t="n">
        <v>67493.19004348449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10.8037</v>
      </c>
      <c r="E13" t="n">
        <v>9.26</v>
      </c>
      <c r="F13" t="n">
        <v>6.93</v>
      </c>
      <c r="G13" t="n">
        <v>31.99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11</v>
      </c>
      <c r="N13" t="n">
        <v>15.51</v>
      </c>
      <c r="O13" t="n">
        <v>13913.15</v>
      </c>
      <c r="P13" t="n">
        <v>61.53</v>
      </c>
      <c r="Q13" t="n">
        <v>204.16</v>
      </c>
      <c r="R13" t="n">
        <v>29.29</v>
      </c>
      <c r="S13" t="n">
        <v>17.37</v>
      </c>
      <c r="T13" t="n">
        <v>3819.96</v>
      </c>
      <c r="U13" t="n">
        <v>0.59</v>
      </c>
      <c r="V13" t="n">
        <v>0.74</v>
      </c>
      <c r="W13" t="n">
        <v>1.16</v>
      </c>
      <c r="X13" t="n">
        <v>0.24</v>
      </c>
      <c r="Y13" t="n">
        <v>1</v>
      </c>
      <c r="Z13" t="n">
        <v>10</v>
      </c>
      <c r="AA13" t="n">
        <v>54.00835820063179</v>
      </c>
      <c r="AB13" t="n">
        <v>73.89661837068122</v>
      </c>
      <c r="AC13" t="n">
        <v>66.84402882795533</v>
      </c>
      <c r="AD13" t="n">
        <v>54008.35820063179</v>
      </c>
      <c r="AE13" t="n">
        <v>73896.61837068123</v>
      </c>
      <c r="AF13" t="n">
        <v>8.61184440246534e-06</v>
      </c>
      <c r="AG13" t="n">
        <v>0.3858333333333333</v>
      </c>
      <c r="AH13" t="n">
        <v>66844.02882795532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10.8538</v>
      </c>
      <c r="E14" t="n">
        <v>9.210000000000001</v>
      </c>
      <c r="F14" t="n">
        <v>6.91</v>
      </c>
      <c r="G14" t="n">
        <v>34.55</v>
      </c>
      <c r="H14" t="n">
        <v>0.63</v>
      </c>
      <c r="I14" t="n">
        <v>12</v>
      </c>
      <c r="J14" t="n">
        <v>111.23</v>
      </c>
      <c r="K14" t="n">
        <v>41.65</v>
      </c>
      <c r="L14" t="n">
        <v>4</v>
      </c>
      <c r="M14" t="n">
        <v>10</v>
      </c>
      <c r="N14" t="n">
        <v>15.58</v>
      </c>
      <c r="O14" t="n">
        <v>13952.52</v>
      </c>
      <c r="P14" t="n">
        <v>61.02</v>
      </c>
      <c r="Q14" t="n">
        <v>204.15</v>
      </c>
      <c r="R14" t="n">
        <v>28.71</v>
      </c>
      <c r="S14" t="n">
        <v>17.37</v>
      </c>
      <c r="T14" t="n">
        <v>3534.87</v>
      </c>
      <c r="U14" t="n">
        <v>0.61</v>
      </c>
      <c r="V14" t="n">
        <v>0.74</v>
      </c>
      <c r="W14" t="n">
        <v>1.15</v>
      </c>
      <c r="X14" t="n">
        <v>0.22</v>
      </c>
      <c r="Y14" t="n">
        <v>1</v>
      </c>
      <c r="Z14" t="n">
        <v>10</v>
      </c>
      <c r="AA14" t="n">
        <v>53.45207368008766</v>
      </c>
      <c r="AB14" t="n">
        <v>73.13548534813215</v>
      </c>
      <c r="AC14" t="n">
        <v>66.15553727282116</v>
      </c>
      <c r="AD14" t="n">
        <v>53452.07368008766</v>
      </c>
      <c r="AE14" t="n">
        <v>73135.48534813215</v>
      </c>
      <c r="AF14" t="n">
        <v>8.651780110099161e-06</v>
      </c>
      <c r="AG14" t="n">
        <v>0.38375</v>
      </c>
      <c r="AH14" t="n">
        <v>66155.53727282117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10.8561</v>
      </c>
      <c r="E15" t="n">
        <v>9.210000000000001</v>
      </c>
      <c r="F15" t="n">
        <v>6.91</v>
      </c>
      <c r="G15" t="n">
        <v>34.54</v>
      </c>
      <c r="H15" t="n">
        <v>0.67</v>
      </c>
      <c r="I15" t="n">
        <v>12</v>
      </c>
      <c r="J15" t="n">
        <v>111.55</v>
      </c>
      <c r="K15" t="n">
        <v>41.65</v>
      </c>
      <c r="L15" t="n">
        <v>4.25</v>
      </c>
      <c r="M15" t="n">
        <v>10</v>
      </c>
      <c r="N15" t="n">
        <v>15.65</v>
      </c>
      <c r="O15" t="n">
        <v>13991.91</v>
      </c>
      <c r="P15" t="n">
        <v>60.54</v>
      </c>
      <c r="Q15" t="n">
        <v>204.14</v>
      </c>
      <c r="R15" t="n">
        <v>28.63</v>
      </c>
      <c r="S15" t="n">
        <v>17.37</v>
      </c>
      <c r="T15" t="n">
        <v>3498.47</v>
      </c>
      <c r="U15" t="n">
        <v>0.61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53.2011026436076</v>
      </c>
      <c r="AB15" t="n">
        <v>72.79209570395957</v>
      </c>
      <c r="AC15" t="n">
        <v>65.84492025433794</v>
      </c>
      <c r="AD15" t="n">
        <v>53201.1026436076</v>
      </c>
      <c r="AE15" t="n">
        <v>72792.09570395958</v>
      </c>
      <c r="AF15" t="n">
        <v>8.653613485898719e-06</v>
      </c>
      <c r="AG15" t="n">
        <v>0.38375</v>
      </c>
      <c r="AH15" t="n">
        <v>65844.92025433794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10.9117</v>
      </c>
      <c r="E16" t="n">
        <v>9.16</v>
      </c>
      <c r="F16" t="n">
        <v>6.88</v>
      </c>
      <c r="G16" t="n">
        <v>37.55</v>
      </c>
      <c r="H16" t="n">
        <v>0.71</v>
      </c>
      <c r="I16" t="n">
        <v>11</v>
      </c>
      <c r="J16" t="n">
        <v>111.87</v>
      </c>
      <c r="K16" t="n">
        <v>41.65</v>
      </c>
      <c r="L16" t="n">
        <v>4.5</v>
      </c>
      <c r="M16" t="n">
        <v>9</v>
      </c>
      <c r="N16" t="n">
        <v>15.72</v>
      </c>
      <c r="O16" t="n">
        <v>14031.33</v>
      </c>
      <c r="P16" t="n">
        <v>60</v>
      </c>
      <c r="Q16" t="n">
        <v>204.14</v>
      </c>
      <c r="R16" t="n">
        <v>27.78</v>
      </c>
      <c r="S16" t="n">
        <v>17.37</v>
      </c>
      <c r="T16" t="n">
        <v>3078.84</v>
      </c>
      <c r="U16" t="n">
        <v>0.63</v>
      </c>
      <c r="V16" t="n">
        <v>0.74</v>
      </c>
      <c r="W16" t="n">
        <v>1.15</v>
      </c>
      <c r="X16" t="n">
        <v>0.19</v>
      </c>
      <c r="Y16" t="n">
        <v>1</v>
      </c>
      <c r="Z16" t="n">
        <v>10</v>
      </c>
      <c r="AA16" t="n">
        <v>52.58548594378294</v>
      </c>
      <c r="AB16" t="n">
        <v>71.9497817761679</v>
      </c>
      <c r="AC16" t="n">
        <v>65.0829955856194</v>
      </c>
      <c r="AD16" t="n">
        <v>52585.48594378294</v>
      </c>
      <c r="AE16" t="n">
        <v>71949.78177616789</v>
      </c>
      <c r="AF16" t="n">
        <v>8.697933353053218e-06</v>
      </c>
      <c r="AG16" t="n">
        <v>0.3816666666666667</v>
      </c>
      <c r="AH16" t="n">
        <v>65082.9955856194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10.9589</v>
      </c>
      <c r="E17" t="n">
        <v>9.119999999999999</v>
      </c>
      <c r="F17" t="n">
        <v>6.87</v>
      </c>
      <c r="G17" t="n">
        <v>41.2</v>
      </c>
      <c r="H17" t="n">
        <v>0.75</v>
      </c>
      <c r="I17" t="n">
        <v>10</v>
      </c>
      <c r="J17" t="n">
        <v>112.19</v>
      </c>
      <c r="K17" t="n">
        <v>41.65</v>
      </c>
      <c r="L17" t="n">
        <v>4.75</v>
      </c>
      <c r="M17" t="n">
        <v>8</v>
      </c>
      <c r="N17" t="n">
        <v>15.79</v>
      </c>
      <c r="O17" t="n">
        <v>14070.77</v>
      </c>
      <c r="P17" t="n">
        <v>59.12</v>
      </c>
      <c r="Q17" t="n">
        <v>204.15</v>
      </c>
      <c r="R17" t="n">
        <v>27.24</v>
      </c>
      <c r="S17" t="n">
        <v>17.37</v>
      </c>
      <c r="T17" t="n">
        <v>2811.34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51.8997702969695</v>
      </c>
      <c r="AB17" t="n">
        <v>71.01155537655895</v>
      </c>
      <c r="AC17" t="n">
        <v>64.23431219677981</v>
      </c>
      <c r="AD17" t="n">
        <v>51899.7702969695</v>
      </c>
      <c r="AE17" t="n">
        <v>71011.55537655894</v>
      </c>
      <c r="AF17" t="n">
        <v>8.735557412939772e-06</v>
      </c>
      <c r="AG17" t="n">
        <v>0.3799999999999999</v>
      </c>
      <c r="AH17" t="n">
        <v>64234.31219677981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10.9526</v>
      </c>
      <c r="E18" t="n">
        <v>9.130000000000001</v>
      </c>
      <c r="F18" t="n">
        <v>6.87</v>
      </c>
      <c r="G18" t="n">
        <v>41.23</v>
      </c>
      <c r="H18" t="n">
        <v>0.78</v>
      </c>
      <c r="I18" t="n">
        <v>10</v>
      </c>
      <c r="J18" t="n">
        <v>112.51</v>
      </c>
      <c r="K18" t="n">
        <v>41.65</v>
      </c>
      <c r="L18" t="n">
        <v>5</v>
      </c>
      <c r="M18" t="n">
        <v>8</v>
      </c>
      <c r="N18" t="n">
        <v>15.86</v>
      </c>
      <c r="O18" t="n">
        <v>14110.24</v>
      </c>
      <c r="P18" t="n">
        <v>59.09</v>
      </c>
      <c r="Q18" t="n">
        <v>204.17</v>
      </c>
      <c r="R18" t="n">
        <v>27.42</v>
      </c>
      <c r="S18" t="n">
        <v>17.37</v>
      </c>
      <c r="T18" t="n">
        <v>2901.6</v>
      </c>
      <c r="U18" t="n">
        <v>0.63</v>
      </c>
      <c r="V18" t="n">
        <v>0.74</v>
      </c>
      <c r="W18" t="n">
        <v>1.15</v>
      </c>
      <c r="X18" t="n">
        <v>0.18</v>
      </c>
      <c r="Y18" t="n">
        <v>1</v>
      </c>
      <c r="Z18" t="n">
        <v>10</v>
      </c>
      <c r="AA18" t="n">
        <v>51.91601676709016</v>
      </c>
      <c r="AB18" t="n">
        <v>71.0337845137217</v>
      </c>
      <c r="AC18" t="n">
        <v>64.25441981629055</v>
      </c>
      <c r="AD18" t="n">
        <v>51916.01676709016</v>
      </c>
      <c r="AE18" t="n">
        <v>71033.78451372169</v>
      </c>
      <c r="AF18" t="n">
        <v>8.730535557488813e-06</v>
      </c>
      <c r="AG18" t="n">
        <v>0.3804166666666667</v>
      </c>
      <c r="AH18" t="n">
        <v>64254.41981629054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11.0051</v>
      </c>
      <c r="E19" t="n">
        <v>9.09</v>
      </c>
      <c r="F19" t="n">
        <v>6.85</v>
      </c>
      <c r="G19" t="n">
        <v>45.67</v>
      </c>
      <c r="H19" t="n">
        <v>0.82</v>
      </c>
      <c r="I19" t="n">
        <v>9</v>
      </c>
      <c r="J19" t="n">
        <v>112.83</v>
      </c>
      <c r="K19" t="n">
        <v>41.65</v>
      </c>
      <c r="L19" t="n">
        <v>5.25</v>
      </c>
      <c r="M19" t="n">
        <v>7</v>
      </c>
      <c r="N19" t="n">
        <v>15.93</v>
      </c>
      <c r="O19" t="n">
        <v>14149.74</v>
      </c>
      <c r="P19" t="n">
        <v>58.29</v>
      </c>
      <c r="Q19" t="n">
        <v>204.16</v>
      </c>
      <c r="R19" t="n">
        <v>26.76</v>
      </c>
      <c r="S19" t="n">
        <v>17.37</v>
      </c>
      <c r="T19" t="n">
        <v>2577.47</v>
      </c>
      <c r="U19" t="n">
        <v>0.65</v>
      </c>
      <c r="V19" t="n">
        <v>0.75</v>
      </c>
      <c r="W19" t="n">
        <v>1.15</v>
      </c>
      <c r="X19" t="n">
        <v>0.16</v>
      </c>
      <c r="Y19" t="n">
        <v>1</v>
      </c>
      <c r="Z19" t="n">
        <v>10</v>
      </c>
      <c r="AA19" t="n">
        <v>51.22657859415775</v>
      </c>
      <c r="AB19" t="n">
        <v>70.09046478965051</v>
      </c>
      <c r="AC19" t="n">
        <v>63.40112920272686</v>
      </c>
      <c r="AD19" t="n">
        <v>51226.57859415775</v>
      </c>
      <c r="AE19" t="n">
        <v>70090.4647896505</v>
      </c>
      <c r="AF19" t="n">
        <v>8.772384352913476e-06</v>
      </c>
      <c r="AG19" t="n">
        <v>0.37875</v>
      </c>
      <c r="AH19" t="n">
        <v>63401.12920272686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10.9944</v>
      </c>
      <c r="E20" t="n">
        <v>9.1</v>
      </c>
      <c r="F20" t="n">
        <v>6.86</v>
      </c>
      <c r="G20" t="n">
        <v>45.73</v>
      </c>
      <c r="H20" t="n">
        <v>0.86</v>
      </c>
      <c r="I20" t="n">
        <v>9</v>
      </c>
      <c r="J20" t="n">
        <v>113.15</v>
      </c>
      <c r="K20" t="n">
        <v>41.65</v>
      </c>
      <c r="L20" t="n">
        <v>5.5</v>
      </c>
      <c r="M20" t="n">
        <v>7</v>
      </c>
      <c r="N20" t="n">
        <v>16</v>
      </c>
      <c r="O20" t="n">
        <v>14189.26</v>
      </c>
      <c r="P20" t="n">
        <v>58.69</v>
      </c>
      <c r="Q20" t="n">
        <v>204.14</v>
      </c>
      <c r="R20" t="n">
        <v>27.06</v>
      </c>
      <c r="S20" t="n">
        <v>17.37</v>
      </c>
      <c r="T20" t="n">
        <v>2728.1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51.50005443164049</v>
      </c>
      <c r="AB20" t="n">
        <v>70.46464649539664</v>
      </c>
      <c r="AC20" t="n">
        <v>63.73959953164402</v>
      </c>
      <c r="AD20" t="n">
        <v>51500.05443164049</v>
      </c>
      <c r="AE20" t="n">
        <v>70464.64649539664</v>
      </c>
      <c r="AF20" t="n">
        <v>8.763855169845974e-06</v>
      </c>
      <c r="AG20" t="n">
        <v>0.3791666666666667</v>
      </c>
      <c r="AH20" t="n">
        <v>63739.59953164402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10.9954</v>
      </c>
      <c r="E21" t="n">
        <v>9.09</v>
      </c>
      <c r="F21" t="n">
        <v>6.86</v>
      </c>
      <c r="G21" t="n">
        <v>45.72</v>
      </c>
      <c r="H21" t="n">
        <v>0.89</v>
      </c>
      <c r="I21" t="n">
        <v>9</v>
      </c>
      <c r="J21" t="n">
        <v>113.47</v>
      </c>
      <c r="K21" t="n">
        <v>41.65</v>
      </c>
      <c r="L21" t="n">
        <v>5.75</v>
      </c>
      <c r="M21" t="n">
        <v>7</v>
      </c>
      <c r="N21" t="n">
        <v>16.07</v>
      </c>
      <c r="O21" t="n">
        <v>14228.81</v>
      </c>
      <c r="P21" t="n">
        <v>57.91</v>
      </c>
      <c r="Q21" t="n">
        <v>204.14</v>
      </c>
      <c r="R21" t="n">
        <v>27.06</v>
      </c>
      <c r="S21" t="n">
        <v>17.37</v>
      </c>
      <c r="T21" t="n">
        <v>2726.3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51.10582831949431</v>
      </c>
      <c r="AB21" t="n">
        <v>69.92524893672991</v>
      </c>
      <c r="AC21" t="n">
        <v>63.25168131892705</v>
      </c>
      <c r="AD21" t="n">
        <v>51105.82831949431</v>
      </c>
      <c r="AE21" t="n">
        <v>69925.24893672991</v>
      </c>
      <c r="AF21" t="n">
        <v>8.764652289758824e-06</v>
      </c>
      <c r="AG21" t="n">
        <v>0.37875</v>
      </c>
      <c r="AH21" t="n">
        <v>63251.68131892705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6.82</v>
      </c>
      <c r="G22" t="n">
        <v>51.15</v>
      </c>
      <c r="H22" t="n">
        <v>0.93</v>
      </c>
      <c r="I22" t="n">
        <v>8</v>
      </c>
      <c r="J22" t="n">
        <v>113.79</v>
      </c>
      <c r="K22" t="n">
        <v>41.65</v>
      </c>
      <c r="L22" t="n">
        <v>6</v>
      </c>
      <c r="M22" t="n">
        <v>6</v>
      </c>
      <c r="N22" t="n">
        <v>16.14</v>
      </c>
      <c r="O22" t="n">
        <v>14268.39</v>
      </c>
      <c r="P22" t="n">
        <v>57.14</v>
      </c>
      <c r="Q22" t="n">
        <v>204.14</v>
      </c>
      <c r="R22" t="n">
        <v>25.84</v>
      </c>
      <c r="S22" t="n">
        <v>17.37</v>
      </c>
      <c r="T22" t="n">
        <v>2124.26</v>
      </c>
      <c r="U22" t="n">
        <v>0.67</v>
      </c>
      <c r="V22" t="n">
        <v>0.75</v>
      </c>
      <c r="W22" t="n">
        <v>1.15</v>
      </c>
      <c r="X22" t="n">
        <v>0.13</v>
      </c>
      <c r="Y22" t="n">
        <v>1</v>
      </c>
      <c r="Z22" t="n">
        <v>10</v>
      </c>
      <c r="AA22" t="n">
        <v>50.28987346985402</v>
      </c>
      <c r="AB22" t="n">
        <v>68.80882351406521</v>
      </c>
      <c r="AC22" t="n">
        <v>62.2418059716882</v>
      </c>
      <c r="AD22" t="n">
        <v>50289.87346985402</v>
      </c>
      <c r="AE22" t="n">
        <v>68808.82351406521</v>
      </c>
      <c r="AF22" t="n">
        <v>8.823400027335923e-06</v>
      </c>
      <c r="AG22" t="n">
        <v>0.37625</v>
      </c>
      <c r="AH22" t="n">
        <v>62241.8059716882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11.0541</v>
      </c>
      <c r="E23" t="n">
        <v>9.050000000000001</v>
      </c>
      <c r="F23" t="n">
        <v>6.83</v>
      </c>
      <c r="G23" t="n">
        <v>51.24</v>
      </c>
      <c r="H23" t="n">
        <v>0.97</v>
      </c>
      <c r="I23" t="n">
        <v>8</v>
      </c>
      <c r="J23" t="n">
        <v>114.11</v>
      </c>
      <c r="K23" t="n">
        <v>41.65</v>
      </c>
      <c r="L23" t="n">
        <v>6.25</v>
      </c>
      <c r="M23" t="n">
        <v>6</v>
      </c>
      <c r="N23" t="n">
        <v>16.21</v>
      </c>
      <c r="O23" t="n">
        <v>14307.99</v>
      </c>
      <c r="P23" t="n">
        <v>56.6</v>
      </c>
      <c r="Q23" t="n">
        <v>204.14</v>
      </c>
      <c r="R23" t="n">
        <v>26.3</v>
      </c>
      <c r="S23" t="n">
        <v>17.37</v>
      </c>
      <c r="T23" t="n">
        <v>2350.63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50.11996551451155</v>
      </c>
      <c r="AB23" t="n">
        <v>68.57634795375581</v>
      </c>
      <c r="AC23" t="n">
        <v>62.03151755257316</v>
      </c>
      <c r="AD23" t="n">
        <v>50119.96551451155</v>
      </c>
      <c r="AE23" t="n">
        <v>68576.34795375582</v>
      </c>
      <c r="AF23" t="n">
        <v>8.81144322864316e-06</v>
      </c>
      <c r="AG23" t="n">
        <v>0.3770833333333334</v>
      </c>
      <c r="AH23" t="n">
        <v>62031.51755257315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11.0626</v>
      </c>
      <c r="E24" t="n">
        <v>9.039999999999999</v>
      </c>
      <c r="F24" t="n">
        <v>6.83</v>
      </c>
      <c r="G24" t="n">
        <v>51.19</v>
      </c>
      <c r="H24" t="n">
        <v>1</v>
      </c>
      <c r="I24" t="n">
        <v>8</v>
      </c>
      <c r="J24" t="n">
        <v>114.44</v>
      </c>
      <c r="K24" t="n">
        <v>41.65</v>
      </c>
      <c r="L24" t="n">
        <v>6.5</v>
      </c>
      <c r="M24" t="n">
        <v>6</v>
      </c>
      <c r="N24" t="n">
        <v>16.29</v>
      </c>
      <c r="O24" t="n">
        <v>14347.62</v>
      </c>
      <c r="P24" t="n">
        <v>56.12</v>
      </c>
      <c r="Q24" t="n">
        <v>204.14</v>
      </c>
      <c r="R24" t="n">
        <v>26.09</v>
      </c>
      <c r="S24" t="n">
        <v>17.37</v>
      </c>
      <c r="T24" t="n">
        <v>2247.72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49.84488778876506</v>
      </c>
      <c r="AB24" t="n">
        <v>68.19997447381689</v>
      </c>
      <c r="AC24" t="n">
        <v>61.691064629316</v>
      </c>
      <c r="AD24" t="n">
        <v>49844.88778876507</v>
      </c>
      <c r="AE24" t="n">
        <v>68199.9744738169</v>
      </c>
      <c r="AF24" t="n">
        <v>8.818218747902392e-06</v>
      </c>
      <c r="AG24" t="n">
        <v>0.3766666666666666</v>
      </c>
      <c r="AH24" t="n">
        <v>61691.064629316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11.1231</v>
      </c>
      <c r="E25" t="n">
        <v>8.99</v>
      </c>
      <c r="F25" t="n">
        <v>6.8</v>
      </c>
      <c r="G25" t="n">
        <v>58.27</v>
      </c>
      <c r="H25" t="n">
        <v>1.04</v>
      </c>
      <c r="I25" t="n">
        <v>7</v>
      </c>
      <c r="J25" t="n">
        <v>114.76</v>
      </c>
      <c r="K25" t="n">
        <v>41.65</v>
      </c>
      <c r="L25" t="n">
        <v>6.75</v>
      </c>
      <c r="M25" t="n">
        <v>5</v>
      </c>
      <c r="N25" t="n">
        <v>16.36</v>
      </c>
      <c r="O25" t="n">
        <v>14387.27</v>
      </c>
      <c r="P25" t="n">
        <v>55.71</v>
      </c>
      <c r="Q25" t="n">
        <v>204.14</v>
      </c>
      <c r="R25" t="n">
        <v>25.21</v>
      </c>
      <c r="S25" t="n">
        <v>17.37</v>
      </c>
      <c r="T25" t="n">
        <v>1811.29</v>
      </c>
      <c r="U25" t="n">
        <v>0.6899999999999999</v>
      </c>
      <c r="V25" t="n">
        <v>0.75</v>
      </c>
      <c r="W25" t="n">
        <v>1.15</v>
      </c>
      <c r="X25" t="n">
        <v>0.11</v>
      </c>
      <c r="Y25" t="n">
        <v>1</v>
      </c>
      <c r="Z25" t="n">
        <v>10</v>
      </c>
      <c r="AA25" t="n">
        <v>49.30067280248996</v>
      </c>
      <c r="AB25" t="n">
        <v>67.45535552052495</v>
      </c>
      <c r="AC25" t="n">
        <v>61.01751106384672</v>
      </c>
      <c r="AD25" t="n">
        <v>49300.67280248996</v>
      </c>
      <c r="AE25" t="n">
        <v>67455.35552052494</v>
      </c>
      <c r="AF25" t="n">
        <v>8.866444502629862e-06</v>
      </c>
      <c r="AG25" t="n">
        <v>0.3745833333333333</v>
      </c>
      <c r="AH25" t="n">
        <v>61017.51106384672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11.1084</v>
      </c>
      <c r="E26" t="n">
        <v>9</v>
      </c>
      <c r="F26" t="n">
        <v>6.81</v>
      </c>
      <c r="G26" t="n">
        <v>58.38</v>
      </c>
      <c r="H26" t="n">
        <v>1.07</v>
      </c>
      <c r="I26" t="n">
        <v>7</v>
      </c>
      <c r="J26" t="n">
        <v>115.08</v>
      </c>
      <c r="K26" t="n">
        <v>41.65</v>
      </c>
      <c r="L26" t="n">
        <v>7</v>
      </c>
      <c r="M26" t="n">
        <v>5</v>
      </c>
      <c r="N26" t="n">
        <v>16.43</v>
      </c>
      <c r="O26" t="n">
        <v>14426.96</v>
      </c>
      <c r="P26" t="n">
        <v>55.78</v>
      </c>
      <c r="Q26" t="n">
        <v>204.15</v>
      </c>
      <c r="R26" t="n">
        <v>25.56</v>
      </c>
      <c r="S26" t="n">
        <v>17.37</v>
      </c>
      <c r="T26" t="n">
        <v>1989.41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49.42403672137071</v>
      </c>
      <c r="AB26" t="n">
        <v>67.62414747676949</v>
      </c>
      <c r="AC26" t="n">
        <v>61.17019375268835</v>
      </c>
      <c r="AD26" t="n">
        <v>49424.03672137071</v>
      </c>
      <c r="AE26" t="n">
        <v>67624.14747676949</v>
      </c>
      <c r="AF26" t="n">
        <v>8.854726839910955e-06</v>
      </c>
      <c r="AG26" t="n">
        <v>0.375</v>
      </c>
      <c r="AH26" t="n">
        <v>61170.19375268835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11.1063</v>
      </c>
      <c r="E27" t="n">
        <v>9</v>
      </c>
      <c r="F27" t="n">
        <v>6.81</v>
      </c>
      <c r="G27" t="n">
        <v>58.39</v>
      </c>
      <c r="H27" t="n">
        <v>1.11</v>
      </c>
      <c r="I27" t="n">
        <v>7</v>
      </c>
      <c r="J27" t="n">
        <v>115.4</v>
      </c>
      <c r="K27" t="n">
        <v>41.65</v>
      </c>
      <c r="L27" t="n">
        <v>7.25</v>
      </c>
      <c r="M27" t="n">
        <v>5</v>
      </c>
      <c r="N27" t="n">
        <v>16.5</v>
      </c>
      <c r="O27" t="n">
        <v>14466.67</v>
      </c>
      <c r="P27" t="n">
        <v>55.34</v>
      </c>
      <c r="Q27" t="n">
        <v>204.14</v>
      </c>
      <c r="R27" t="n">
        <v>25.61</v>
      </c>
      <c r="S27" t="n">
        <v>17.37</v>
      </c>
      <c r="T27" t="n">
        <v>2013.96</v>
      </c>
      <c r="U27" t="n">
        <v>0.68</v>
      </c>
      <c r="V27" t="n">
        <v>0.75</v>
      </c>
      <c r="W27" t="n">
        <v>1.15</v>
      </c>
      <c r="X27" t="n">
        <v>0.12</v>
      </c>
      <c r="Y27" t="n">
        <v>1</v>
      </c>
      <c r="Z27" t="n">
        <v>10</v>
      </c>
      <c r="AA27" t="n">
        <v>49.21693823190315</v>
      </c>
      <c r="AB27" t="n">
        <v>67.3407861869396</v>
      </c>
      <c r="AC27" t="n">
        <v>60.91387606665965</v>
      </c>
      <c r="AD27" t="n">
        <v>49216.93823190315</v>
      </c>
      <c r="AE27" t="n">
        <v>67340.7861869396</v>
      </c>
      <c r="AF27" t="n">
        <v>8.853052888093967e-06</v>
      </c>
      <c r="AG27" t="n">
        <v>0.375</v>
      </c>
      <c r="AH27" t="n">
        <v>60913.87606665966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11.0998</v>
      </c>
      <c r="E28" t="n">
        <v>9.01</v>
      </c>
      <c r="F28" t="n">
        <v>6.82</v>
      </c>
      <c r="G28" t="n">
        <v>58.44</v>
      </c>
      <c r="H28" t="n">
        <v>1.14</v>
      </c>
      <c r="I28" t="n">
        <v>7</v>
      </c>
      <c r="J28" t="n">
        <v>115.72</v>
      </c>
      <c r="K28" t="n">
        <v>41.65</v>
      </c>
      <c r="L28" t="n">
        <v>7.5</v>
      </c>
      <c r="M28" t="n">
        <v>5</v>
      </c>
      <c r="N28" t="n">
        <v>16.57</v>
      </c>
      <c r="O28" t="n">
        <v>14506.4</v>
      </c>
      <c r="P28" t="n">
        <v>54.88</v>
      </c>
      <c r="Q28" t="n">
        <v>204.21</v>
      </c>
      <c r="R28" t="n">
        <v>25.83</v>
      </c>
      <c r="S28" t="n">
        <v>17.37</v>
      </c>
      <c r="T28" t="n">
        <v>2121.58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49.04738974698277</v>
      </c>
      <c r="AB28" t="n">
        <v>67.10880246992039</v>
      </c>
      <c r="AC28" t="n">
        <v>60.70403255000151</v>
      </c>
      <c r="AD28" t="n">
        <v>49047.38974698277</v>
      </c>
      <c r="AE28" t="n">
        <v>67108.8024699204</v>
      </c>
      <c r="AF28" t="n">
        <v>8.847871608660438e-06</v>
      </c>
      <c r="AG28" t="n">
        <v>0.3754166666666667</v>
      </c>
      <c r="AH28" t="n">
        <v>60704.03255000151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11.1676</v>
      </c>
      <c r="E29" t="n">
        <v>8.949999999999999</v>
      </c>
      <c r="F29" t="n">
        <v>6.79</v>
      </c>
      <c r="G29" t="n">
        <v>67.84999999999999</v>
      </c>
      <c r="H29" t="n">
        <v>1.18</v>
      </c>
      <c r="I29" t="n">
        <v>6</v>
      </c>
      <c r="J29" t="n">
        <v>116.05</v>
      </c>
      <c r="K29" t="n">
        <v>41.65</v>
      </c>
      <c r="L29" t="n">
        <v>7.75</v>
      </c>
      <c r="M29" t="n">
        <v>4</v>
      </c>
      <c r="N29" t="n">
        <v>16.65</v>
      </c>
      <c r="O29" t="n">
        <v>14546.17</v>
      </c>
      <c r="P29" t="n">
        <v>53.73</v>
      </c>
      <c r="Q29" t="n">
        <v>204.15</v>
      </c>
      <c r="R29" t="n">
        <v>24.71</v>
      </c>
      <c r="S29" t="n">
        <v>17.37</v>
      </c>
      <c r="T29" t="n">
        <v>1567.4</v>
      </c>
      <c r="U29" t="n">
        <v>0.7</v>
      </c>
      <c r="V29" t="n">
        <v>0.75</v>
      </c>
      <c r="W29" t="n">
        <v>1.15</v>
      </c>
      <c r="X29" t="n">
        <v>0.09</v>
      </c>
      <c r="Y29" t="n">
        <v>1</v>
      </c>
      <c r="Z29" t="n">
        <v>10</v>
      </c>
      <c r="AA29" t="n">
        <v>48.1158885298771</v>
      </c>
      <c r="AB29" t="n">
        <v>65.8342814097437</v>
      </c>
      <c r="AC29" t="n">
        <v>59.55114999100613</v>
      </c>
      <c r="AD29" t="n">
        <v>48115.88852987711</v>
      </c>
      <c r="AE29" t="n">
        <v>65834.28140974369</v>
      </c>
      <c r="AF29" t="n">
        <v>8.901916338751717e-06</v>
      </c>
      <c r="AG29" t="n">
        <v>0.3729166666666666</v>
      </c>
      <c r="AH29" t="n">
        <v>59551.14999100612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11.1628</v>
      </c>
      <c r="E30" t="n">
        <v>8.960000000000001</v>
      </c>
      <c r="F30" t="n">
        <v>6.79</v>
      </c>
      <c r="G30" t="n">
        <v>67.89</v>
      </c>
      <c r="H30" t="n">
        <v>1.21</v>
      </c>
      <c r="I30" t="n">
        <v>6</v>
      </c>
      <c r="J30" t="n">
        <v>116.37</v>
      </c>
      <c r="K30" t="n">
        <v>41.65</v>
      </c>
      <c r="L30" t="n">
        <v>8</v>
      </c>
      <c r="M30" t="n">
        <v>4</v>
      </c>
      <c r="N30" t="n">
        <v>16.72</v>
      </c>
      <c r="O30" t="n">
        <v>14585.96</v>
      </c>
      <c r="P30" t="n">
        <v>53.76</v>
      </c>
      <c r="Q30" t="n">
        <v>204.14</v>
      </c>
      <c r="R30" t="n">
        <v>24.8</v>
      </c>
      <c r="S30" t="n">
        <v>17.37</v>
      </c>
      <c r="T30" t="n">
        <v>1614.09</v>
      </c>
      <c r="U30" t="n">
        <v>0.7</v>
      </c>
      <c r="V30" t="n">
        <v>0.75</v>
      </c>
      <c r="W30" t="n">
        <v>1.15</v>
      </c>
      <c r="X30" t="n">
        <v>0.1</v>
      </c>
      <c r="Y30" t="n">
        <v>1</v>
      </c>
      <c r="Z30" t="n">
        <v>10</v>
      </c>
      <c r="AA30" t="n">
        <v>48.15319014375386</v>
      </c>
      <c r="AB30" t="n">
        <v>65.88531912348093</v>
      </c>
      <c r="AC30" t="n">
        <v>59.59731673697616</v>
      </c>
      <c r="AD30" t="n">
        <v>48153.19014375386</v>
      </c>
      <c r="AE30" t="n">
        <v>65885.31912348092</v>
      </c>
      <c r="AF30" t="n">
        <v>8.898090163170035e-06</v>
      </c>
      <c r="AG30" t="n">
        <v>0.3733333333333334</v>
      </c>
      <c r="AH30" t="n">
        <v>59597.31673697616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11.1676</v>
      </c>
      <c r="E31" t="n">
        <v>8.949999999999999</v>
      </c>
      <c r="F31" t="n">
        <v>6.79</v>
      </c>
      <c r="G31" t="n">
        <v>67.84999999999999</v>
      </c>
      <c r="H31" t="n">
        <v>1.25</v>
      </c>
      <c r="I31" t="n">
        <v>6</v>
      </c>
      <c r="J31" t="n">
        <v>116.69</v>
      </c>
      <c r="K31" t="n">
        <v>41.65</v>
      </c>
      <c r="L31" t="n">
        <v>8.25</v>
      </c>
      <c r="M31" t="n">
        <v>3</v>
      </c>
      <c r="N31" t="n">
        <v>16.79</v>
      </c>
      <c r="O31" t="n">
        <v>14625.77</v>
      </c>
      <c r="P31" t="n">
        <v>53.52</v>
      </c>
      <c r="Q31" t="n">
        <v>204.14</v>
      </c>
      <c r="R31" t="n">
        <v>24.68</v>
      </c>
      <c r="S31" t="n">
        <v>17.37</v>
      </c>
      <c r="T31" t="n">
        <v>1551.65</v>
      </c>
      <c r="U31" t="n">
        <v>0.7</v>
      </c>
      <c r="V31" t="n">
        <v>0.75</v>
      </c>
      <c r="W31" t="n">
        <v>1.15</v>
      </c>
      <c r="X31" t="n">
        <v>0.09</v>
      </c>
      <c r="Y31" t="n">
        <v>1</v>
      </c>
      <c r="Z31" t="n">
        <v>10</v>
      </c>
      <c r="AA31" t="n">
        <v>48.01355577269908</v>
      </c>
      <c r="AB31" t="n">
        <v>65.69426521677018</v>
      </c>
      <c r="AC31" t="n">
        <v>59.42449674697599</v>
      </c>
      <c r="AD31" t="n">
        <v>48013.55577269908</v>
      </c>
      <c r="AE31" t="n">
        <v>65694.26521677017</v>
      </c>
      <c r="AF31" t="n">
        <v>8.901916338751717e-06</v>
      </c>
      <c r="AG31" t="n">
        <v>0.3729166666666666</v>
      </c>
      <c r="AH31" t="n">
        <v>59424.49674697599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11.1663</v>
      </c>
      <c r="E32" t="n">
        <v>8.960000000000001</v>
      </c>
      <c r="F32" t="n">
        <v>6.79</v>
      </c>
      <c r="G32" t="n">
        <v>67.86</v>
      </c>
      <c r="H32" t="n">
        <v>1.28</v>
      </c>
      <c r="I32" t="n">
        <v>6</v>
      </c>
      <c r="J32" t="n">
        <v>117.01</v>
      </c>
      <c r="K32" t="n">
        <v>41.65</v>
      </c>
      <c r="L32" t="n">
        <v>8.5</v>
      </c>
      <c r="M32" t="n">
        <v>3</v>
      </c>
      <c r="N32" t="n">
        <v>16.86</v>
      </c>
      <c r="O32" t="n">
        <v>14665.62</v>
      </c>
      <c r="P32" t="n">
        <v>52.97</v>
      </c>
      <c r="Q32" t="n">
        <v>204.14</v>
      </c>
      <c r="R32" t="n">
        <v>24.81</v>
      </c>
      <c r="S32" t="n">
        <v>17.37</v>
      </c>
      <c r="T32" t="n">
        <v>1617.19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47.75448806262999</v>
      </c>
      <c r="AB32" t="n">
        <v>65.3397973465931</v>
      </c>
      <c r="AC32" t="n">
        <v>59.1038587928297</v>
      </c>
      <c r="AD32" t="n">
        <v>47754.48806262999</v>
      </c>
      <c r="AE32" t="n">
        <v>65339.7973465931</v>
      </c>
      <c r="AF32" t="n">
        <v>8.900880082865011e-06</v>
      </c>
      <c r="AG32" t="n">
        <v>0.3733333333333334</v>
      </c>
      <c r="AH32" t="n">
        <v>59103.85879282971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11.1552</v>
      </c>
      <c r="E33" t="n">
        <v>8.960000000000001</v>
      </c>
      <c r="F33" t="n">
        <v>6.79</v>
      </c>
      <c r="G33" t="n">
        <v>67.95</v>
      </c>
      <c r="H33" t="n">
        <v>1.32</v>
      </c>
      <c r="I33" t="n">
        <v>6</v>
      </c>
      <c r="J33" t="n">
        <v>117.34</v>
      </c>
      <c r="K33" t="n">
        <v>41.65</v>
      </c>
      <c r="L33" t="n">
        <v>8.75</v>
      </c>
      <c r="M33" t="n">
        <v>2</v>
      </c>
      <c r="N33" t="n">
        <v>16.94</v>
      </c>
      <c r="O33" t="n">
        <v>14705.49</v>
      </c>
      <c r="P33" t="n">
        <v>52.95</v>
      </c>
      <c r="Q33" t="n">
        <v>204.14</v>
      </c>
      <c r="R33" t="n">
        <v>25.02</v>
      </c>
      <c r="S33" t="n">
        <v>17.37</v>
      </c>
      <c r="T33" t="n">
        <v>1724.78</v>
      </c>
      <c r="U33" t="n">
        <v>0.6899999999999999</v>
      </c>
      <c r="V33" t="n">
        <v>0.75</v>
      </c>
      <c r="W33" t="n">
        <v>1.15</v>
      </c>
      <c r="X33" t="n">
        <v>0.1</v>
      </c>
      <c r="Y33" t="n">
        <v>1</v>
      </c>
      <c r="Z33" t="n">
        <v>10</v>
      </c>
      <c r="AA33" t="n">
        <v>47.78779831610911</v>
      </c>
      <c r="AB33" t="n">
        <v>65.38537390494785</v>
      </c>
      <c r="AC33" t="n">
        <v>59.14508558842222</v>
      </c>
      <c r="AD33" t="n">
        <v>47787.79831610911</v>
      </c>
      <c r="AE33" t="n">
        <v>65385.37390494786</v>
      </c>
      <c r="AF33" t="n">
        <v>8.89203205183237e-06</v>
      </c>
      <c r="AG33" t="n">
        <v>0.3733333333333334</v>
      </c>
      <c r="AH33" t="n">
        <v>59145.08558842222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11.1548</v>
      </c>
      <c r="E34" t="n">
        <v>8.960000000000001</v>
      </c>
      <c r="F34" t="n">
        <v>6.8</v>
      </c>
      <c r="G34" t="n">
        <v>67.95</v>
      </c>
      <c r="H34" t="n">
        <v>1.35</v>
      </c>
      <c r="I34" t="n">
        <v>6</v>
      </c>
      <c r="J34" t="n">
        <v>117.66</v>
      </c>
      <c r="K34" t="n">
        <v>41.65</v>
      </c>
      <c r="L34" t="n">
        <v>9</v>
      </c>
      <c r="M34" t="n">
        <v>2</v>
      </c>
      <c r="N34" t="n">
        <v>17.01</v>
      </c>
      <c r="O34" t="n">
        <v>14745.39</v>
      </c>
      <c r="P34" t="n">
        <v>52.8</v>
      </c>
      <c r="Q34" t="n">
        <v>204.14</v>
      </c>
      <c r="R34" t="n">
        <v>25.1</v>
      </c>
      <c r="S34" t="n">
        <v>17.37</v>
      </c>
      <c r="T34" t="n">
        <v>1762.31</v>
      </c>
      <c r="U34" t="n">
        <v>0.6899999999999999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47.74192248718112</v>
      </c>
      <c r="AB34" t="n">
        <v>65.32260457190991</v>
      </c>
      <c r="AC34" t="n">
        <v>59.08830687243207</v>
      </c>
      <c r="AD34" t="n">
        <v>47741.92248718112</v>
      </c>
      <c r="AE34" t="n">
        <v>65322.60457190991</v>
      </c>
      <c r="AF34" t="n">
        <v>8.891713203867228e-06</v>
      </c>
      <c r="AG34" t="n">
        <v>0.3733333333333334</v>
      </c>
      <c r="AH34" t="n">
        <v>59088.30687243207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11.1552</v>
      </c>
      <c r="E35" t="n">
        <v>8.960000000000001</v>
      </c>
      <c r="F35" t="n">
        <v>6.79</v>
      </c>
      <c r="G35" t="n">
        <v>67.95</v>
      </c>
      <c r="H35" t="n">
        <v>1.38</v>
      </c>
      <c r="I35" t="n">
        <v>6</v>
      </c>
      <c r="J35" t="n">
        <v>117.98</v>
      </c>
      <c r="K35" t="n">
        <v>41.65</v>
      </c>
      <c r="L35" t="n">
        <v>9.25</v>
      </c>
      <c r="M35" t="n">
        <v>1</v>
      </c>
      <c r="N35" t="n">
        <v>17.08</v>
      </c>
      <c r="O35" t="n">
        <v>14785.31</v>
      </c>
      <c r="P35" t="n">
        <v>52.47</v>
      </c>
      <c r="Q35" t="n">
        <v>204.14</v>
      </c>
      <c r="R35" t="n">
        <v>25.02</v>
      </c>
      <c r="S35" t="n">
        <v>17.37</v>
      </c>
      <c r="T35" t="n">
        <v>1723.87</v>
      </c>
      <c r="U35" t="n">
        <v>0.6899999999999999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47.55363486658422</v>
      </c>
      <c r="AB35" t="n">
        <v>65.06498114274578</v>
      </c>
      <c r="AC35" t="n">
        <v>58.85527066177052</v>
      </c>
      <c r="AD35" t="n">
        <v>47553.63486658422</v>
      </c>
      <c r="AE35" t="n">
        <v>65064.98114274578</v>
      </c>
      <c r="AF35" t="n">
        <v>8.89203205183237e-06</v>
      </c>
      <c r="AG35" t="n">
        <v>0.3733333333333334</v>
      </c>
      <c r="AH35" t="n">
        <v>58855.27066177052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11.1573</v>
      </c>
      <c r="E36" t="n">
        <v>8.960000000000001</v>
      </c>
      <c r="F36" t="n">
        <v>6.79</v>
      </c>
      <c r="G36" t="n">
        <v>67.93000000000001</v>
      </c>
      <c r="H36" t="n">
        <v>1.42</v>
      </c>
      <c r="I36" t="n">
        <v>6</v>
      </c>
      <c r="J36" t="n">
        <v>118.31</v>
      </c>
      <c r="K36" t="n">
        <v>41.65</v>
      </c>
      <c r="L36" t="n">
        <v>9.5</v>
      </c>
      <c r="M36" t="n">
        <v>1</v>
      </c>
      <c r="N36" t="n">
        <v>17.16</v>
      </c>
      <c r="O36" t="n">
        <v>14825.26</v>
      </c>
      <c r="P36" t="n">
        <v>52.34</v>
      </c>
      <c r="Q36" t="n">
        <v>204.14</v>
      </c>
      <c r="R36" t="n">
        <v>25</v>
      </c>
      <c r="S36" t="n">
        <v>17.37</v>
      </c>
      <c r="T36" t="n">
        <v>1710.93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47.48211905039605</v>
      </c>
      <c r="AB36" t="n">
        <v>64.96713004798204</v>
      </c>
      <c r="AC36" t="n">
        <v>58.76675833815614</v>
      </c>
      <c r="AD36" t="n">
        <v>47482.11905039605</v>
      </c>
      <c r="AE36" t="n">
        <v>64967.13004798203</v>
      </c>
      <c r="AF36" t="n">
        <v>8.893706003649354e-06</v>
      </c>
      <c r="AG36" t="n">
        <v>0.3733333333333334</v>
      </c>
      <c r="AH36" t="n">
        <v>58766.75833815613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11.1583</v>
      </c>
      <c r="E37" t="n">
        <v>8.960000000000001</v>
      </c>
      <c r="F37" t="n">
        <v>6.79</v>
      </c>
      <c r="G37" t="n">
        <v>67.92</v>
      </c>
      <c r="H37" t="n">
        <v>1.45</v>
      </c>
      <c r="I37" t="n">
        <v>6</v>
      </c>
      <c r="J37" t="n">
        <v>118.63</v>
      </c>
      <c r="K37" t="n">
        <v>41.65</v>
      </c>
      <c r="L37" t="n">
        <v>9.75</v>
      </c>
      <c r="M37" t="n">
        <v>1</v>
      </c>
      <c r="N37" t="n">
        <v>17.23</v>
      </c>
      <c r="O37" t="n">
        <v>14865.24</v>
      </c>
      <c r="P37" t="n">
        <v>52.19</v>
      </c>
      <c r="Q37" t="n">
        <v>204.14</v>
      </c>
      <c r="R37" t="n">
        <v>24.9</v>
      </c>
      <c r="S37" t="n">
        <v>17.37</v>
      </c>
      <c r="T37" t="n">
        <v>1664.32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47.40510887400249</v>
      </c>
      <c r="AB37" t="n">
        <v>64.8617613271912</v>
      </c>
      <c r="AC37" t="n">
        <v>58.67144586019162</v>
      </c>
      <c r="AD37" t="n">
        <v>47405.10887400249</v>
      </c>
      <c r="AE37" t="n">
        <v>64861.76132719121</v>
      </c>
      <c r="AF37" t="n">
        <v>8.894503123562206e-06</v>
      </c>
      <c r="AG37" t="n">
        <v>0.3733333333333334</v>
      </c>
      <c r="AH37" t="n">
        <v>58671.44586019162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11.1586</v>
      </c>
      <c r="E38" t="n">
        <v>8.960000000000001</v>
      </c>
      <c r="F38" t="n">
        <v>6.79</v>
      </c>
      <c r="G38" t="n">
        <v>67.92</v>
      </c>
      <c r="H38" t="n">
        <v>1.48</v>
      </c>
      <c r="I38" t="n">
        <v>6</v>
      </c>
      <c r="J38" t="n">
        <v>118.96</v>
      </c>
      <c r="K38" t="n">
        <v>41.65</v>
      </c>
      <c r="L38" t="n">
        <v>10</v>
      </c>
      <c r="M38" t="n">
        <v>0</v>
      </c>
      <c r="N38" t="n">
        <v>17.31</v>
      </c>
      <c r="O38" t="n">
        <v>14905.25</v>
      </c>
      <c r="P38" t="n">
        <v>52.21</v>
      </c>
      <c r="Q38" t="n">
        <v>204.14</v>
      </c>
      <c r="R38" t="n">
        <v>24.92</v>
      </c>
      <c r="S38" t="n">
        <v>17.37</v>
      </c>
      <c r="T38" t="n">
        <v>1672.37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47.41370848457457</v>
      </c>
      <c r="AB38" t="n">
        <v>64.87352769376399</v>
      </c>
      <c r="AC38" t="n">
        <v>58.68208926125289</v>
      </c>
      <c r="AD38" t="n">
        <v>47413.70848457457</v>
      </c>
      <c r="AE38" t="n">
        <v>64873.52769376399</v>
      </c>
      <c r="AF38" t="n">
        <v>8.894742259536062e-06</v>
      </c>
      <c r="AG38" t="n">
        <v>0.3733333333333334</v>
      </c>
      <c r="AH38" t="n">
        <v>58682.08926125289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5.5915</v>
      </c>
      <c r="E2" t="n">
        <v>17.88</v>
      </c>
      <c r="F2" t="n">
        <v>9.029999999999999</v>
      </c>
      <c r="G2" t="n">
        <v>4.75</v>
      </c>
      <c r="H2" t="n">
        <v>0.06</v>
      </c>
      <c r="I2" t="n">
        <v>114</v>
      </c>
      <c r="J2" t="n">
        <v>274.09</v>
      </c>
      <c r="K2" t="n">
        <v>60.56</v>
      </c>
      <c r="L2" t="n">
        <v>1</v>
      </c>
      <c r="M2" t="n">
        <v>112</v>
      </c>
      <c r="N2" t="n">
        <v>72.53</v>
      </c>
      <c r="O2" t="n">
        <v>34038.11</v>
      </c>
      <c r="P2" t="n">
        <v>156.72</v>
      </c>
      <c r="Q2" t="n">
        <v>204.27</v>
      </c>
      <c r="R2" t="n">
        <v>94.81</v>
      </c>
      <c r="S2" t="n">
        <v>17.37</v>
      </c>
      <c r="T2" t="n">
        <v>36076.39</v>
      </c>
      <c r="U2" t="n">
        <v>0.18</v>
      </c>
      <c r="V2" t="n">
        <v>0.57</v>
      </c>
      <c r="W2" t="n">
        <v>1.32</v>
      </c>
      <c r="X2" t="n">
        <v>2.33</v>
      </c>
      <c r="Y2" t="n">
        <v>1</v>
      </c>
      <c r="Z2" t="n">
        <v>10</v>
      </c>
      <c r="AA2" t="n">
        <v>231.22208596304</v>
      </c>
      <c r="AB2" t="n">
        <v>316.3682588129803</v>
      </c>
      <c r="AC2" t="n">
        <v>286.1745162176032</v>
      </c>
      <c r="AD2" t="n">
        <v>231222.08596304</v>
      </c>
      <c r="AE2" t="n">
        <v>316368.2588129803</v>
      </c>
      <c r="AF2" t="n">
        <v>2.942271480243525e-06</v>
      </c>
      <c r="AG2" t="n">
        <v>0.745</v>
      </c>
      <c r="AH2" t="n">
        <v>286174.5162176032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6.3494</v>
      </c>
      <c r="E3" t="n">
        <v>15.75</v>
      </c>
      <c r="F3" t="n">
        <v>8.41</v>
      </c>
      <c r="G3" t="n">
        <v>5.94</v>
      </c>
      <c r="H3" t="n">
        <v>0.08</v>
      </c>
      <c r="I3" t="n">
        <v>85</v>
      </c>
      <c r="J3" t="n">
        <v>274.57</v>
      </c>
      <c r="K3" t="n">
        <v>60.56</v>
      </c>
      <c r="L3" t="n">
        <v>1.25</v>
      </c>
      <c r="M3" t="n">
        <v>83</v>
      </c>
      <c r="N3" t="n">
        <v>72.76000000000001</v>
      </c>
      <c r="O3" t="n">
        <v>34097.72</v>
      </c>
      <c r="P3" t="n">
        <v>145.87</v>
      </c>
      <c r="Q3" t="n">
        <v>204.24</v>
      </c>
      <c r="R3" t="n">
        <v>75.66</v>
      </c>
      <c r="S3" t="n">
        <v>17.37</v>
      </c>
      <c r="T3" t="n">
        <v>26649.27</v>
      </c>
      <c r="U3" t="n">
        <v>0.23</v>
      </c>
      <c r="V3" t="n">
        <v>0.61</v>
      </c>
      <c r="W3" t="n">
        <v>1.27</v>
      </c>
      <c r="X3" t="n">
        <v>1.72</v>
      </c>
      <c r="Y3" t="n">
        <v>1</v>
      </c>
      <c r="Z3" t="n">
        <v>10</v>
      </c>
      <c r="AA3" t="n">
        <v>190.2038356160735</v>
      </c>
      <c r="AB3" t="n">
        <v>260.2452790907986</v>
      </c>
      <c r="AC3" t="n">
        <v>235.407834910992</v>
      </c>
      <c r="AD3" t="n">
        <v>190203.8356160735</v>
      </c>
      <c r="AE3" t="n">
        <v>260245.2790907986</v>
      </c>
      <c r="AF3" t="n">
        <v>3.341081737755208e-06</v>
      </c>
      <c r="AG3" t="n">
        <v>0.65625</v>
      </c>
      <c r="AH3" t="n">
        <v>235407.834910992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6.8968</v>
      </c>
      <c r="E4" t="n">
        <v>14.5</v>
      </c>
      <c r="F4" t="n">
        <v>8.050000000000001</v>
      </c>
      <c r="G4" t="n">
        <v>7.1</v>
      </c>
      <c r="H4" t="n">
        <v>0.1</v>
      </c>
      <c r="I4" t="n">
        <v>68</v>
      </c>
      <c r="J4" t="n">
        <v>275.05</v>
      </c>
      <c r="K4" t="n">
        <v>60.56</v>
      </c>
      <c r="L4" t="n">
        <v>1.5</v>
      </c>
      <c r="M4" t="n">
        <v>66</v>
      </c>
      <c r="N4" t="n">
        <v>73</v>
      </c>
      <c r="O4" t="n">
        <v>34157.42</v>
      </c>
      <c r="P4" t="n">
        <v>139.52</v>
      </c>
      <c r="Q4" t="n">
        <v>204.15</v>
      </c>
      <c r="R4" t="n">
        <v>64.08</v>
      </c>
      <c r="S4" t="n">
        <v>17.37</v>
      </c>
      <c r="T4" t="n">
        <v>20942.39</v>
      </c>
      <c r="U4" t="n">
        <v>0.27</v>
      </c>
      <c r="V4" t="n">
        <v>0.63</v>
      </c>
      <c r="W4" t="n">
        <v>1.25</v>
      </c>
      <c r="X4" t="n">
        <v>1.35</v>
      </c>
      <c r="Y4" t="n">
        <v>1</v>
      </c>
      <c r="Z4" t="n">
        <v>10</v>
      </c>
      <c r="AA4" t="n">
        <v>167.9108013518992</v>
      </c>
      <c r="AB4" t="n">
        <v>229.7429661113108</v>
      </c>
      <c r="AC4" t="n">
        <v>207.8166198719916</v>
      </c>
      <c r="AD4" t="n">
        <v>167910.8013518993</v>
      </c>
      <c r="AE4" t="n">
        <v>229742.9661113108</v>
      </c>
      <c r="AF4" t="n">
        <v>3.629125984967101e-06</v>
      </c>
      <c r="AG4" t="n">
        <v>0.6041666666666666</v>
      </c>
      <c r="AH4" t="n">
        <v>207816.6198719916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7.2928</v>
      </c>
      <c r="E5" t="n">
        <v>13.71</v>
      </c>
      <c r="F5" t="n">
        <v>7.83</v>
      </c>
      <c r="G5" t="n">
        <v>8.25</v>
      </c>
      <c r="H5" t="n">
        <v>0.11</v>
      </c>
      <c r="I5" t="n">
        <v>57</v>
      </c>
      <c r="J5" t="n">
        <v>275.54</v>
      </c>
      <c r="K5" t="n">
        <v>60.56</v>
      </c>
      <c r="L5" t="n">
        <v>1.75</v>
      </c>
      <c r="M5" t="n">
        <v>55</v>
      </c>
      <c r="N5" t="n">
        <v>73.23</v>
      </c>
      <c r="O5" t="n">
        <v>34217.22</v>
      </c>
      <c r="P5" t="n">
        <v>135.75</v>
      </c>
      <c r="Q5" t="n">
        <v>204.21</v>
      </c>
      <c r="R5" t="n">
        <v>57.37</v>
      </c>
      <c r="S5" t="n">
        <v>17.37</v>
      </c>
      <c r="T5" t="n">
        <v>17642.06</v>
      </c>
      <c r="U5" t="n">
        <v>0.3</v>
      </c>
      <c r="V5" t="n">
        <v>0.65</v>
      </c>
      <c r="W5" t="n">
        <v>1.23</v>
      </c>
      <c r="X5" t="n">
        <v>1.14</v>
      </c>
      <c r="Y5" t="n">
        <v>1</v>
      </c>
      <c r="Z5" t="n">
        <v>10</v>
      </c>
      <c r="AA5" t="n">
        <v>154.7245833117502</v>
      </c>
      <c r="AB5" t="n">
        <v>211.7010008539049</v>
      </c>
      <c r="AC5" t="n">
        <v>191.4965544566895</v>
      </c>
      <c r="AD5" t="n">
        <v>154724.5833117502</v>
      </c>
      <c r="AE5" t="n">
        <v>211701.0008539049</v>
      </c>
      <c r="AF5" t="n">
        <v>3.837502897455062e-06</v>
      </c>
      <c r="AG5" t="n">
        <v>0.57125</v>
      </c>
      <c r="AH5" t="n">
        <v>191496.5544566895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7.6102</v>
      </c>
      <c r="E6" t="n">
        <v>13.14</v>
      </c>
      <c r="F6" t="n">
        <v>7.68</v>
      </c>
      <c r="G6" t="n">
        <v>9.4</v>
      </c>
      <c r="H6" t="n">
        <v>0.13</v>
      </c>
      <c r="I6" t="n">
        <v>49</v>
      </c>
      <c r="J6" t="n">
        <v>276.02</v>
      </c>
      <c r="K6" t="n">
        <v>60.56</v>
      </c>
      <c r="L6" t="n">
        <v>2</v>
      </c>
      <c r="M6" t="n">
        <v>47</v>
      </c>
      <c r="N6" t="n">
        <v>73.47</v>
      </c>
      <c r="O6" t="n">
        <v>34277.1</v>
      </c>
      <c r="P6" t="n">
        <v>133</v>
      </c>
      <c r="Q6" t="n">
        <v>204.18</v>
      </c>
      <c r="R6" t="n">
        <v>52.5</v>
      </c>
      <c r="S6" t="n">
        <v>17.37</v>
      </c>
      <c r="T6" t="n">
        <v>15245.3</v>
      </c>
      <c r="U6" t="n">
        <v>0.33</v>
      </c>
      <c r="V6" t="n">
        <v>0.67</v>
      </c>
      <c r="W6" t="n">
        <v>1.22</v>
      </c>
      <c r="X6" t="n">
        <v>0.99</v>
      </c>
      <c r="Y6" t="n">
        <v>1</v>
      </c>
      <c r="Z6" t="n">
        <v>10</v>
      </c>
      <c r="AA6" t="n">
        <v>145.4928285868467</v>
      </c>
      <c r="AB6" t="n">
        <v>199.0697067630238</v>
      </c>
      <c r="AC6" t="n">
        <v>180.0707733457055</v>
      </c>
      <c r="AD6" t="n">
        <v>145492.8285868467</v>
      </c>
      <c r="AE6" t="n">
        <v>199069.7067630238</v>
      </c>
      <c r="AF6" t="n">
        <v>4.00452015004011e-06</v>
      </c>
      <c r="AG6" t="n">
        <v>0.5475</v>
      </c>
      <c r="AH6" t="n">
        <v>180070.7733457055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7.8788</v>
      </c>
      <c r="E7" t="n">
        <v>12.69</v>
      </c>
      <c r="F7" t="n">
        <v>7.55</v>
      </c>
      <c r="G7" t="n">
        <v>10.53</v>
      </c>
      <c r="H7" t="n">
        <v>0.14</v>
      </c>
      <c r="I7" t="n">
        <v>43</v>
      </c>
      <c r="J7" t="n">
        <v>276.51</v>
      </c>
      <c r="K7" t="n">
        <v>60.56</v>
      </c>
      <c r="L7" t="n">
        <v>2.25</v>
      </c>
      <c r="M7" t="n">
        <v>41</v>
      </c>
      <c r="N7" t="n">
        <v>73.70999999999999</v>
      </c>
      <c r="O7" t="n">
        <v>34337.08</v>
      </c>
      <c r="P7" t="n">
        <v>130.61</v>
      </c>
      <c r="Q7" t="n">
        <v>204.22</v>
      </c>
      <c r="R7" t="n">
        <v>48.34</v>
      </c>
      <c r="S7" t="n">
        <v>17.37</v>
      </c>
      <c r="T7" t="n">
        <v>13194.87</v>
      </c>
      <c r="U7" t="n">
        <v>0.36</v>
      </c>
      <c r="V7" t="n">
        <v>0.68</v>
      </c>
      <c r="W7" t="n">
        <v>1.21</v>
      </c>
      <c r="X7" t="n">
        <v>0.85</v>
      </c>
      <c r="Y7" t="n">
        <v>1</v>
      </c>
      <c r="Z7" t="n">
        <v>10</v>
      </c>
      <c r="AA7" t="n">
        <v>138.1997680630389</v>
      </c>
      <c r="AB7" t="n">
        <v>189.0910196072324</v>
      </c>
      <c r="AC7" t="n">
        <v>171.0444380868843</v>
      </c>
      <c r="AD7" t="n">
        <v>138199.7680630389</v>
      </c>
      <c r="AE7" t="n">
        <v>189091.0196072324</v>
      </c>
      <c r="AF7" t="n">
        <v>4.145858631591288e-06</v>
      </c>
      <c r="AG7" t="n">
        <v>0.5287499999999999</v>
      </c>
      <c r="AH7" t="n">
        <v>171044.4380868843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8.105600000000001</v>
      </c>
      <c r="E8" t="n">
        <v>12.34</v>
      </c>
      <c r="F8" t="n">
        <v>7.45</v>
      </c>
      <c r="G8" t="n">
        <v>11.77</v>
      </c>
      <c r="H8" t="n">
        <v>0.16</v>
      </c>
      <c r="I8" t="n">
        <v>38</v>
      </c>
      <c r="J8" t="n">
        <v>277</v>
      </c>
      <c r="K8" t="n">
        <v>60.56</v>
      </c>
      <c r="L8" t="n">
        <v>2.5</v>
      </c>
      <c r="M8" t="n">
        <v>36</v>
      </c>
      <c r="N8" t="n">
        <v>73.94</v>
      </c>
      <c r="O8" t="n">
        <v>34397.15</v>
      </c>
      <c r="P8" t="n">
        <v>128.87</v>
      </c>
      <c r="Q8" t="n">
        <v>204.14</v>
      </c>
      <c r="R8" t="n">
        <v>45.39</v>
      </c>
      <c r="S8" t="n">
        <v>17.37</v>
      </c>
      <c r="T8" t="n">
        <v>11747.8</v>
      </c>
      <c r="U8" t="n">
        <v>0.38</v>
      </c>
      <c r="V8" t="n">
        <v>0.6899999999999999</v>
      </c>
      <c r="W8" t="n">
        <v>1.2</v>
      </c>
      <c r="X8" t="n">
        <v>0.76</v>
      </c>
      <c r="Y8" t="n">
        <v>1</v>
      </c>
      <c r="Z8" t="n">
        <v>10</v>
      </c>
      <c r="AA8" t="n">
        <v>132.6599417979062</v>
      </c>
      <c r="AB8" t="n">
        <v>181.5111849113958</v>
      </c>
      <c r="AC8" t="n">
        <v>164.188012176051</v>
      </c>
      <c r="AD8" t="n">
        <v>132659.9417979062</v>
      </c>
      <c r="AE8" t="n">
        <v>181511.1849113958</v>
      </c>
      <c r="AF8" t="n">
        <v>4.265201772379848e-06</v>
      </c>
      <c r="AG8" t="n">
        <v>0.5141666666666667</v>
      </c>
      <c r="AH8" t="n">
        <v>164188.012176051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8.254799999999999</v>
      </c>
      <c r="E9" t="n">
        <v>12.11</v>
      </c>
      <c r="F9" t="n">
        <v>7.39</v>
      </c>
      <c r="G9" t="n">
        <v>12.66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127.66</v>
      </c>
      <c r="Q9" t="n">
        <v>204.23</v>
      </c>
      <c r="R9" t="n">
        <v>43.19</v>
      </c>
      <c r="S9" t="n">
        <v>17.37</v>
      </c>
      <c r="T9" t="n">
        <v>10663.81</v>
      </c>
      <c r="U9" t="n">
        <v>0.4</v>
      </c>
      <c r="V9" t="n">
        <v>0.6899999999999999</v>
      </c>
      <c r="W9" t="n">
        <v>1.2</v>
      </c>
      <c r="X9" t="n">
        <v>0.6899999999999999</v>
      </c>
      <c r="Y9" t="n">
        <v>1</v>
      </c>
      <c r="Z9" t="n">
        <v>10</v>
      </c>
      <c r="AA9" t="n">
        <v>129.1647779561724</v>
      </c>
      <c r="AB9" t="n">
        <v>176.7289475473919</v>
      </c>
      <c r="AC9" t="n">
        <v>159.8621848341539</v>
      </c>
      <c r="AD9" t="n">
        <v>129164.7779561724</v>
      </c>
      <c r="AE9" t="n">
        <v>176728.9475473919</v>
      </c>
      <c r="AF9" t="n">
        <v>4.343711457589958e-06</v>
      </c>
      <c r="AG9" t="n">
        <v>0.5045833333333333</v>
      </c>
      <c r="AH9" t="n">
        <v>159862.1848341539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8.410399999999999</v>
      </c>
      <c r="E10" t="n">
        <v>11.89</v>
      </c>
      <c r="F10" t="n">
        <v>7.32</v>
      </c>
      <c r="G10" t="n">
        <v>13.72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126.4</v>
      </c>
      <c r="Q10" t="n">
        <v>204.18</v>
      </c>
      <c r="R10" t="n">
        <v>41.32</v>
      </c>
      <c r="S10" t="n">
        <v>17.37</v>
      </c>
      <c r="T10" t="n">
        <v>9741.82</v>
      </c>
      <c r="U10" t="n">
        <v>0.42</v>
      </c>
      <c r="V10" t="n">
        <v>0.7</v>
      </c>
      <c r="W10" t="n">
        <v>1.19</v>
      </c>
      <c r="X10" t="n">
        <v>0.63</v>
      </c>
      <c r="Y10" t="n">
        <v>1</v>
      </c>
      <c r="Z10" t="n">
        <v>10</v>
      </c>
      <c r="AA10" t="n">
        <v>125.5177092880925</v>
      </c>
      <c r="AB10" t="n">
        <v>171.7388672984133</v>
      </c>
      <c r="AC10" t="n">
        <v>155.3483508405147</v>
      </c>
      <c r="AD10" t="n">
        <v>125517.7092880925</v>
      </c>
      <c r="AE10" t="n">
        <v>171738.8672984133</v>
      </c>
      <c r="AF10" t="n">
        <v>4.425588850476643e-06</v>
      </c>
      <c r="AG10" t="n">
        <v>0.4954166666666667</v>
      </c>
      <c r="AH10" t="n">
        <v>155348.3508405146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8.5657</v>
      </c>
      <c r="E11" t="n">
        <v>11.67</v>
      </c>
      <c r="F11" t="n">
        <v>7.26</v>
      </c>
      <c r="G11" t="n">
        <v>15.02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27</v>
      </c>
      <c r="N11" t="n">
        <v>74.66</v>
      </c>
      <c r="O11" t="n">
        <v>34577.92</v>
      </c>
      <c r="P11" t="n">
        <v>125.35</v>
      </c>
      <c r="Q11" t="n">
        <v>204.15</v>
      </c>
      <c r="R11" t="n">
        <v>39.51</v>
      </c>
      <c r="S11" t="n">
        <v>17.37</v>
      </c>
      <c r="T11" t="n">
        <v>8850.780000000001</v>
      </c>
      <c r="U11" t="n">
        <v>0.44</v>
      </c>
      <c r="V11" t="n">
        <v>0.7</v>
      </c>
      <c r="W11" t="n">
        <v>1.18</v>
      </c>
      <c r="X11" t="n">
        <v>0.57</v>
      </c>
      <c r="Y11" t="n">
        <v>1</v>
      </c>
      <c r="Z11" t="n">
        <v>10</v>
      </c>
      <c r="AA11" t="n">
        <v>122.2859378890772</v>
      </c>
      <c r="AB11" t="n">
        <v>167.3170150945913</v>
      </c>
      <c r="AC11" t="n">
        <v>151.3485140049154</v>
      </c>
      <c r="AD11" t="n">
        <v>122285.9378890772</v>
      </c>
      <c r="AE11" t="n">
        <v>167317.0150945912</v>
      </c>
      <c r="AF11" t="n">
        <v>4.507308382065987e-06</v>
      </c>
      <c r="AG11" t="n">
        <v>0.48625</v>
      </c>
      <c r="AH11" t="n">
        <v>151348.5140049154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8.6829</v>
      </c>
      <c r="E12" t="n">
        <v>11.52</v>
      </c>
      <c r="F12" t="n">
        <v>7.21</v>
      </c>
      <c r="G12" t="n">
        <v>16.01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124.32</v>
      </c>
      <c r="Q12" t="n">
        <v>204.18</v>
      </c>
      <c r="R12" t="n">
        <v>37.86</v>
      </c>
      <c r="S12" t="n">
        <v>17.37</v>
      </c>
      <c r="T12" t="n">
        <v>8038.84</v>
      </c>
      <c r="U12" t="n">
        <v>0.46</v>
      </c>
      <c r="V12" t="n">
        <v>0.71</v>
      </c>
      <c r="W12" t="n">
        <v>1.18</v>
      </c>
      <c r="X12" t="n">
        <v>0.51</v>
      </c>
      <c r="Y12" t="n">
        <v>1</v>
      </c>
      <c r="Z12" t="n">
        <v>10</v>
      </c>
      <c r="AA12" t="n">
        <v>119.7554460652925</v>
      </c>
      <c r="AB12" t="n">
        <v>163.8546845438704</v>
      </c>
      <c r="AC12" t="n">
        <v>148.2166234225428</v>
      </c>
      <c r="AD12" t="n">
        <v>119755.4460652925</v>
      </c>
      <c r="AE12" t="n">
        <v>163854.6845438704</v>
      </c>
      <c r="AF12" t="n">
        <v>4.568979528893233e-06</v>
      </c>
      <c r="AG12" t="n">
        <v>0.48</v>
      </c>
      <c r="AH12" t="n">
        <v>148216.6234225428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8.785</v>
      </c>
      <c r="E13" t="n">
        <v>11.38</v>
      </c>
      <c r="F13" t="n">
        <v>7.18</v>
      </c>
      <c r="G13" t="n">
        <v>17.22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123.77</v>
      </c>
      <c r="Q13" t="n">
        <v>204.18</v>
      </c>
      <c r="R13" t="n">
        <v>36.9</v>
      </c>
      <c r="S13" t="n">
        <v>17.37</v>
      </c>
      <c r="T13" t="n">
        <v>7567.79</v>
      </c>
      <c r="U13" t="n">
        <v>0.47</v>
      </c>
      <c r="V13" t="n">
        <v>0.71</v>
      </c>
      <c r="W13" t="n">
        <v>1.18</v>
      </c>
      <c r="X13" t="n">
        <v>0.48</v>
      </c>
      <c r="Y13" t="n">
        <v>1</v>
      </c>
      <c r="Z13" t="n">
        <v>10</v>
      </c>
      <c r="AA13" t="n">
        <v>117.8831231795268</v>
      </c>
      <c r="AB13" t="n">
        <v>161.2928897705111</v>
      </c>
      <c r="AC13" t="n">
        <v>145.8993227468505</v>
      </c>
      <c r="AD13" t="n">
        <v>117883.1231795268</v>
      </c>
      <c r="AE13" t="n">
        <v>161292.8897705111</v>
      </c>
      <c r="AF13" t="n">
        <v>4.622704990421063e-06</v>
      </c>
      <c r="AG13" t="n">
        <v>0.4741666666666667</v>
      </c>
      <c r="AH13" t="n">
        <v>145899.3227468505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8.8979</v>
      </c>
      <c r="E14" t="n">
        <v>11.24</v>
      </c>
      <c r="F14" t="n">
        <v>7.14</v>
      </c>
      <c r="G14" t="n">
        <v>18.62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21</v>
      </c>
      <c r="N14" t="n">
        <v>75.38</v>
      </c>
      <c r="O14" t="n">
        <v>34759.54</v>
      </c>
      <c r="P14" t="n">
        <v>122.96</v>
      </c>
      <c r="Q14" t="n">
        <v>204.19</v>
      </c>
      <c r="R14" t="n">
        <v>35.67</v>
      </c>
      <c r="S14" t="n">
        <v>17.37</v>
      </c>
      <c r="T14" t="n">
        <v>6961.52</v>
      </c>
      <c r="U14" t="n">
        <v>0.49</v>
      </c>
      <c r="V14" t="n">
        <v>0.72</v>
      </c>
      <c r="W14" t="n">
        <v>1.17</v>
      </c>
      <c r="X14" t="n">
        <v>0.44</v>
      </c>
      <c r="Y14" t="n">
        <v>1</v>
      </c>
      <c r="Z14" t="n">
        <v>10</v>
      </c>
      <c r="AA14" t="n">
        <v>115.7105091056268</v>
      </c>
      <c r="AB14" t="n">
        <v>158.3202233456343</v>
      </c>
      <c r="AC14" t="n">
        <v>143.2103634333995</v>
      </c>
      <c r="AD14" t="n">
        <v>115710.5091056268</v>
      </c>
      <c r="AE14" t="n">
        <v>158320.2233456343</v>
      </c>
      <c r="AF14" t="n">
        <v>4.682113458653111e-06</v>
      </c>
      <c r="AG14" t="n">
        <v>0.4683333333333333</v>
      </c>
      <c r="AH14" t="n">
        <v>143210.3634333995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8.9604</v>
      </c>
      <c r="E15" t="n">
        <v>11.16</v>
      </c>
      <c r="F15" t="n">
        <v>7.11</v>
      </c>
      <c r="G15" t="n">
        <v>19.39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122.52</v>
      </c>
      <c r="Q15" t="n">
        <v>204.17</v>
      </c>
      <c r="R15" t="n">
        <v>34.98</v>
      </c>
      <c r="S15" t="n">
        <v>17.37</v>
      </c>
      <c r="T15" t="n">
        <v>6623.97</v>
      </c>
      <c r="U15" t="n">
        <v>0.5</v>
      </c>
      <c r="V15" t="n">
        <v>0.72</v>
      </c>
      <c r="W15" t="n">
        <v>1.17</v>
      </c>
      <c r="X15" t="n">
        <v>0.42</v>
      </c>
      <c r="Y15" t="n">
        <v>1</v>
      </c>
      <c r="Z15" t="n">
        <v>10</v>
      </c>
      <c r="AA15" t="n">
        <v>114.4966244588386</v>
      </c>
      <c r="AB15" t="n">
        <v>156.6593328190885</v>
      </c>
      <c r="AC15" t="n">
        <v>141.7079859676321</v>
      </c>
      <c r="AD15" t="n">
        <v>114496.6244588386</v>
      </c>
      <c r="AE15" t="n">
        <v>156659.3328190885</v>
      </c>
      <c r="AF15" t="n">
        <v>4.715001228932145e-06</v>
      </c>
      <c r="AG15" t="n">
        <v>0.465</v>
      </c>
      <c r="AH15" t="n">
        <v>141707.9859676322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9.0128</v>
      </c>
      <c r="E16" t="n">
        <v>11.1</v>
      </c>
      <c r="F16" t="n">
        <v>7.1</v>
      </c>
      <c r="G16" t="n">
        <v>20.28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122.18</v>
      </c>
      <c r="Q16" t="n">
        <v>204.19</v>
      </c>
      <c r="R16" t="n">
        <v>34.34</v>
      </c>
      <c r="S16" t="n">
        <v>17.37</v>
      </c>
      <c r="T16" t="n">
        <v>6309.07</v>
      </c>
      <c r="U16" t="n">
        <v>0.51</v>
      </c>
      <c r="V16" t="n">
        <v>0.72</v>
      </c>
      <c r="W16" t="n">
        <v>1.18</v>
      </c>
      <c r="X16" t="n">
        <v>0.41</v>
      </c>
      <c r="Y16" t="n">
        <v>1</v>
      </c>
      <c r="Z16" t="n">
        <v>10</v>
      </c>
      <c r="AA16" t="n">
        <v>113.5850315374205</v>
      </c>
      <c r="AB16" t="n">
        <v>155.4120511673636</v>
      </c>
      <c r="AC16" t="n">
        <v>140.5797431261767</v>
      </c>
      <c r="AD16" t="n">
        <v>113585.0315374205</v>
      </c>
      <c r="AE16" t="n">
        <v>155412.0511673636</v>
      </c>
      <c r="AF16" t="n">
        <v>4.742574335534087e-06</v>
      </c>
      <c r="AG16" t="n">
        <v>0.4625</v>
      </c>
      <c r="AH16" t="n">
        <v>140579.7431261767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9.078099999999999</v>
      </c>
      <c r="E17" t="n">
        <v>11.02</v>
      </c>
      <c r="F17" t="n">
        <v>7.07</v>
      </c>
      <c r="G17" t="n">
        <v>21.21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121.63</v>
      </c>
      <c r="Q17" t="n">
        <v>204.17</v>
      </c>
      <c r="R17" t="n">
        <v>33.72</v>
      </c>
      <c r="S17" t="n">
        <v>17.37</v>
      </c>
      <c r="T17" t="n">
        <v>6002.67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112.3014288710755</v>
      </c>
      <c r="AB17" t="n">
        <v>153.6557693707182</v>
      </c>
      <c r="AC17" t="n">
        <v>138.9910783992457</v>
      </c>
      <c r="AD17" t="n">
        <v>112301.4288710755</v>
      </c>
      <c r="AE17" t="n">
        <v>153655.7693707182</v>
      </c>
      <c r="AF17" t="n">
        <v>4.776935477921622e-06</v>
      </c>
      <c r="AG17" t="n">
        <v>0.4591666666666667</v>
      </c>
      <c r="AH17" t="n">
        <v>138991.0783992457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9.132400000000001</v>
      </c>
      <c r="E18" t="n">
        <v>10.95</v>
      </c>
      <c r="F18" t="n">
        <v>7.06</v>
      </c>
      <c r="G18" t="n">
        <v>22.28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121.38</v>
      </c>
      <c r="Q18" t="n">
        <v>204.14</v>
      </c>
      <c r="R18" t="n">
        <v>33.31</v>
      </c>
      <c r="S18" t="n">
        <v>17.37</v>
      </c>
      <c r="T18" t="n">
        <v>5803.54</v>
      </c>
      <c r="U18" t="n">
        <v>0.52</v>
      </c>
      <c r="V18" t="n">
        <v>0.72</v>
      </c>
      <c r="W18" t="n">
        <v>1.16</v>
      </c>
      <c r="X18" t="n">
        <v>0.36</v>
      </c>
      <c r="Y18" t="n">
        <v>1</v>
      </c>
      <c r="Z18" t="n">
        <v>10</v>
      </c>
      <c r="AA18" t="n">
        <v>111.4410158567559</v>
      </c>
      <c r="AB18" t="n">
        <v>152.4785143257834</v>
      </c>
      <c r="AC18" t="n">
        <v>137.9261789235113</v>
      </c>
      <c r="AD18" t="n">
        <v>111441.0158567559</v>
      </c>
      <c r="AE18" t="n">
        <v>152478.5143257834</v>
      </c>
      <c r="AF18" t="n">
        <v>4.805508372740047e-06</v>
      </c>
      <c r="AG18" t="n">
        <v>0.45625</v>
      </c>
      <c r="AH18" t="n">
        <v>137926.1789235113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9.200799999999999</v>
      </c>
      <c r="E19" t="n">
        <v>10.87</v>
      </c>
      <c r="F19" t="n">
        <v>7.03</v>
      </c>
      <c r="G19" t="n">
        <v>23.43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120.81</v>
      </c>
      <c r="Q19" t="n">
        <v>204.15</v>
      </c>
      <c r="R19" t="n">
        <v>32.12</v>
      </c>
      <c r="S19" t="n">
        <v>17.37</v>
      </c>
      <c r="T19" t="n">
        <v>5211.66</v>
      </c>
      <c r="U19" t="n">
        <v>0.54</v>
      </c>
      <c r="V19" t="n">
        <v>0.73</v>
      </c>
      <c r="W19" t="n">
        <v>1.17</v>
      </c>
      <c r="X19" t="n">
        <v>0.34</v>
      </c>
      <c r="Y19" t="n">
        <v>1</v>
      </c>
      <c r="Z19" t="n">
        <v>10</v>
      </c>
      <c r="AA19" t="n">
        <v>110.1413386145915</v>
      </c>
      <c r="AB19" t="n">
        <v>150.7002385853419</v>
      </c>
      <c r="AC19" t="n">
        <v>136.3176193239112</v>
      </c>
      <c r="AD19" t="n">
        <v>110141.3386145915</v>
      </c>
      <c r="AE19" t="n">
        <v>150700.2385853418</v>
      </c>
      <c r="AF19" t="n">
        <v>4.841500748533421e-06</v>
      </c>
      <c r="AG19" t="n">
        <v>0.4529166666666666</v>
      </c>
      <c r="AH19" t="n">
        <v>136317.6193239112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9.2471</v>
      </c>
      <c r="E20" t="n">
        <v>10.81</v>
      </c>
      <c r="F20" t="n">
        <v>7.03</v>
      </c>
      <c r="G20" t="n">
        <v>24.8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120.68</v>
      </c>
      <c r="Q20" t="n">
        <v>204.14</v>
      </c>
      <c r="R20" t="n">
        <v>32.01</v>
      </c>
      <c r="S20" t="n">
        <v>17.37</v>
      </c>
      <c r="T20" t="n">
        <v>5160.95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109.5159296694461</v>
      </c>
      <c r="AB20" t="n">
        <v>149.844526475499</v>
      </c>
      <c r="AC20" t="n">
        <v>135.543575176832</v>
      </c>
      <c r="AD20" t="n">
        <v>109515.9296694461</v>
      </c>
      <c r="AE20" t="n">
        <v>149844.526475499</v>
      </c>
      <c r="AF20" t="n">
        <v>4.86586400875613e-06</v>
      </c>
      <c r="AG20" t="n">
        <v>0.4504166666666667</v>
      </c>
      <c r="AH20" t="n">
        <v>135543.5751768319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9.324999999999999</v>
      </c>
      <c r="E21" t="n">
        <v>10.72</v>
      </c>
      <c r="F21" t="n">
        <v>6.99</v>
      </c>
      <c r="G21" t="n">
        <v>26.2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119.99</v>
      </c>
      <c r="Q21" t="n">
        <v>204.16</v>
      </c>
      <c r="R21" t="n">
        <v>31.2</v>
      </c>
      <c r="S21" t="n">
        <v>17.37</v>
      </c>
      <c r="T21" t="n">
        <v>4761.16</v>
      </c>
      <c r="U21" t="n">
        <v>0.5600000000000001</v>
      </c>
      <c r="V21" t="n">
        <v>0.73</v>
      </c>
      <c r="W21" t="n">
        <v>1.16</v>
      </c>
      <c r="X21" t="n">
        <v>0.3</v>
      </c>
      <c r="Y21" t="n">
        <v>1</v>
      </c>
      <c r="Z21" t="n">
        <v>10</v>
      </c>
      <c r="AA21" t="n">
        <v>108.0199665902458</v>
      </c>
      <c r="AB21" t="n">
        <v>147.7976837933049</v>
      </c>
      <c r="AC21" t="n">
        <v>133.6920802874641</v>
      </c>
      <c r="AD21" t="n">
        <v>108019.9665902458</v>
      </c>
      <c r="AE21" t="n">
        <v>147797.683793305</v>
      </c>
      <c r="AF21" t="n">
        <v>4.906855325631919e-06</v>
      </c>
      <c r="AG21" t="n">
        <v>0.4466666666666667</v>
      </c>
      <c r="AH21" t="n">
        <v>133692.0802874641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9.3064</v>
      </c>
      <c r="E22" t="n">
        <v>10.75</v>
      </c>
      <c r="F22" t="n">
        <v>7.01</v>
      </c>
      <c r="G22" t="n">
        <v>26.28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120.29</v>
      </c>
      <c r="Q22" t="n">
        <v>204.14</v>
      </c>
      <c r="R22" t="n">
        <v>31.71</v>
      </c>
      <c r="S22" t="n">
        <v>17.37</v>
      </c>
      <c r="T22" t="n">
        <v>5018.93</v>
      </c>
      <c r="U22" t="n">
        <v>0.55</v>
      </c>
      <c r="V22" t="n">
        <v>0.73</v>
      </c>
      <c r="W22" t="n">
        <v>1.17</v>
      </c>
      <c r="X22" t="n">
        <v>0.32</v>
      </c>
      <c r="Y22" t="n">
        <v>1</v>
      </c>
      <c r="Z22" t="n">
        <v>10</v>
      </c>
      <c r="AA22" t="n">
        <v>108.5063771062635</v>
      </c>
      <c r="AB22" t="n">
        <v>148.4632121202374</v>
      </c>
      <c r="AC22" t="n">
        <v>134.2940915249492</v>
      </c>
      <c r="AD22" t="n">
        <v>108506.3771062635</v>
      </c>
      <c r="AE22" t="n">
        <v>148463.2121202374</v>
      </c>
      <c r="AF22" t="n">
        <v>4.897067925196879e-06</v>
      </c>
      <c r="AG22" t="n">
        <v>0.4479166666666667</v>
      </c>
      <c r="AH22" t="n">
        <v>134294.0915249492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9.387499999999999</v>
      </c>
      <c r="E23" t="n">
        <v>10.65</v>
      </c>
      <c r="F23" t="n">
        <v>6.97</v>
      </c>
      <c r="G23" t="n">
        <v>27.87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119.6</v>
      </c>
      <c r="Q23" t="n">
        <v>204.14</v>
      </c>
      <c r="R23" t="n">
        <v>30.5</v>
      </c>
      <c r="S23" t="n">
        <v>17.37</v>
      </c>
      <c r="T23" t="n">
        <v>4418.05</v>
      </c>
      <c r="U23" t="n">
        <v>0.57</v>
      </c>
      <c r="V23" t="n">
        <v>0.73</v>
      </c>
      <c r="W23" t="n">
        <v>1.16</v>
      </c>
      <c r="X23" t="n">
        <v>0.28</v>
      </c>
      <c r="Y23" t="n">
        <v>1</v>
      </c>
      <c r="Z23" t="n">
        <v>10</v>
      </c>
      <c r="AA23" t="n">
        <v>106.9890387914804</v>
      </c>
      <c r="AB23" t="n">
        <v>146.3871228977102</v>
      </c>
      <c r="AC23" t="n">
        <v>132.4161413440098</v>
      </c>
      <c r="AD23" t="n">
        <v>106989.0387914804</v>
      </c>
      <c r="AE23" t="n">
        <v>146387.1228977102</v>
      </c>
      <c r="AF23" t="n">
        <v>4.939743095910953e-06</v>
      </c>
      <c r="AG23" t="n">
        <v>0.44375</v>
      </c>
      <c r="AH23" t="n">
        <v>132416.1413440098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9.381399999999999</v>
      </c>
      <c r="E24" t="n">
        <v>10.66</v>
      </c>
      <c r="F24" t="n">
        <v>6.97</v>
      </c>
      <c r="G24" t="n">
        <v>27.9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119.55</v>
      </c>
      <c r="Q24" t="n">
        <v>204.14</v>
      </c>
      <c r="R24" t="n">
        <v>30.54</v>
      </c>
      <c r="S24" t="n">
        <v>17.37</v>
      </c>
      <c r="T24" t="n">
        <v>4435.95</v>
      </c>
      <c r="U24" t="n">
        <v>0.57</v>
      </c>
      <c r="V24" t="n">
        <v>0.73</v>
      </c>
      <c r="W24" t="n">
        <v>1.16</v>
      </c>
      <c r="X24" t="n">
        <v>0.28</v>
      </c>
      <c r="Y24" t="n">
        <v>1</v>
      </c>
      <c r="Z24" t="n">
        <v>10</v>
      </c>
      <c r="AA24" t="n">
        <v>107.0302343599281</v>
      </c>
      <c r="AB24" t="n">
        <v>146.4434884918806</v>
      </c>
      <c r="AC24" t="n">
        <v>132.4671274849822</v>
      </c>
      <c r="AD24" t="n">
        <v>107030.2343599281</v>
      </c>
      <c r="AE24" t="n">
        <v>146443.4884918806</v>
      </c>
      <c r="AF24" t="n">
        <v>4.93653324953172e-06</v>
      </c>
      <c r="AG24" t="n">
        <v>0.4441666666666667</v>
      </c>
      <c r="AH24" t="n">
        <v>132467.1274849822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9.452299999999999</v>
      </c>
      <c r="E25" t="n">
        <v>10.58</v>
      </c>
      <c r="F25" t="n">
        <v>6.95</v>
      </c>
      <c r="G25" t="n">
        <v>29.77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119.06</v>
      </c>
      <c r="Q25" t="n">
        <v>204.17</v>
      </c>
      <c r="R25" t="n">
        <v>29.81</v>
      </c>
      <c r="S25" t="n">
        <v>17.37</v>
      </c>
      <c r="T25" t="n">
        <v>4079.2</v>
      </c>
      <c r="U25" t="n">
        <v>0.58</v>
      </c>
      <c r="V25" t="n">
        <v>0.74</v>
      </c>
      <c r="W25" t="n">
        <v>1.16</v>
      </c>
      <c r="X25" t="n">
        <v>0.26</v>
      </c>
      <c r="Y25" t="n">
        <v>1</v>
      </c>
      <c r="Z25" t="n">
        <v>10</v>
      </c>
      <c r="AA25" t="n">
        <v>105.8605168111014</v>
      </c>
      <c r="AB25" t="n">
        <v>144.8430293372804</v>
      </c>
      <c r="AC25" t="n">
        <v>131.019413905838</v>
      </c>
      <c r="AD25" t="n">
        <v>105860.5168111014</v>
      </c>
      <c r="AE25" t="n">
        <v>144843.0293372804</v>
      </c>
      <c r="AF25" t="n">
        <v>4.973841136136256e-06</v>
      </c>
      <c r="AG25" t="n">
        <v>0.4408333333333334</v>
      </c>
      <c r="AH25" t="n">
        <v>131019.413905838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9.444599999999999</v>
      </c>
      <c r="E26" t="n">
        <v>10.59</v>
      </c>
      <c r="F26" t="n">
        <v>6.96</v>
      </c>
      <c r="G26" t="n">
        <v>29.81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119.12</v>
      </c>
      <c r="Q26" t="n">
        <v>204.14</v>
      </c>
      <c r="R26" t="n">
        <v>30.03</v>
      </c>
      <c r="S26" t="n">
        <v>17.37</v>
      </c>
      <c r="T26" t="n">
        <v>4185.61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106.0272379629553</v>
      </c>
      <c r="AB26" t="n">
        <v>145.071144572465</v>
      </c>
      <c r="AC26" t="n">
        <v>131.2257581431384</v>
      </c>
      <c r="AD26" t="n">
        <v>106027.2379629553</v>
      </c>
      <c r="AE26" t="n">
        <v>145071.144572465</v>
      </c>
      <c r="AF26" t="n">
        <v>4.969789362837879e-06</v>
      </c>
      <c r="AG26" t="n">
        <v>0.44125</v>
      </c>
      <c r="AH26" t="n">
        <v>131225.7581431384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9.517300000000001</v>
      </c>
      <c r="E27" t="n">
        <v>10.51</v>
      </c>
      <c r="F27" t="n">
        <v>6.93</v>
      </c>
      <c r="G27" t="n">
        <v>31.97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118.58</v>
      </c>
      <c r="Q27" t="n">
        <v>204.18</v>
      </c>
      <c r="R27" t="n">
        <v>29.21</v>
      </c>
      <c r="S27" t="n">
        <v>17.37</v>
      </c>
      <c r="T27" t="n">
        <v>3782.98</v>
      </c>
      <c r="U27" t="n">
        <v>0.59</v>
      </c>
      <c r="V27" t="n">
        <v>0.74</v>
      </c>
      <c r="W27" t="n">
        <v>1.15</v>
      </c>
      <c r="X27" t="n">
        <v>0.24</v>
      </c>
      <c r="Y27" t="n">
        <v>1</v>
      </c>
      <c r="Z27" t="n">
        <v>10</v>
      </c>
      <c r="AA27" t="n">
        <v>104.7791884568538</v>
      </c>
      <c r="AB27" t="n">
        <v>143.3635081781594</v>
      </c>
      <c r="AC27" t="n">
        <v>129.6810961696221</v>
      </c>
      <c r="AD27" t="n">
        <v>104779.1884568538</v>
      </c>
      <c r="AE27" t="n">
        <v>143363.5081781594</v>
      </c>
      <c r="AF27" t="n">
        <v>5.008044417226452e-06</v>
      </c>
      <c r="AG27" t="n">
        <v>0.4379166666666667</v>
      </c>
      <c r="AH27" t="n">
        <v>129681.0961696221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9.517799999999999</v>
      </c>
      <c r="E28" t="n">
        <v>10.51</v>
      </c>
      <c r="F28" t="n">
        <v>6.93</v>
      </c>
      <c r="G28" t="n">
        <v>31.97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118.56</v>
      </c>
      <c r="Q28" t="n">
        <v>204.14</v>
      </c>
      <c r="R28" t="n">
        <v>29.05</v>
      </c>
      <c r="S28" t="n">
        <v>17.37</v>
      </c>
      <c r="T28" t="n">
        <v>3700.96</v>
      </c>
      <c r="U28" t="n">
        <v>0.6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104.762526799151</v>
      </c>
      <c r="AB28" t="n">
        <v>143.34071096303</v>
      </c>
      <c r="AC28" t="n">
        <v>129.6604746887086</v>
      </c>
      <c r="AD28" t="n">
        <v>104762.526799151</v>
      </c>
      <c r="AE28" t="n">
        <v>143340.71096303</v>
      </c>
      <c r="AF28" t="n">
        <v>5.008307519388684e-06</v>
      </c>
      <c r="AG28" t="n">
        <v>0.4379166666666667</v>
      </c>
      <c r="AH28" t="n">
        <v>129660.4746887086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9.579599999999999</v>
      </c>
      <c r="E29" t="n">
        <v>10.44</v>
      </c>
      <c r="F29" t="n">
        <v>6.91</v>
      </c>
      <c r="G29" t="n">
        <v>34.56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118.18</v>
      </c>
      <c r="Q29" t="n">
        <v>204.14</v>
      </c>
      <c r="R29" t="n">
        <v>28.75</v>
      </c>
      <c r="S29" t="n">
        <v>17.37</v>
      </c>
      <c r="T29" t="n">
        <v>3558.14</v>
      </c>
      <c r="U29" t="n">
        <v>0.6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103.785333355864</v>
      </c>
      <c r="AB29" t="n">
        <v>142.0036717831934</v>
      </c>
      <c r="AC29" t="n">
        <v>128.4510406516488</v>
      </c>
      <c r="AD29" t="n">
        <v>103785.333355864</v>
      </c>
      <c r="AE29" t="n">
        <v>142003.6717831934</v>
      </c>
      <c r="AF29" t="n">
        <v>5.040826946640593e-06</v>
      </c>
      <c r="AG29" t="n">
        <v>0.435</v>
      </c>
      <c r="AH29" t="n">
        <v>128451.0406516488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9.575699999999999</v>
      </c>
      <c r="E30" t="n">
        <v>10.44</v>
      </c>
      <c r="F30" t="n">
        <v>6.92</v>
      </c>
      <c r="G30" t="n">
        <v>34.58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204.16</v>
      </c>
      <c r="R30" t="n">
        <v>28.67</v>
      </c>
      <c r="S30" t="n">
        <v>17.37</v>
      </c>
      <c r="T30" t="n">
        <v>3519.15</v>
      </c>
      <c r="U30" t="n">
        <v>0.61</v>
      </c>
      <c r="V30" t="n">
        <v>0.74</v>
      </c>
      <c r="W30" t="n">
        <v>1.16</v>
      </c>
      <c r="X30" t="n">
        <v>0.22</v>
      </c>
      <c r="Y30" t="n">
        <v>1</v>
      </c>
      <c r="Z30" t="n">
        <v>10</v>
      </c>
      <c r="AA30" t="n">
        <v>103.9163632466498</v>
      </c>
      <c r="AB30" t="n">
        <v>142.1829526603972</v>
      </c>
      <c r="AC30" t="n">
        <v>128.6132112135547</v>
      </c>
      <c r="AD30" t="n">
        <v>103916.3632466498</v>
      </c>
      <c r="AE30" t="n">
        <v>142182.9526603972</v>
      </c>
      <c r="AF30" t="n">
        <v>5.038774749775181e-06</v>
      </c>
      <c r="AG30" t="n">
        <v>0.435</v>
      </c>
      <c r="AH30" t="n">
        <v>128613.2112135547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9.5806</v>
      </c>
      <c r="E31" t="n">
        <v>10.44</v>
      </c>
      <c r="F31" t="n">
        <v>6.91</v>
      </c>
      <c r="G31" t="n">
        <v>34.55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118.04</v>
      </c>
      <c r="Q31" t="n">
        <v>204.16</v>
      </c>
      <c r="R31" t="n">
        <v>28.79</v>
      </c>
      <c r="S31" t="n">
        <v>17.37</v>
      </c>
      <c r="T31" t="n">
        <v>3576.88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103.6955273483393</v>
      </c>
      <c r="AB31" t="n">
        <v>141.8807952417367</v>
      </c>
      <c r="AC31" t="n">
        <v>128.3398912748504</v>
      </c>
      <c r="AD31" t="n">
        <v>103695.5273483393</v>
      </c>
      <c r="AE31" t="n">
        <v>141880.7952417367</v>
      </c>
      <c r="AF31" t="n">
        <v>5.041353150965058e-06</v>
      </c>
      <c r="AG31" t="n">
        <v>0.435</v>
      </c>
      <c r="AH31" t="n">
        <v>128339.8912748504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9.6538</v>
      </c>
      <c r="E32" t="n">
        <v>10.36</v>
      </c>
      <c r="F32" t="n">
        <v>6.88</v>
      </c>
      <c r="G32" t="n">
        <v>37.54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117.4</v>
      </c>
      <c r="Q32" t="n">
        <v>204.14</v>
      </c>
      <c r="R32" t="n">
        <v>27.66</v>
      </c>
      <c r="S32" t="n">
        <v>17.37</v>
      </c>
      <c r="T32" t="n">
        <v>3019.72</v>
      </c>
      <c r="U32" t="n">
        <v>0.63</v>
      </c>
      <c r="V32" t="n">
        <v>0.74</v>
      </c>
      <c r="W32" t="n">
        <v>1.16</v>
      </c>
      <c r="X32" t="n">
        <v>0.19</v>
      </c>
      <c r="Y32" t="n">
        <v>1</v>
      </c>
      <c r="Z32" t="n">
        <v>10</v>
      </c>
      <c r="AA32" t="n">
        <v>102.4202852863207</v>
      </c>
      <c r="AB32" t="n">
        <v>140.1359527927745</v>
      </c>
      <c r="AC32" t="n">
        <v>126.7615741403149</v>
      </c>
      <c r="AD32" t="n">
        <v>102420.2852863207</v>
      </c>
      <c r="AE32" t="n">
        <v>140135.9527927745</v>
      </c>
      <c r="AF32" t="n">
        <v>5.079871307515864e-06</v>
      </c>
      <c r="AG32" t="n">
        <v>0.4316666666666666</v>
      </c>
      <c r="AH32" t="n">
        <v>126761.5741403149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9.6569</v>
      </c>
      <c r="E33" t="n">
        <v>10.36</v>
      </c>
      <c r="F33" t="n">
        <v>6.88</v>
      </c>
      <c r="G33" t="n">
        <v>37.53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117.31</v>
      </c>
      <c r="Q33" t="n">
        <v>204.17</v>
      </c>
      <c r="R33" t="n">
        <v>27.73</v>
      </c>
      <c r="S33" t="n">
        <v>17.37</v>
      </c>
      <c r="T33" t="n">
        <v>3053.26</v>
      </c>
      <c r="U33" t="n">
        <v>0.63</v>
      </c>
      <c r="V33" t="n">
        <v>0.74</v>
      </c>
      <c r="W33" t="n">
        <v>1.15</v>
      </c>
      <c r="X33" t="n">
        <v>0.19</v>
      </c>
      <c r="Y33" t="n">
        <v>1</v>
      </c>
      <c r="Z33" t="n">
        <v>10</v>
      </c>
      <c r="AA33" t="n">
        <v>102.3383684778532</v>
      </c>
      <c r="AB33" t="n">
        <v>140.0238706015148</v>
      </c>
      <c r="AC33" t="n">
        <v>126.6601889160806</v>
      </c>
      <c r="AD33" t="n">
        <v>102338.3684778532</v>
      </c>
      <c r="AE33" t="n">
        <v>140023.8706015148</v>
      </c>
      <c r="AF33" t="n">
        <v>5.081502540921703e-06</v>
      </c>
      <c r="AG33" t="n">
        <v>0.4316666666666666</v>
      </c>
      <c r="AH33" t="n">
        <v>126660.1889160806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9.6442</v>
      </c>
      <c r="E34" t="n">
        <v>10.37</v>
      </c>
      <c r="F34" t="n">
        <v>6.89</v>
      </c>
      <c r="G34" t="n">
        <v>37.6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117.54</v>
      </c>
      <c r="Q34" t="n">
        <v>204.15</v>
      </c>
      <c r="R34" t="n">
        <v>28.19</v>
      </c>
      <c r="S34" t="n">
        <v>17.37</v>
      </c>
      <c r="T34" t="n">
        <v>3280.92</v>
      </c>
      <c r="U34" t="n">
        <v>0.62</v>
      </c>
      <c r="V34" t="n">
        <v>0.74</v>
      </c>
      <c r="W34" t="n">
        <v>1.15</v>
      </c>
      <c r="X34" t="n">
        <v>0.2</v>
      </c>
      <c r="Y34" t="n">
        <v>1</v>
      </c>
      <c r="Z34" t="n">
        <v>10</v>
      </c>
      <c r="AA34" t="n">
        <v>102.645255528718</v>
      </c>
      <c r="AB34" t="n">
        <v>140.443767003409</v>
      </c>
      <c r="AC34" t="n">
        <v>127.0400109947064</v>
      </c>
      <c r="AD34" t="n">
        <v>102645.255528718</v>
      </c>
      <c r="AE34" t="n">
        <v>140443.767003409</v>
      </c>
      <c r="AF34" t="n">
        <v>5.074819746001003e-06</v>
      </c>
      <c r="AG34" t="n">
        <v>0.4320833333333333</v>
      </c>
      <c r="AH34" t="n">
        <v>127040.0109947064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9.648099999999999</v>
      </c>
      <c r="E35" t="n">
        <v>10.36</v>
      </c>
      <c r="F35" t="n">
        <v>6.89</v>
      </c>
      <c r="G35" t="n">
        <v>37.58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117.25</v>
      </c>
      <c r="Q35" t="n">
        <v>204.14</v>
      </c>
      <c r="R35" t="n">
        <v>27.87</v>
      </c>
      <c r="S35" t="n">
        <v>17.37</v>
      </c>
      <c r="T35" t="n">
        <v>3122.18</v>
      </c>
      <c r="U35" t="n">
        <v>0.62</v>
      </c>
      <c r="V35" t="n">
        <v>0.74</v>
      </c>
      <c r="W35" t="n">
        <v>1.16</v>
      </c>
      <c r="X35" t="n">
        <v>0.2</v>
      </c>
      <c r="Y35" t="n">
        <v>1</v>
      </c>
      <c r="Z35" t="n">
        <v>10</v>
      </c>
      <c r="AA35" t="n">
        <v>102.4381952794896</v>
      </c>
      <c r="AB35" t="n">
        <v>140.1604580355613</v>
      </c>
      <c r="AC35" t="n">
        <v>126.7837406371234</v>
      </c>
      <c r="AD35" t="n">
        <v>102438.1952794896</v>
      </c>
      <c r="AE35" t="n">
        <v>140160.4580355613</v>
      </c>
      <c r="AF35" t="n">
        <v>5.076871942866414e-06</v>
      </c>
      <c r="AG35" t="n">
        <v>0.4316666666666666</v>
      </c>
      <c r="AH35" t="n">
        <v>126783.7406371234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9.7203</v>
      </c>
      <c r="E36" t="n">
        <v>10.29</v>
      </c>
      <c r="F36" t="n">
        <v>6.86</v>
      </c>
      <c r="G36" t="n">
        <v>41.19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116.75</v>
      </c>
      <c r="Q36" t="n">
        <v>204.14</v>
      </c>
      <c r="R36" t="n">
        <v>27.13</v>
      </c>
      <c r="S36" t="n">
        <v>17.37</v>
      </c>
      <c r="T36" t="n">
        <v>2757.31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101.273165272361</v>
      </c>
      <c r="AB36" t="n">
        <v>138.5664125823123</v>
      </c>
      <c r="AC36" t="n">
        <v>125.3418286446751</v>
      </c>
      <c r="AD36" t="n">
        <v>101273.165272361</v>
      </c>
      <c r="AE36" t="n">
        <v>138566.4125823123</v>
      </c>
      <c r="AF36" t="n">
        <v>5.114863895092755e-06</v>
      </c>
      <c r="AG36" t="n">
        <v>0.42875</v>
      </c>
      <c r="AH36" t="n">
        <v>125341.8286446751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9.717599999999999</v>
      </c>
      <c r="E37" t="n">
        <v>10.29</v>
      </c>
      <c r="F37" t="n">
        <v>6.87</v>
      </c>
      <c r="G37" t="n">
        <v>41.2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116.8</v>
      </c>
      <c r="Q37" t="n">
        <v>204.14</v>
      </c>
      <c r="R37" t="n">
        <v>27.41</v>
      </c>
      <c r="S37" t="n">
        <v>17.37</v>
      </c>
      <c r="T37" t="n">
        <v>2895.46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101.3726345198531</v>
      </c>
      <c r="AB37" t="n">
        <v>138.7025107950045</v>
      </c>
      <c r="AC37" t="n">
        <v>125.4649378349631</v>
      </c>
      <c r="AD37" t="n">
        <v>101372.6345198531</v>
      </c>
      <c r="AE37" t="n">
        <v>138702.5107950045</v>
      </c>
      <c r="AF37" t="n">
        <v>5.113443143416701e-06</v>
      </c>
      <c r="AG37" t="n">
        <v>0.42875</v>
      </c>
      <c r="AH37" t="n">
        <v>125464.9378349631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9.720000000000001</v>
      </c>
      <c r="E38" t="n">
        <v>10.29</v>
      </c>
      <c r="F38" t="n">
        <v>6.86</v>
      </c>
      <c r="G38" t="n">
        <v>41.19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116.86</v>
      </c>
      <c r="Q38" t="n">
        <v>204.14</v>
      </c>
      <c r="R38" t="n">
        <v>27.21</v>
      </c>
      <c r="S38" t="n">
        <v>17.37</v>
      </c>
      <c r="T38" t="n">
        <v>2798.95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101.337716369688</v>
      </c>
      <c r="AB38" t="n">
        <v>138.6547342414685</v>
      </c>
      <c r="AC38" t="n">
        <v>125.4217210086417</v>
      </c>
      <c r="AD38" t="n">
        <v>101337.716369688</v>
      </c>
      <c r="AE38" t="n">
        <v>138654.7342414685</v>
      </c>
      <c r="AF38" t="n">
        <v>5.114706033795416e-06</v>
      </c>
      <c r="AG38" t="n">
        <v>0.42875</v>
      </c>
      <c r="AH38" t="n">
        <v>125421.7210086417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9.7142</v>
      </c>
      <c r="E39" t="n">
        <v>10.29</v>
      </c>
      <c r="F39" t="n">
        <v>6.87</v>
      </c>
      <c r="G39" t="n">
        <v>41.23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116.77</v>
      </c>
      <c r="Q39" t="n">
        <v>204.14</v>
      </c>
      <c r="R39" t="n">
        <v>27.38</v>
      </c>
      <c r="S39" t="n">
        <v>17.37</v>
      </c>
      <c r="T39" t="n">
        <v>2882.32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101.3894881952115</v>
      </c>
      <c r="AB39" t="n">
        <v>138.7255707371615</v>
      </c>
      <c r="AC39" t="n">
        <v>125.4857969686055</v>
      </c>
      <c r="AD39" t="n">
        <v>101389.4881952115</v>
      </c>
      <c r="AE39" t="n">
        <v>138725.5707371615</v>
      </c>
      <c r="AF39" t="n">
        <v>5.111654048713522e-06</v>
      </c>
      <c r="AG39" t="n">
        <v>0.42875</v>
      </c>
      <c r="AH39" t="n">
        <v>125485.7969686055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9.785500000000001</v>
      </c>
      <c r="E40" t="n">
        <v>10.22</v>
      </c>
      <c r="F40" t="n">
        <v>6.85</v>
      </c>
      <c r="G40" t="n">
        <v>45.65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116.22</v>
      </c>
      <c r="Q40" t="n">
        <v>204.19</v>
      </c>
      <c r="R40" t="n">
        <v>26.72</v>
      </c>
      <c r="S40" t="n">
        <v>17.37</v>
      </c>
      <c r="T40" t="n">
        <v>2554.92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100.2650596609181</v>
      </c>
      <c r="AB40" t="n">
        <v>137.1870780102561</v>
      </c>
      <c r="AC40" t="n">
        <v>124.0941358282673</v>
      </c>
      <c r="AD40" t="n">
        <v>100265.0596609181</v>
      </c>
      <c r="AE40" t="n">
        <v>137187.0780102561</v>
      </c>
      <c r="AF40" t="n">
        <v>5.149172417047845e-06</v>
      </c>
      <c r="AG40" t="n">
        <v>0.4258333333333333</v>
      </c>
      <c r="AH40" t="n">
        <v>124094.1358282673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9.7744</v>
      </c>
      <c r="E41" t="n">
        <v>10.23</v>
      </c>
      <c r="F41" t="n">
        <v>6.86</v>
      </c>
      <c r="G41" t="n">
        <v>45.73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116.67</v>
      </c>
      <c r="Q41" t="n">
        <v>204.14</v>
      </c>
      <c r="R41" t="n">
        <v>27.12</v>
      </c>
      <c r="S41" t="n">
        <v>17.37</v>
      </c>
      <c r="T41" t="n">
        <v>2759.64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100.6722150998789</v>
      </c>
      <c r="AB41" t="n">
        <v>137.7441660442723</v>
      </c>
      <c r="AC41" t="n">
        <v>124.5980561621951</v>
      </c>
      <c r="AD41" t="n">
        <v>100672.2150998789</v>
      </c>
      <c r="AE41" t="n">
        <v>137744.1660442723</v>
      </c>
      <c r="AF41" t="n">
        <v>5.143331549046287e-06</v>
      </c>
      <c r="AG41" t="n">
        <v>0.42625</v>
      </c>
      <c r="AH41" t="n">
        <v>124598.0561621951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9.7789</v>
      </c>
      <c r="E42" t="n">
        <v>10.23</v>
      </c>
      <c r="F42" t="n">
        <v>6.86</v>
      </c>
      <c r="G42" t="n">
        <v>45.7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116.7</v>
      </c>
      <c r="Q42" t="n">
        <v>204.18</v>
      </c>
      <c r="R42" t="n">
        <v>26.89</v>
      </c>
      <c r="S42" t="n">
        <v>17.37</v>
      </c>
      <c r="T42" t="n">
        <v>2644.24</v>
      </c>
      <c r="U42" t="n">
        <v>0.65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100.6449659879024</v>
      </c>
      <c r="AB42" t="n">
        <v>137.70688260712</v>
      </c>
      <c r="AC42" t="n">
        <v>124.5643310039571</v>
      </c>
      <c r="AD42" t="n">
        <v>100644.9659879024</v>
      </c>
      <c r="AE42" t="n">
        <v>137706.88260712</v>
      </c>
      <c r="AF42" t="n">
        <v>5.145699468506378e-06</v>
      </c>
      <c r="AG42" t="n">
        <v>0.42625</v>
      </c>
      <c r="AH42" t="n">
        <v>124564.331003957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9.779999999999999</v>
      </c>
      <c r="E43" t="n">
        <v>10.22</v>
      </c>
      <c r="F43" t="n">
        <v>6.85</v>
      </c>
      <c r="G43" t="n">
        <v>45.69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116.46</v>
      </c>
      <c r="Q43" t="n">
        <v>204.14</v>
      </c>
      <c r="R43" t="n">
        <v>26.94</v>
      </c>
      <c r="S43" t="n">
        <v>17.37</v>
      </c>
      <c r="T43" t="n">
        <v>2668.09</v>
      </c>
      <c r="U43" t="n">
        <v>0.64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100.4520814278426</v>
      </c>
      <c r="AB43" t="n">
        <v>137.4429694425801</v>
      </c>
      <c r="AC43" t="n">
        <v>124.3256053414363</v>
      </c>
      <c r="AD43" t="n">
        <v>100452.0814278426</v>
      </c>
      <c r="AE43" t="n">
        <v>137442.9694425801</v>
      </c>
      <c r="AF43" t="n">
        <v>5.146278293263288e-06</v>
      </c>
      <c r="AG43" t="n">
        <v>0.4258333333333333</v>
      </c>
      <c r="AH43" t="n">
        <v>124325.6053414363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9.7723</v>
      </c>
      <c r="E44" t="n">
        <v>10.23</v>
      </c>
      <c r="F44" t="n">
        <v>6.86</v>
      </c>
      <c r="G44" t="n">
        <v>45.75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116.53</v>
      </c>
      <c r="Q44" t="n">
        <v>204.15</v>
      </c>
      <c r="R44" t="n">
        <v>27.19</v>
      </c>
      <c r="S44" t="n">
        <v>17.37</v>
      </c>
      <c r="T44" t="n">
        <v>2793.61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100.6147735743166</v>
      </c>
      <c r="AB44" t="n">
        <v>137.6655720148567</v>
      </c>
      <c r="AC44" t="n">
        <v>124.5269630366395</v>
      </c>
      <c r="AD44" t="n">
        <v>100614.7735743166</v>
      </c>
      <c r="AE44" t="n">
        <v>137665.5720148567</v>
      </c>
      <c r="AF44" t="n">
        <v>5.142226519964912e-06</v>
      </c>
      <c r="AG44" t="n">
        <v>0.42625</v>
      </c>
      <c r="AH44" t="n">
        <v>124526.9630366395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9.780200000000001</v>
      </c>
      <c r="E45" t="n">
        <v>10.22</v>
      </c>
      <c r="F45" t="n">
        <v>6.85</v>
      </c>
      <c r="G45" t="n">
        <v>45.69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116.18</v>
      </c>
      <c r="Q45" t="n">
        <v>204.14</v>
      </c>
      <c r="R45" t="n">
        <v>26.86</v>
      </c>
      <c r="S45" t="n">
        <v>17.37</v>
      </c>
      <c r="T45" t="n">
        <v>2628.47</v>
      </c>
      <c r="U45" t="n">
        <v>0.65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100.2943337245617</v>
      </c>
      <c r="AB45" t="n">
        <v>137.2271320756139</v>
      </c>
      <c r="AC45" t="n">
        <v>124.1303671898436</v>
      </c>
      <c r="AD45" t="n">
        <v>100294.3337245617</v>
      </c>
      <c r="AE45" t="n">
        <v>137227.1320756139</v>
      </c>
      <c r="AF45" t="n">
        <v>5.146383534128183e-06</v>
      </c>
      <c r="AG45" t="n">
        <v>0.4258333333333333</v>
      </c>
      <c r="AH45" t="n">
        <v>124130.3671898436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9.853</v>
      </c>
      <c r="E46" t="n">
        <v>10.15</v>
      </c>
      <c r="F46" t="n">
        <v>6.83</v>
      </c>
      <c r="G46" t="n">
        <v>51.23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115.79</v>
      </c>
      <c r="Q46" t="n">
        <v>204.2</v>
      </c>
      <c r="R46" t="n">
        <v>26.17</v>
      </c>
      <c r="S46" t="n">
        <v>17.37</v>
      </c>
      <c r="T46" t="n">
        <v>2287.27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99.25901720921797</v>
      </c>
      <c r="AB46" t="n">
        <v>135.8105663443801</v>
      </c>
      <c r="AC46" t="n">
        <v>122.8489965038359</v>
      </c>
      <c r="AD46" t="n">
        <v>99259.01720921797</v>
      </c>
      <c r="AE46" t="n">
        <v>135810.5663443801</v>
      </c>
      <c r="AF46" t="n">
        <v>5.184691208949201e-06</v>
      </c>
      <c r="AG46" t="n">
        <v>0.4229166666666667</v>
      </c>
      <c r="AH46" t="n">
        <v>122848.9965038359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9.863300000000001</v>
      </c>
      <c r="E47" t="n">
        <v>10.14</v>
      </c>
      <c r="F47" t="n">
        <v>6.82</v>
      </c>
      <c r="G47" t="n">
        <v>51.15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115.53</v>
      </c>
      <c r="Q47" t="n">
        <v>204.14</v>
      </c>
      <c r="R47" t="n">
        <v>25.89</v>
      </c>
      <c r="S47" t="n">
        <v>17.37</v>
      </c>
      <c r="T47" t="n">
        <v>2147.24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98.96905800466475</v>
      </c>
      <c r="AB47" t="n">
        <v>135.4138313686134</v>
      </c>
      <c r="AC47" t="n">
        <v>122.4901253573351</v>
      </c>
      <c r="AD47" t="n">
        <v>98969.05800466475</v>
      </c>
      <c r="AE47" t="n">
        <v>135413.8313686134</v>
      </c>
      <c r="AF47" t="n">
        <v>5.190111113491186e-06</v>
      </c>
      <c r="AG47" t="n">
        <v>0.4225</v>
      </c>
      <c r="AH47" t="n">
        <v>122490.1253573351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9.8584</v>
      </c>
      <c r="E48" t="n">
        <v>10.14</v>
      </c>
      <c r="F48" t="n">
        <v>6.82</v>
      </c>
      <c r="G48" t="n">
        <v>51.19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115.51</v>
      </c>
      <c r="Q48" t="n">
        <v>204.15</v>
      </c>
      <c r="R48" t="n">
        <v>25.89</v>
      </c>
      <c r="S48" t="n">
        <v>17.37</v>
      </c>
      <c r="T48" t="n">
        <v>2149.06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99.00465400144951</v>
      </c>
      <c r="AB48" t="n">
        <v>135.4625353817988</v>
      </c>
      <c r="AC48" t="n">
        <v>122.5341811278587</v>
      </c>
      <c r="AD48" t="n">
        <v>99004.65400144951</v>
      </c>
      <c r="AE48" t="n">
        <v>135462.5353817988</v>
      </c>
      <c r="AF48" t="n">
        <v>5.18753271230131e-06</v>
      </c>
      <c r="AG48" t="n">
        <v>0.4225</v>
      </c>
      <c r="AH48" t="n">
        <v>122534.1811278587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9.850300000000001</v>
      </c>
      <c r="E49" t="n">
        <v>10.15</v>
      </c>
      <c r="F49" t="n">
        <v>6.83</v>
      </c>
      <c r="G49" t="n">
        <v>51.25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115.52</v>
      </c>
      <c r="Q49" t="n">
        <v>204.14</v>
      </c>
      <c r="R49" t="n">
        <v>26.34</v>
      </c>
      <c r="S49" t="n">
        <v>17.37</v>
      </c>
      <c r="T49" t="n">
        <v>2370.77</v>
      </c>
      <c r="U49" t="n">
        <v>0.66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99.13564831961709</v>
      </c>
      <c r="AB49" t="n">
        <v>135.641767586977</v>
      </c>
      <c r="AC49" t="n">
        <v>122.6963076629287</v>
      </c>
      <c r="AD49" t="n">
        <v>99135.64831961709</v>
      </c>
      <c r="AE49" t="n">
        <v>135641.767586977</v>
      </c>
      <c r="AF49" t="n">
        <v>5.183270457273147e-06</v>
      </c>
      <c r="AG49" t="n">
        <v>0.4229166666666667</v>
      </c>
      <c r="AH49" t="n">
        <v>122696.3076629287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9.8565</v>
      </c>
      <c r="E50" t="n">
        <v>10.15</v>
      </c>
      <c r="F50" t="n">
        <v>6.83</v>
      </c>
      <c r="G50" t="n">
        <v>51.2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115.37</v>
      </c>
      <c r="Q50" t="n">
        <v>204.14</v>
      </c>
      <c r="R50" t="n">
        <v>26.14</v>
      </c>
      <c r="S50" t="n">
        <v>17.37</v>
      </c>
      <c r="T50" t="n">
        <v>2271.29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98.99370780240118</v>
      </c>
      <c r="AB50" t="n">
        <v>135.4475583093486</v>
      </c>
      <c r="AC50" t="n">
        <v>122.5206334461827</v>
      </c>
      <c r="AD50" t="n">
        <v>98993.70780240117</v>
      </c>
      <c r="AE50" t="n">
        <v>135447.5583093486</v>
      </c>
      <c r="AF50" t="n">
        <v>5.186532924084828e-06</v>
      </c>
      <c r="AG50" t="n">
        <v>0.4229166666666667</v>
      </c>
      <c r="AH50" t="n">
        <v>122520.6334461827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9.859500000000001</v>
      </c>
      <c r="E51" t="n">
        <v>10.14</v>
      </c>
      <c r="F51" t="n">
        <v>6.82</v>
      </c>
      <c r="G51" t="n">
        <v>51.18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115.28</v>
      </c>
      <c r="Q51" t="n">
        <v>204.14</v>
      </c>
      <c r="R51" t="n">
        <v>25.96</v>
      </c>
      <c r="S51" t="n">
        <v>17.37</v>
      </c>
      <c r="T51" t="n">
        <v>2184.7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98.86723316133921</v>
      </c>
      <c r="AB51" t="n">
        <v>135.2745101257804</v>
      </c>
      <c r="AC51" t="n">
        <v>122.3641007383795</v>
      </c>
      <c r="AD51" t="n">
        <v>98867.23316133922</v>
      </c>
      <c r="AE51" t="n">
        <v>135274.5101257804</v>
      </c>
      <c r="AF51" t="n">
        <v>5.188111537058221e-06</v>
      </c>
      <c r="AG51" t="n">
        <v>0.4225</v>
      </c>
      <c r="AH51" t="n">
        <v>122364.1007383795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9.8536</v>
      </c>
      <c r="E52" t="n">
        <v>10.15</v>
      </c>
      <c r="F52" t="n">
        <v>6.83</v>
      </c>
      <c r="G52" t="n">
        <v>51.22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115.17</v>
      </c>
      <c r="Q52" t="n">
        <v>204.14</v>
      </c>
      <c r="R52" t="n">
        <v>26.16</v>
      </c>
      <c r="S52" t="n">
        <v>17.37</v>
      </c>
      <c r="T52" t="n">
        <v>2281.91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98.91087208365401</v>
      </c>
      <c r="AB52" t="n">
        <v>135.3342188245048</v>
      </c>
      <c r="AC52" t="n">
        <v>122.4181109226993</v>
      </c>
      <c r="AD52" t="n">
        <v>98910.87208365402</v>
      </c>
      <c r="AE52" t="n">
        <v>135334.2188245048</v>
      </c>
      <c r="AF52" t="n">
        <v>5.18500693154388e-06</v>
      </c>
      <c r="AG52" t="n">
        <v>0.4229166666666667</v>
      </c>
      <c r="AH52" t="n">
        <v>122418.1109226993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9.9305</v>
      </c>
      <c r="E53" t="n">
        <v>10.07</v>
      </c>
      <c r="F53" t="n">
        <v>6.8</v>
      </c>
      <c r="G53" t="n">
        <v>58.31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114.6</v>
      </c>
      <c r="Q53" t="n">
        <v>204.14</v>
      </c>
      <c r="R53" t="n">
        <v>25.28</v>
      </c>
      <c r="S53" t="n">
        <v>17.37</v>
      </c>
      <c r="T53" t="n">
        <v>1845.12</v>
      </c>
      <c r="U53" t="n">
        <v>0.6899999999999999</v>
      </c>
      <c r="V53" t="n">
        <v>0.75</v>
      </c>
      <c r="W53" t="n">
        <v>1.15</v>
      </c>
      <c r="X53" t="n">
        <v>0.11</v>
      </c>
      <c r="Y53" t="n">
        <v>1</v>
      </c>
      <c r="Z53" t="n">
        <v>10</v>
      </c>
      <c r="AA53" t="n">
        <v>97.70806027070573</v>
      </c>
      <c r="AB53" t="n">
        <v>133.6884786377177</v>
      </c>
      <c r="AC53" t="n">
        <v>120.9294378695278</v>
      </c>
      <c r="AD53" t="n">
        <v>97708.06027070573</v>
      </c>
      <c r="AE53" t="n">
        <v>133688.4786377177</v>
      </c>
      <c r="AF53" t="n">
        <v>5.225472044095204e-06</v>
      </c>
      <c r="AG53" t="n">
        <v>0.4195833333333334</v>
      </c>
      <c r="AH53" t="n">
        <v>120929.4378695278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9.930999999999999</v>
      </c>
      <c r="E54" t="n">
        <v>10.07</v>
      </c>
      <c r="F54" t="n">
        <v>6.8</v>
      </c>
      <c r="G54" t="n">
        <v>58.31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114.81</v>
      </c>
      <c r="Q54" t="n">
        <v>204.15</v>
      </c>
      <c r="R54" t="n">
        <v>25.29</v>
      </c>
      <c r="S54" t="n">
        <v>17.37</v>
      </c>
      <c r="T54" t="n">
        <v>1851.66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97.81847344649918</v>
      </c>
      <c r="AB54" t="n">
        <v>133.8395508159238</v>
      </c>
      <c r="AC54" t="n">
        <v>121.0660919310771</v>
      </c>
      <c r="AD54" t="n">
        <v>97818.47344649918</v>
      </c>
      <c r="AE54" t="n">
        <v>133839.5508159238</v>
      </c>
      <c r="AF54" t="n">
        <v>5.225735146257435e-06</v>
      </c>
      <c r="AG54" t="n">
        <v>0.4195833333333334</v>
      </c>
      <c r="AH54" t="n">
        <v>121066.0919310771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9.9275</v>
      </c>
      <c r="E55" t="n">
        <v>10.07</v>
      </c>
      <c r="F55" t="n">
        <v>6.81</v>
      </c>
      <c r="G55" t="n">
        <v>58.34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114.98</v>
      </c>
      <c r="Q55" t="n">
        <v>204.15</v>
      </c>
      <c r="R55" t="n">
        <v>25.41</v>
      </c>
      <c r="S55" t="n">
        <v>17.37</v>
      </c>
      <c r="T55" t="n">
        <v>1914.2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97.98817570512432</v>
      </c>
      <c r="AB55" t="n">
        <v>134.0717449329099</v>
      </c>
      <c r="AC55" t="n">
        <v>121.2761257674246</v>
      </c>
      <c r="AD55" t="n">
        <v>97988.17570512432</v>
      </c>
      <c r="AE55" t="n">
        <v>134071.7449329099</v>
      </c>
      <c r="AF55" t="n">
        <v>5.22389343112181e-06</v>
      </c>
      <c r="AG55" t="n">
        <v>0.4195833333333334</v>
      </c>
      <c r="AH55" t="n">
        <v>121276.1257674246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9.933</v>
      </c>
      <c r="E56" t="n">
        <v>10.07</v>
      </c>
      <c r="F56" t="n">
        <v>6.8</v>
      </c>
      <c r="G56" t="n">
        <v>58.29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115.05</v>
      </c>
      <c r="Q56" t="n">
        <v>204.14</v>
      </c>
      <c r="R56" t="n">
        <v>25.23</v>
      </c>
      <c r="S56" t="n">
        <v>17.37</v>
      </c>
      <c r="T56" t="n">
        <v>1822.18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97.93129505413944</v>
      </c>
      <c r="AB56" t="n">
        <v>133.9939183168352</v>
      </c>
      <c r="AC56" t="n">
        <v>121.2057268143577</v>
      </c>
      <c r="AD56" t="n">
        <v>97931.29505413944</v>
      </c>
      <c r="AE56" t="n">
        <v>133993.9183168352</v>
      </c>
      <c r="AF56" t="n">
        <v>5.226787554906365e-06</v>
      </c>
      <c r="AG56" t="n">
        <v>0.4195833333333334</v>
      </c>
      <c r="AH56" t="n">
        <v>121205.7268143577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9.921200000000001</v>
      </c>
      <c r="E57" t="n">
        <v>10.08</v>
      </c>
      <c r="F57" t="n">
        <v>6.81</v>
      </c>
      <c r="G57" t="n">
        <v>58.4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115.17</v>
      </c>
      <c r="Q57" t="n">
        <v>204.18</v>
      </c>
      <c r="R57" t="n">
        <v>25.66</v>
      </c>
      <c r="S57" t="n">
        <v>17.37</v>
      </c>
      <c r="T57" t="n">
        <v>2039.55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98.15548273060701</v>
      </c>
      <c r="AB57" t="n">
        <v>134.3006617862402</v>
      </c>
      <c r="AC57" t="n">
        <v>121.48319511756</v>
      </c>
      <c r="AD57" t="n">
        <v>98155.48273060701</v>
      </c>
      <c r="AE57" t="n">
        <v>134300.6617862402</v>
      </c>
      <c r="AF57" t="n">
        <v>5.220578343877684e-06</v>
      </c>
      <c r="AG57" t="n">
        <v>0.42</v>
      </c>
      <c r="AH57" t="n">
        <v>121483.19511756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9.922800000000001</v>
      </c>
      <c r="E58" t="n">
        <v>10.08</v>
      </c>
      <c r="F58" t="n">
        <v>6.81</v>
      </c>
      <c r="G58" t="n">
        <v>58.38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115.12</v>
      </c>
      <c r="Q58" t="n">
        <v>204.14</v>
      </c>
      <c r="R58" t="n">
        <v>25.57</v>
      </c>
      <c r="S58" t="n">
        <v>17.37</v>
      </c>
      <c r="T58" t="n">
        <v>1990.28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98.11305912172676</v>
      </c>
      <c r="AB58" t="n">
        <v>134.2426159329728</v>
      </c>
      <c r="AC58" t="n">
        <v>121.4306890790605</v>
      </c>
      <c r="AD58" t="n">
        <v>98113.05912172676</v>
      </c>
      <c r="AE58" t="n">
        <v>134242.6159329728</v>
      </c>
      <c r="AF58" t="n">
        <v>5.221420270796827e-06</v>
      </c>
      <c r="AG58" t="n">
        <v>0.42</v>
      </c>
      <c r="AH58" t="n">
        <v>121430.6890790605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9.9193</v>
      </c>
      <c r="E59" t="n">
        <v>10.08</v>
      </c>
      <c r="F59" t="n">
        <v>6.81</v>
      </c>
      <c r="G59" t="n">
        <v>58.41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115.02</v>
      </c>
      <c r="Q59" t="n">
        <v>204.16</v>
      </c>
      <c r="R59" t="n">
        <v>25.63</v>
      </c>
      <c r="S59" t="n">
        <v>17.37</v>
      </c>
      <c r="T59" t="n">
        <v>2021.1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98.09101054972237</v>
      </c>
      <c r="AB59" t="n">
        <v>134.212448104042</v>
      </c>
      <c r="AC59" t="n">
        <v>121.403400425382</v>
      </c>
      <c r="AD59" t="n">
        <v>98091.01054972237</v>
      </c>
      <c r="AE59" t="n">
        <v>134212.448104042</v>
      </c>
      <c r="AF59" t="n">
        <v>5.219578555661201e-06</v>
      </c>
      <c r="AG59" t="n">
        <v>0.42</v>
      </c>
      <c r="AH59" t="n">
        <v>121403.400425382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9.9176</v>
      </c>
      <c r="E60" t="n">
        <v>10.08</v>
      </c>
      <c r="F60" t="n">
        <v>6.82</v>
      </c>
      <c r="G60" t="n">
        <v>58.43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114.87</v>
      </c>
      <c r="Q60" t="n">
        <v>204.14</v>
      </c>
      <c r="R60" t="n">
        <v>25.66</v>
      </c>
      <c r="S60" t="n">
        <v>17.37</v>
      </c>
      <c r="T60" t="n">
        <v>2035.34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98.06851287179803</v>
      </c>
      <c r="AB60" t="n">
        <v>134.1816657885784</v>
      </c>
      <c r="AC60" t="n">
        <v>121.3755559309031</v>
      </c>
      <c r="AD60" t="n">
        <v>98068.51287179804</v>
      </c>
      <c r="AE60" t="n">
        <v>134181.6657885785</v>
      </c>
      <c r="AF60" t="n">
        <v>5.218684008309611e-06</v>
      </c>
      <c r="AG60" t="n">
        <v>0.42</v>
      </c>
      <c r="AH60" t="n">
        <v>121375.5559309031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9.9193</v>
      </c>
      <c r="E61" t="n">
        <v>10.08</v>
      </c>
      <c r="F61" t="n">
        <v>6.81</v>
      </c>
      <c r="G61" t="n">
        <v>58.41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114.73</v>
      </c>
      <c r="Q61" t="n">
        <v>204.14</v>
      </c>
      <c r="R61" t="n">
        <v>25.77</v>
      </c>
      <c r="S61" t="n">
        <v>17.37</v>
      </c>
      <c r="T61" t="n">
        <v>2094.14</v>
      </c>
      <c r="U61" t="n">
        <v>0.67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97.93190980829731</v>
      </c>
      <c r="AB61" t="n">
        <v>133.994759450595</v>
      </c>
      <c r="AC61" t="n">
        <v>121.206487671492</v>
      </c>
      <c r="AD61" t="n">
        <v>97931.90980829731</v>
      </c>
      <c r="AE61" t="n">
        <v>133994.759450595</v>
      </c>
      <c r="AF61" t="n">
        <v>5.219578555661201e-06</v>
      </c>
      <c r="AG61" t="n">
        <v>0.42</v>
      </c>
      <c r="AH61" t="n">
        <v>121206.487671492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9.921200000000001</v>
      </c>
      <c r="E62" t="n">
        <v>10.08</v>
      </c>
      <c r="F62" t="n">
        <v>6.81</v>
      </c>
      <c r="G62" t="n">
        <v>58.4</v>
      </c>
      <c r="H62" t="n">
        <v>0.9399999999999999</v>
      </c>
      <c r="I62" t="n">
        <v>7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114.56</v>
      </c>
      <c r="Q62" t="n">
        <v>204.16</v>
      </c>
      <c r="R62" t="n">
        <v>25.67</v>
      </c>
      <c r="S62" t="n">
        <v>17.37</v>
      </c>
      <c r="T62" t="n">
        <v>2044.74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97.82088664083516</v>
      </c>
      <c r="AB62" t="n">
        <v>133.8428526548769</v>
      </c>
      <c r="AC62" t="n">
        <v>121.0690786471547</v>
      </c>
      <c r="AD62" t="n">
        <v>97820.88664083516</v>
      </c>
      <c r="AE62" t="n">
        <v>133842.8526548769</v>
      </c>
      <c r="AF62" t="n">
        <v>5.220578343877684e-06</v>
      </c>
      <c r="AG62" t="n">
        <v>0.42</v>
      </c>
      <c r="AH62" t="n">
        <v>121069.0786471547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9.928599999999999</v>
      </c>
      <c r="E63" t="n">
        <v>10.07</v>
      </c>
      <c r="F63" t="n">
        <v>6.81</v>
      </c>
      <c r="G63" t="n">
        <v>58.33</v>
      </c>
      <c r="H63" t="n">
        <v>0.95</v>
      </c>
      <c r="I63" t="n">
        <v>7</v>
      </c>
      <c r="J63" t="n">
        <v>305.06</v>
      </c>
      <c r="K63" t="n">
        <v>60.56</v>
      </c>
      <c r="L63" t="n">
        <v>16.25</v>
      </c>
      <c r="M63" t="n">
        <v>5</v>
      </c>
      <c r="N63" t="n">
        <v>88.25</v>
      </c>
      <c r="O63" t="n">
        <v>37858.02</v>
      </c>
      <c r="P63" t="n">
        <v>114.23</v>
      </c>
      <c r="Q63" t="n">
        <v>204.17</v>
      </c>
      <c r="R63" t="n">
        <v>25.42</v>
      </c>
      <c r="S63" t="n">
        <v>17.37</v>
      </c>
      <c r="T63" t="n">
        <v>1915</v>
      </c>
      <c r="U63" t="n">
        <v>0.68</v>
      </c>
      <c r="V63" t="n">
        <v>0.75</v>
      </c>
      <c r="W63" t="n">
        <v>1.15</v>
      </c>
      <c r="X63" t="n">
        <v>0.11</v>
      </c>
      <c r="Y63" t="n">
        <v>1</v>
      </c>
      <c r="Z63" t="n">
        <v>10</v>
      </c>
      <c r="AA63" t="n">
        <v>97.56680383368607</v>
      </c>
      <c r="AB63" t="n">
        <v>133.4952053487933</v>
      </c>
      <c r="AC63" t="n">
        <v>120.7546103120376</v>
      </c>
      <c r="AD63" t="n">
        <v>97566.80383368606</v>
      </c>
      <c r="AE63" t="n">
        <v>133495.2053487934</v>
      </c>
      <c r="AF63" t="n">
        <v>5.224472255878721e-06</v>
      </c>
      <c r="AG63" t="n">
        <v>0.4195833333333334</v>
      </c>
      <c r="AH63" t="n">
        <v>120754.6103120376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10.0017</v>
      </c>
      <c r="E64" t="n">
        <v>10</v>
      </c>
      <c r="F64" t="n">
        <v>6.78</v>
      </c>
      <c r="G64" t="n">
        <v>67.84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113.84</v>
      </c>
      <c r="Q64" t="n">
        <v>204.14</v>
      </c>
      <c r="R64" t="n">
        <v>24.7</v>
      </c>
      <c r="S64" t="n">
        <v>17.37</v>
      </c>
      <c r="T64" t="n">
        <v>1562.12</v>
      </c>
      <c r="U64" t="n">
        <v>0.7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96.5195789200627</v>
      </c>
      <c r="AB64" t="n">
        <v>132.062346021672</v>
      </c>
      <c r="AC64" t="n">
        <v>119.4585010680656</v>
      </c>
      <c r="AD64" t="n">
        <v>96519.5789200627</v>
      </c>
      <c r="AE64" t="n">
        <v>132062.346021672</v>
      </c>
      <c r="AF64" t="n">
        <v>5.262937791997079e-06</v>
      </c>
      <c r="AG64" t="n">
        <v>0.4166666666666667</v>
      </c>
      <c r="AH64" t="n">
        <v>119458.5010680656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9.9975</v>
      </c>
      <c r="E65" t="n">
        <v>10</v>
      </c>
      <c r="F65" t="n">
        <v>6.79</v>
      </c>
      <c r="G65" t="n">
        <v>67.88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113.99</v>
      </c>
      <c r="Q65" t="n">
        <v>204.14</v>
      </c>
      <c r="R65" t="n">
        <v>24.79</v>
      </c>
      <c r="S65" t="n">
        <v>17.37</v>
      </c>
      <c r="T65" t="n">
        <v>1605.45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96.6831638254086</v>
      </c>
      <c r="AB65" t="n">
        <v>132.2861701060229</v>
      </c>
      <c r="AC65" t="n">
        <v>119.6609636959451</v>
      </c>
      <c r="AD65" t="n">
        <v>96683.1638254086</v>
      </c>
      <c r="AE65" t="n">
        <v>132286.1701060229</v>
      </c>
      <c r="AF65" t="n">
        <v>5.260727733834329e-06</v>
      </c>
      <c r="AG65" t="n">
        <v>0.4166666666666667</v>
      </c>
      <c r="AH65" t="n">
        <v>119660.9636959451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9.9992</v>
      </c>
      <c r="E66" t="n">
        <v>10</v>
      </c>
      <c r="F66" t="n">
        <v>6.79</v>
      </c>
      <c r="G66" t="n">
        <v>67.86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113.97</v>
      </c>
      <c r="Q66" t="n">
        <v>204.14</v>
      </c>
      <c r="R66" t="n">
        <v>24.87</v>
      </c>
      <c r="S66" t="n">
        <v>17.37</v>
      </c>
      <c r="T66" t="n">
        <v>1649.13</v>
      </c>
      <c r="U66" t="n">
        <v>0.7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96.65670579387658</v>
      </c>
      <c r="AB66" t="n">
        <v>132.2499690600348</v>
      </c>
      <c r="AC66" t="n">
        <v>119.6282176269776</v>
      </c>
      <c r="AD66" t="n">
        <v>96656.70579387658</v>
      </c>
      <c r="AE66" t="n">
        <v>132249.9690600348</v>
      </c>
      <c r="AF66" t="n">
        <v>5.261622281185918e-06</v>
      </c>
      <c r="AG66" t="n">
        <v>0.4166666666666667</v>
      </c>
      <c r="AH66" t="n">
        <v>119628.2176269776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9.997199999999999</v>
      </c>
      <c r="E67" t="n">
        <v>10</v>
      </c>
      <c r="F67" t="n">
        <v>6.79</v>
      </c>
      <c r="G67" t="n">
        <v>67.88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114.2</v>
      </c>
      <c r="Q67" t="n">
        <v>204.14</v>
      </c>
      <c r="R67" t="n">
        <v>24.83</v>
      </c>
      <c r="S67" t="n">
        <v>17.37</v>
      </c>
      <c r="T67" t="n">
        <v>1627.72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96.80022573225261</v>
      </c>
      <c r="AB67" t="n">
        <v>132.4463393713736</v>
      </c>
      <c r="AC67" t="n">
        <v>119.8058466314098</v>
      </c>
      <c r="AD67" t="n">
        <v>96800.22573225261</v>
      </c>
      <c r="AE67" t="n">
        <v>132446.3393713736</v>
      </c>
      <c r="AF67" t="n">
        <v>5.260569872536988e-06</v>
      </c>
      <c r="AG67" t="n">
        <v>0.4166666666666667</v>
      </c>
      <c r="AH67" t="n">
        <v>119805.8466314098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9.9922</v>
      </c>
      <c r="E68" t="n">
        <v>10.01</v>
      </c>
      <c r="F68" t="n">
        <v>6.79</v>
      </c>
      <c r="G68" t="n">
        <v>67.93000000000001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4</v>
      </c>
      <c r="N68" t="n">
        <v>89.69</v>
      </c>
      <c r="O68" t="n">
        <v>38189.58</v>
      </c>
      <c r="P68" t="n">
        <v>114.31</v>
      </c>
      <c r="Q68" t="n">
        <v>204.14</v>
      </c>
      <c r="R68" t="n">
        <v>25.06</v>
      </c>
      <c r="S68" t="n">
        <v>17.37</v>
      </c>
      <c r="T68" t="n">
        <v>1742.46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96.91014014529659</v>
      </c>
      <c r="AB68" t="n">
        <v>132.596729120382</v>
      </c>
      <c r="AC68" t="n">
        <v>119.9418833938462</v>
      </c>
      <c r="AD68" t="n">
        <v>96910.14014529659</v>
      </c>
      <c r="AE68" t="n">
        <v>132596.729120382</v>
      </c>
      <c r="AF68" t="n">
        <v>5.257938850914667e-06</v>
      </c>
      <c r="AG68" t="n">
        <v>0.4170833333333333</v>
      </c>
      <c r="AH68" t="n">
        <v>119941.8833938462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10.0022</v>
      </c>
      <c r="E69" t="n">
        <v>10</v>
      </c>
      <c r="F69" t="n">
        <v>6.78</v>
      </c>
      <c r="G69" t="n">
        <v>67.83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114.12</v>
      </c>
      <c r="Q69" t="n">
        <v>204.15</v>
      </c>
      <c r="R69" t="n">
        <v>24.68</v>
      </c>
      <c r="S69" t="n">
        <v>17.37</v>
      </c>
      <c r="T69" t="n">
        <v>1550.63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96.66734943033066</v>
      </c>
      <c r="AB69" t="n">
        <v>132.2645321529953</v>
      </c>
      <c r="AC69" t="n">
        <v>119.6413908387855</v>
      </c>
      <c r="AD69" t="n">
        <v>96667.34943033067</v>
      </c>
      <c r="AE69" t="n">
        <v>132264.5321529954</v>
      </c>
      <c r="AF69" t="n">
        <v>5.263200894159312e-06</v>
      </c>
      <c r="AG69" t="n">
        <v>0.4166666666666667</v>
      </c>
      <c r="AH69" t="n">
        <v>119641.3908387855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10.0017</v>
      </c>
      <c r="E70" t="n">
        <v>10</v>
      </c>
      <c r="F70" t="n">
        <v>6.78</v>
      </c>
      <c r="G70" t="n">
        <v>67.84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114.05</v>
      </c>
      <c r="Q70" t="n">
        <v>204.14</v>
      </c>
      <c r="R70" t="n">
        <v>24.63</v>
      </c>
      <c r="S70" t="n">
        <v>17.37</v>
      </c>
      <c r="T70" t="n">
        <v>1526.11</v>
      </c>
      <c r="U70" t="n">
        <v>0.71</v>
      </c>
      <c r="V70" t="n">
        <v>0.75</v>
      </c>
      <c r="W70" t="n">
        <v>1.15</v>
      </c>
      <c r="X70" t="n">
        <v>0.09</v>
      </c>
      <c r="Y70" t="n">
        <v>1</v>
      </c>
      <c r="Z70" t="n">
        <v>10</v>
      </c>
      <c r="AA70" t="n">
        <v>96.6338406254789</v>
      </c>
      <c r="AB70" t="n">
        <v>132.2186839278931</v>
      </c>
      <c r="AC70" t="n">
        <v>119.5999183039386</v>
      </c>
      <c r="AD70" t="n">
        <v>96633.8406254789</v>
      </c>
      <c r="AE70" t="n">
        <v>132218.6839278931</v>
      </c>
      <c r="AF70" t="n">
        <v>5.262937791997079e-06</v>
      </c>
      <c r="AG70" t="n">
        <v>0.4166666666666667</v>
      </c>
      <c r="AH70" t="n">
        <v>119599.9183039386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9.999700000000001</v>
      </c>
      <c r="E71" t="n">
        <v>10</v>
      </c>
      <c r="F71" t="n">
        <v>6.79</v>
      </c>
      <c r="G71" t="n">
        <v>67.86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4</v>
      </c>
      <c r="N71" t="n">
        <v>90.56999999999999</v>
      </c>
      <c r="O71" t="n">
        <v>38390.02</v>
      </c>
      <c r="P71" t="n">
        <v>113.91</v>
      </c>
      <c r="Q71" t="n">
        <v>204.14</v>
      </c>
      <c r="R71" t="n">
        <v>24.73</v>
      </c>
      <c r="S71" t="n">
        <v>17.37</v>
      </c>
      <c r="T71" t="n">
        <v>1575.26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96.61947424909019</v>
      </c>
      <c r="AB71" t="n">
        <v>132.1990272179183</v>
      </c>
      <c r="AC71" t="n">
        <v>119.5821376027753</v>
      </c>
      <c r="AD71" t="n">
        <v>96619.47424909018</v>
      </c>
      <c r="AE71" t="n">
        <v>132199.0272179183</v>
      </c>
      <c r="AF71" t="n">
        <v>5.26188538334815e-06</v>
      </c>
      <c r="AG71" t="n">
        <v>0.4166666666666667</v>
      </c>
      <c r="AH71" t="n">
        <v>119582.1376027753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9.999700000000001</v>
      </c>
      <c r="E72" t="n">
        <v>10</v>
      </c>
      <c r="F72" t="n">
        <v>6.79</v>
      </c>
      <c r="G72" t="n">
        <v>67.86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113.84</v>
      </c>
      <c r="Q72" t="n">
        <v>204.14</v>
      </c>
      <c r="R72" t="n">
        <v>24.8</v>
      </c>
      <c r="S72" t="n">
        <v>17.37</v>
      </c>
      <c r="T72" t="n">
        <v>1612.87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96.58137939627589</v>
      </c>
      <c r="AB72" t="n">
        <v>132.1469041596715</v>
      </c>
      <c r="AC72" t="n">
        <v>119.5349890960524</v>
      </c>
      <c r="AD72" t="n">
        <v>96581.37939627589</v>
      </c>
      <c r="AE72" t="n">
        <v>132146.9041596715</v>
      </c>
      <c r="AF72" t="n">
        <v>5.26188538334815e-06</v>
      </c>
      <c r="AG72" t="n">
        <v>0.4166666666666667</v>
      </c>
      <c r="AH72" t="n">
        <v>119534.9890960524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9.991099999999999</v>
      </c>
      <c r="E73" t="n">
        <v>10.01</v>
      </c>
      <c r="F73" t="n">
        <v>6.79</v>
      </c>
      <c r="G73" t="n">
        <v>67.94</v>
      </c>
      <c r="H73" t="n">
        <v>1.08</v>
      </c>
      <c r="I73" t="n">
        <v>6</v>
      </c>
      <c r="J73" t="n">
        <v>310.46</v>
      </c>
      <c r="K73" t="n">
        <v>60.56</v>
      </c>
      <c r="L73" t="n">
        <v>18.75</v>
      </c>
      <c r="M73" t="n">
        <v>4</v>
      </c>
      <c r="N73" t="n">
        <v>91.16</v>
      </c>
      <c r="O73" t="n">
        <v>38524.29</v>
      </c>
      <c r="P73" t="n">
        <v>113.98</v>
      </c>
      <c r="Q73" t="n">
        <v>204.14</v>
      </c>
      <c r="R73" t="n">
        <v>25.05</v>
      </c>
      <c r="S73" t="n">
        <v>17.37</v>
      </c>
      <c r="T73" t="n">
        <v>1737.75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96.74050505099594</v>
      </c>
      <c r="AB73" t="n">
        <v>132.3646269005878</v>
      </c>
      <c r="AC73" t="n">
        <v>119.7319326841516</v>
      </c>
      <c r="AD73" t="n">
        <v>96740.50505099594</v>
      </c>
      <c r="AE73" t="n">
        <v>132364.6269005878</v>
      </c>
      <c r="AF73" t="n">
        <v>5.257360026157755e-06</v>
      </c>
      <c r="AG73" t="n">
        <v>0.4170833333333333</v>
      </c>
      <c r="AH73" t="n">
        <v>119731.9326841516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9.9994</v>
      </c>
      <c r="E74" t="n">
        <v>10</v>
      </c>
      <c r="F74" t="n">
        <v>6.79</v>
      </c>
      <c r="G74" t="n">
        <v>67.86</v>
      </c>
      <c r="H74" t="n">
        <v>1.09</v>
      </c>
      <c r="I74" t="n">
        <v>6</v>
      </c>
      <c r="J74" t="n">
        <v>311.01</v>
      </c>
      <c r="K74" t="n">
        <v>60.56</v>
      </c>
      <c r="L74" t="n">
        <v>19</v>
      </c>
      <c r="M74" t="n">
        <v>4</v>
      </c>
      <c r="N74" t="n">
        <v>91.45</v>
      </c>
      <c r="O74" t="n">
        <v>38591.62</v>
      </c>
      <c r="P74" t="n">
        <v>113.67</v>
      </c>
      <c r="Q74" t="n">
        <v>204.15</v>
      </c>
      <c r="R74" t="n">
        <v>24.79</v>
      </c>
      <c r="S74" t="n">
        <v>17.37</v>
      </c>
      <c r="T74" t="n">
        <v>1608.48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96.49160566028451</v>
      </c>
      <c r="AB74" t="n">
        <v>132.0240717735504</v>
      </c>
      <c r="AC74" t="n">
        <v>119.4238796604664</v>
      </c>
      <c r="AD74" t="n">
        <v>96491.60566028451</v>
      </c>
      <c r="AE74" t="n">
        <v>132024.0717735504</v>
      </c>
      <c r="AF74" t="n">
        <v>5.261727522050811e-06</v>
      </c>
      <c r="AG74" t="n">
        <v>0.4166666666666667</v>
      </c>
      <c r="AH74" t="n">
        <v>119423.8796604664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9.9975</v>
      </c>
      <c r="E75" t="n">
        <v>10</v>
      </c>
      <c r="F75" t="n">
        <v>6.79</v>
      </c>
      <c r="G75" t="n">
        <v>67.88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113.59</v>
      </c>
      <c r="Q75" t="n">
        <v>204.14</v>
      </c>
      <c r="R75" t="n">
        <v>24.91</v>
      </c>
      <c r="S75" t="n">
        <v>17.37</v>
      </c>
      <c r="T75" t="n">
        <v>1668.73</v>
      </c>
      <c r="U75" t="n">
        <v>0.7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96.46543104953631</v>
      </c>
      <c r="AB75" t="n">
        <v>131.9882585163824</v>
      </c>
      <c r="AC75" t="n">
        <v>119.3914843702983</v>
      </c>
      <c r="AD75" t="n">
        <v>96465.4310495363</v>
      </c>
      <c r="AE75" t="n">
        <v>131988.2585163824</v>
      </c>
      <c r="AF75" t="n">
        <v>5.260727733834329e-06</v>
      </c>
      <c r="AG75" t="n">
        <v>0.4166666666666667</v>
      </c>
      <c r="AH75" t="n">
        <v>119391.4843702983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9.9964</v>
      </c>
      <c r="E76" t="n">
        <v>10</v>
      </c>
      <c r="F76" t="n">
        <v>6.79</v>
      </c>
      <c r="G76" t="n">
        <v>67.89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113.69</v>
      </c>
      <c r="Q76" t="n">
        <v>204.14</v>
      </c>
      <c r="R76" t="n">
        <v>24.8</v>
      </c>
      <c r="S76" t="n">
        <v>17.37</v>
      </c>
      <c r="T76" t="n">
        <v>1613.86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96.5299259012949</v>
      </c>
      <c r="AB76" t="n">
        <v>132.0765032178705</v>
      </c>
      <c r="AC76" t="n">
        <v>119.4713071213286</v>
      </c>
      <c r="AD76" t="n">
        <v>96529.9259012949</v>
      </c>
      <c r="AE76" t="n">
        <v>132076.5032178705</v>
      </c>
      <c r="AF76" t="n">
        <v>5.260148909077417e-06</v>
      </c>
      <c r="AG76" t="n">
        <v>0.4166666666666667</v>
      </c>
      <c r="AH76" t="n">
        <v>119471.3071213286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10</v>
      </c>
      <c r="E77" t="n">
        <v>10</v>
      </c>
      <c r="F77" t="n">
        <v>6.79</v>
      </c>
      <c r="G77" t="n">
        <v>67.86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113.5</v>
      </c>
      <c r="Q77" t="n">
        <v>204.14</v>
      </c>
      <c r="R77" t="n">
        <v>24.82</v>
      </c>
      <c r="S77" t="n">
        <v>17.37</v>
      </c>
      <c r="T77" t="n">
        <v>1623.07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96.39360785892822</v>
      </c>
      <c r="AB77" t="n">
        <v>131.8899868583769</v>
      </c>
      <c r="AC77" t="n">
        <v>119.3025916214077</v>
      </c>
      <c r="AD77" t="n">
        <v>96393.60785892823</v>
      </c>
      <c r="AE77" t="n">
        <v>131889.9868583769</v>
      </c>
      <c r="AF77" t="n">
        <v>5.26204324464549e-06</v>
      </c>
      <c r="AG77" t="n">
        <v>0.4166666666666667</v>
      </c>
      <c r="AH77" t="n">
        <v>119302.5916214077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9.990600000000001</v>
      </c>
      <c r="E78" t="n">
        <v>10.01</v>
      </c>
      <c r="F78" t="n">
        <v>6.79</v>
      </c>
      <c r="G78" t="n">
        <v>67.95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113.33</v>
      </c>
      <c r="Q78" t="n">
        <v>204.15</v>
      </c>
      <c r="R78" t="n">
        <v>25.1</v>
      </c>
      <c r="S78" t="n">
        <v>17.37</v>
      </c>
      <c r="T78" t="n">
        <v>1761.12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96.3910319001921</v>
      </c>
      <c r="AB78" t="n">
        <v>131.8864623179909</v>
      </c>
      <c r="AC78" t="n">
        <v>119.2994034582094</v>
      </c>
      <c r="AD78" t="n">
        <v>96391.0319001921</v>
      </c>
      <c r="AE78" t="n">
        <v>131886.4623179909</v>
      </c>
      <c r="AF78" t="n">
        <v>5.257096923995524e-06</v>
      </c>
      <c r="AG78" t="n">
        <v>0.4170833333333333</v>
      </c>
      <c r="AH78" t="n">
        <v>119299.4034582094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10.0708</v>
      </c>
      <c r="E79" t="n">
        <v>9.93</v>
      </c>
      <c r="F79" t="n">
        <v>6.77</v>
      </c>
      <c r="G79" t="n">
        <v>81.20999999999999</v>
      </c>
      <c r="H79" t="n">
        <v>1.15</v>
      </c>
      <c r="I79" t="n">
        <v>5</v>
      </c>
      <c r="J79" t="n">
        <v>313.75</v>
      </c>
      <c r="K79" t="n">
        <v>60.56</v>
      </c>
      <c r="L79" t="n">
        <v>20.25</v>
      </c>
      <c r="M79" t="n">
        <v>3</v>
      </c>
      <c r="N79" t="n">
        <v>92.95</v>
      </c>
      <c r="O79" t="n">
        <v>38930.39</v>
      </c>
      <c r="P79" t="n">
        <v>112.58</v>
      </c>
      <c r="Q79" t="n">
        <v>204.15</v>
      </c>
      <c r="R79" t="n">
        <v>24.24</v>
      </c>
      <c r="S79" t="n">
        <v>17.37</v>
      </c>
      <c r="T79" t="n">
        <v>1335.82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95.13934083661913</v>
      </c>
      <c r="AB79" t="n">
        <v>130.1738433840988</v>
      </c>
      <c r="AC79" t="n">
        <v>117.7502344716916</v>
      </c>
      <c r="AD79" t="n">
        <v>95139.34083661913</v>
      </c>
      <c r="AE79" t="n">
        <v>130173.8433840988</v>
      </c>
      <c r="AF79" t="n">
        <v>5.29929851081758e-06</v>
      </c>
      <c r="AG79" t="n">
        <v>0.41375</v>
      </c>
      <c r="AH79" t="n">
        <v>117750.2344716916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10.0646</v>
      </c>
      <c r="E80" t="n">
        <v>9.94</v>
      </c>
      <c r="F80" t="n">
        <v>6.77</v>
      </c>
      <c r="G80" t="n">
        <v>81.28</v>
      </c>
      <c r="H80" t="n">
        <v>1.16</v>
      </c>
      <c r="I80" t="n">
        <v>5</v>
      </c>
      <c r="J80" t="n">
        <v>314.3</v>
      </c>
      <c r="K80" t="n">
        <v>60.56</v>
      </c>
      <c r="L80" t="n">
        <v>20.5</v>
      </c>
      <c r="M80" t="n">
        <v>3</v>
      </c>
      <c r="N80" t="n">
        <v>93.25</v>
      </c>
      <c r="O80" t="n">
        <v>38998.53</v>
      </c>
      <c r="P80" t="n">
        <v>112.98</v>
      </c>
      <c r="Q80" t="n">
        <v>204.14</v>
      </c>
      <c r="R80" t="n">
        <v>24.43</v>
      </c>
      <c r="S80" t="n">
        <v>17.37</v>
      </c>
      <c r="T80" t="n">
        <v>1434.4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95.4152279958806</v>
      </c>
      <c r="AB80" t="n">
        <v>130.5513243666826</v>
      </c>
      <c r="AC80" t="n">
        <v>118.0916891990956</v>
      </c>
      <c r="AD80" t="n">
        <v>95415.2279958806</v>
      </c>
      <c r="AE80" t="n">
        <v>130551.3243666826</v>
      </c>
      <c r="AF80" t="n">
        <v>5.2960360440059e-06</v>
      </c>
      <c r="AG80" t="n">
        <v>0.4141666666666666</v>
      </c>
      <c r="AH80" t="n">
        <v>118091.6891990956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10.0609</v>
      </c>
      <c r="E81" t="n">
        <v>9.94</v>
      </c>
      <c r="F81" t="n">
        <v>6.78</v>
      </c>
      <c r="G81" t="n">
        <v>81.33</v>
      </c>
      <c r="H81" t="n">
        <v>1.17</v>
      </c>
      <c r="I81" t="n">
        <v>5</v>
      </c>
      <c r="J81" t="n">
        <v>314.86</v>
      </c>
      <c r="K81" t="n">
        <v>60.56</v>
      </c>
      <c r="L81" t="n">
        <v>20.75</v>
      </c>
      <c r="M81" t="n">
        <v>3</v>
      </c>
      <c r="N81" t="n">
        <v>93.55</v>
      </c>
      <c r="O81" t="n">
        <v>39066.8</v>
      </c>
      <c r="P81" t="n">
        <v>113.18</v>
      </c>
      <c r="Q81" t="n">
        <v>204.14</v>
      </c>
      <c r="R81" t="n">
        <v>24.58</v>
      </c>
      <c r="S81" t="n">
        <v>17.37</v>
      </c>
      <c r="T81" t="n">
        <v>1507.56</v>
      </c>
      <c r="U81" t="n">
        <v>0.71</v>
      </c>
      <c r="V81" t="n">
        <v>0.75</v>
      </c>
      <c r="W81" t="n">
        <v>1.14</v>
      </c>
      <c r="X81" t="n">
        <v>0.09</v>
      </c>
      <c r="Y81" t="n">
        <v>1</v>
      </c>
      <c r="Z81" t="n">
        <v>10</v>
      </c>
      <c r="AA81" t="n">
        <v>95.59988592932071</v>
      </c>
      <c r="AB81" t="n">
        <v>130.8039814977483</v>
      </c>
      <c r="AC81" t="n">
        <v>118.320233088179</v>
      </c>
      <c r="AD81" t="n">
        <v>95599.88592932071</v>
      </c>
      <c r="AE81" t="n">
        <v>130803.9814977483</v>
      </c>
      <c r="AF81" t="n">
        <v>5.294089088005381e-06</v>
      </c>
      <c r="AG81" t="n">
        <v>0.4141666666666666</v>
      </c>
      <c r="AH81" t="n">
        <v>118320.233088179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10.0606</v>
      </c>
      <c r="E82" t="n">
        <v>9.94</v>
      </c>
      <c r="F82" t="n">
        <v>6.78</v>
      </c>
      <c r="G82" t="n">
        <v>81.33</v>
      </c>
      <c r="H82" t="n">
        <v>1.19</v>
      </c>
      <c r="I82" t="n">
        <v>5</v>
      </c>
      <c r="J82" t="n">
        <v>315.41</v>
      </c>
      <c r="K82" t="n">
        <v>60.56</v>
      </c>
      <c r="L82" t="n">
        <v>21</v>
      </c>
      <c r="M82" t="n">
        <v>3</v>
      </c>
      <c r="N82" t="n">
        <v>93.86</v>
      </c>
      <c r="O82" t="n">
        <v>39135.2</v>
      </c>
      <c r="P82" t="n">
        <v>113.33</v>
      </c>
      <c r="Q82" t="n">
        <v>204.14</v>
      </c>
      <c r="R82" t="n">
        <v>24.51</v>
      </c>
      <c r="S82" t="n">
        <v>17.37</v>
      </c>
      <c r="T82" t="n">
        <v>1470.32</v>
      </c>
      <c r="U82" t="n">
        <v>0.71</v>
      </c>
      <c r="V82" t="n">
        <v>0.75</v>
      </c>
      <c r="W82" t="n">
        <v>1.15</v>
      </c>
      <c r="X82" t="n">
        <v>0.09</v>
      </c>
      <c r="Y82" t="n">
        <v>1</v>
      </c>
      <c r="Z82" t="n">
        <v>10</v>
      </c>
      <c r="AA82" t="n">
        <v>95.68372349358002</v>
      </c>
      <c r="AB82" t="n">
        <v>130.9186917518201</v>
      </c>
      <c r="AC82" t="n">
        <v>118.4239955565991</v>
      </c>
      <c r="AD82" t="n">
        <v>95683.72349358002</v>
      </c>
      <c r="AE82" t="n">
        <v>130918.6917518201</v>
      </c>
      <c r="AF82" t="n">
        <v>5.293931226708042e-06</v>
      </c>
      <c r="AG82" t="n">
        <v>0.4141666666666666</v>
      </c>
      <c r="AH82" t="n">
        <v>118423.9955565991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10.068</v>
      </c>
      <c r="E83" t="n">
        <v>9.93</v>
      </c>
      <c r="F83" t="n">
        <v>6.77</v>
      </c>
      <c r="G83" t="n">
        <v>81.23999999999999</v>
      </c>
      <c r="H83" t="n">
        <v>1.2</v>
      </c>
      <c r="I83" t="n">
        <v>5</v>
      </c>
      <c r="J83" t="n">
        <v>315.97</v>
      </c>
      <c r="K83" t="n">
        <v>60.56</v>
      </c>
      <c r="L83" t="n">
        <v>21.25</v>
      </c>
      <c r="M83" t="n">
        <v>3</v>
      </c>
      <c r="N83" t="n">
        <v>94.16</v>
      </c>
      <c r="O83" t="n">
        <v>39203.74</v>
      </c>
      <c r="P83" t="n">
        <v>113.37</v>
      </c>
      <c r="Q83" t="n">
        <v>204.14</v>
      </c>
      <c r="R83" t="n">
        <v>24.3</v>
      </c>
      <c r="S83" t="n">
        <v>17.37</v>
      </c>
      <c r="T83" t="n">
        <v>1367.38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95.59140531002032</v>
      </c>
      <c r="AB83" t="n">
        <v>130.792377940283</v>
      </c>
      <c r="AC83" t="n">
        <v>118.3097369579525</v>
      </c>
      <c r="AD83" t="n">
        <v>95591.40531002032</v>
      </c>
      <c r="AE83" t="n">
        <v>130792.377940283</v>
      </c>
      <c r="AF83" t="n">
        <v>5.297825138709078e-06</v>
      </c>
      <c r="AG83" t="n">
        <v>0.41375</v>
      </c>
      <c r="AH83" t="n">
        <v>118309.7369579525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10.0629</v>
      </c>
      <c r="E84" t="n">
        <v>9.94</v>
      </c>
      <c r="F84" t="n">
        <v>6.78</v>
      </c>
      <c r="G84" t="n">
        <v>81.3</v>
      </c>
      <c r="H84" t="n">
        <v>1.21</v>
      </c>
      <c r="I84" t="n">
        <v>5</v>
      </c>
      <c r="J84" t="n">
        <v>316.53</v>
      </c>
      <c r="K84" t="n">
        <v>60.56</v>
      </c>
      <c r="L84" t="n">
        <v>21.5</v>
      </c>
      <c r="M84" t="n">
        <v>3</v>
      </c>
      <c r="N84" t="n">
        <v>94.47</v>
      </c>
      <c r="O84" t="n">
        <v>39272.42</v>
      </c>
      <c r="P84" t="n">
        <v>113.55</v>
      </c>
      <c r="Q84" t="n">
        <v>204.15</v>
      </c>
      <c r="R84" t="n">
        <v>24.46</v>
      </c>
      <c r="S84" t="n">
        <v>17.37</v>
      </c>
      <c r="T84" t="n">
        <v>1447.75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95.78198471894898</v>
      </c>
      <c r="AB84" t="n">
        <v>131.0531370953492</v>
      </c>
      <c r="AC84" t="n">
        <v>118.545609625237</v>
      </c>
      <c r="AD84" t="n">
        <v>95781.98471894898</v>
      </c>
      <c r="AE84" t="n">
        <v>131053.1370953492</v>
      </c>
      <c r="AF84" t="n">
        <v>5.29514149665431e-06</v>
      </c>
      <c r="AG84" t="n">
        <v>0.4141666666666666</v>
      </c>
      <c r="AH84" t="n">
        <v>118545.609625237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10.0601</v>
      </c>
      <c r="E85" t="n">
        <v>9.94</v>
      </c>
      <c r="F85" t="n">
        <v>6.78</v>
      </c>
      <c r="G85" t="n">
        <v>81.34</v>
      </c>
      <c r="H85" t="n">
        <v>1.22</v>
      </c>
      <c r="I85" t="n">
        <v>5</v>
      </c>
      <c r="J85" t="n">
        <v>317.08</v>
      </c>
      <c r="K85" t="n">
        <v>60.56</v>
      </c>
      <c r="L85" t="n">
        <v>21.75</v>
      </c>
      <c r="M85" t="n">
        <v>3</v>
      </c>
      <c r="N85" t="n">
        <v>94.78</v>
      </c>
      <c r="O85" t="n">
        <v>39341.24</v>
      </c>
      <c r="P85" t="n">
        <v>113.55</v>
      </c>
      <c r="Q85" t="n">
        <v>204.16</v>
      </c>
      <c r="R85" t="n">
        <v>24.47</v>
      </c>
      <c r="S85" t="n">
        <v>17.37</v>
      </c>
      <c r="T85" t="n">
        <v>1452.11</v>
      </c>
      <c r="U85" t="n">
        <v>0.71</v>
      </c>
      <c r="V85" t="n">
        <v>0.75</v>
      </c>
      <c r="W85" t="n">
        <v>1.15</v>
      </c>
      <c r="X85" t="n">
        <v>0.09</v>
      </c>
      <c r="Y85" t="n">
        <v>1</v>
      </c>
      <c r="Z85" t="n">
        <v>10</v>
      </c>
      <c r="AA85" t="n">
        <v>95.80723553554968</v>
      </c>
      <c r="AB85" t="n">
        <v>131.0876863766097</v>
      </c>
      <c r="AC85" t="n">
        <v>118.5768615715842</v>
      </c>
      <c r="AD85" t="n">
        <v>95807.23553554968</v>
      </c>
      <c r="AE85" t="n">
        <v>131087.6863766097</v>
      </c>
      <c r="AF85" t="n">
        <v>5.29366812454581e-06</v>
      </c>
      <c r="AG85" t="n">
        <v>0.4141666666666666</v>
      </c>
      <c r="AH85" t="n">
        <v>118576.8615715842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10.066</v>
      </c>
      <c r="E86" t="n">
        <v>9.93</v>
      </c>
      <c r="F86" t="n">
        <v>6.77</v>
      </c>
      <c r="G86" t="n">
        <v>81.27</v>
      </c>
      <c r="H86" t="n">
        <v>1.23</v>
      </c>
      <c r="I86" t="n">
        <v>5</v>
      </c>
      <c r="J86" t="n">
        <v>317.64</v>
      </c>
      <c r="K86" t="n">
        <v>60.56</v>
      </c>
      <c r="L86" t="n">
        <v>22</v>
      </c>
      <c r="M86" t="n">
        <v>3</v>
      </c>
      <c r="N86" t="n">
        <v>95.09</v>
      </c>
      <c r="O86" t="n">
        <v>39410.2</v>
      </c>
      <c r="P86" t="n">
        <v>113.42</v>
      </c>
      <c r="Q86" t="n">
        <v>204.14</v>
      </c>
      <c r="R86" t="n">
        <v>24.39</v>
      </c>
      <c r="S86" t="n">
        <v>17.37</v>
      </c>
      <c r="T86" t="n">
        <v>1413.45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95.63642537264403</v>
      </c>
      <c r="AB86" t="n">
        <v>130.8539763761097</v>
      </c>
      <c r="AC86" t="n">
        <v>118.3654565255178</v>
      </c>
      <c r="AD86" t="n">
        <v>95636.42537264402</v>
      </c>
      <c r="AE86" t="n">
        <v>130853.9763761097</v>
      </c>
      <c r="AF86" t="n">
        <v>5.296772730060151e-06</v>
      </c>
      <c r="AG86" t="n">
        <v>0.41375</v>
      </c>
      <c r="AH86" t="n">
        <v>118365.4565255178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10.0646</v>
      </c>
      <c r="E87" t="n">
        <v>9.94</v>
      </c>
      <c r="F87" t="n">
        <v>6.77</v>
      </c>
      <c r="G87" t="n">
        <v>81.28</v>
      </c>
      <c r="H87" t="n">
        <v>1.25</v>
      </c>
      <c r="I87" t="n">
        <v>5</v>
      </c>
      <c r="J87" t="n">
        <v>318.2</v>
      </c>
      <c r="K87" t="n">
        <v>60.56</v>
      </c>
      <c r="L87" t="n">
        <v>22.25</v>
      </c>
      <c r="M87" t="n">
        <v>3</v>
      </c>
      <c r="N87" t="n">
        <v>95.40000000000001</v>
      </c>
      <c r="O87" t="n">
        <v>39479.3</v>
      </c>
      <c r="P87" t="n">
        <v>113.46</v>
      </c>
      <c r="Q87" t="n">
        <v>204.14</v>
      </c>
      <c r="R87" t="n">
        <v>24.5</v>
      </c>
      <c r="S87" t="n">
        <v>17.37</v>
      </c>
      <c r="T87" t="n">
        <v>1466.72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95.67476539549311</v>
      </c>
      <c r="AB87" t="n">
        <v>130.9064348868143</v>
      </c>
      <c r="AC87" t="n">
        <v>118.4129084695868</v>
      </c>
      <c r="AD87" t="n">
        <v>95674.76539549312</v>
      </c>
      <c r="AE87" t="n">
        <v>130906.4348868142</v>
      </c>
      <c r="AF87" t="n">
        <v>5.2960360440059e-06</v>
      </c>
      <c r="AG87" t="n">
        <v>0.4141666666666666</v>
      </c>
      <c r="AH87" t="n">
        <v>118412.9084695867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10.0615</v>
      </c>
      <c r="E88" t="n">
        <v>9.94</v>
      </c>
      <c r="F88" t="n">
        <v>6.78</v>
      </c>
      <c r="G88" t="n">
        <v>81.31999999999999</v>
      </c>
      <c r="H88" t="n">
        <v>1.26</v>
      </c>
      <c r="I88" t="n">
        <v>5</v>
      </c>
      <c r="J88" t="n">
        <v>318.76</v>
      </c>
      <c r="K88" t="n">
        <v>60.56</v>
      </c>
      <c r="L88" t="n">
        <v>22.5</v>
      </c>
      <c r="M88" t="n">
        <v>3</v>
      </c>
      <c r="N88" t="n">
        <v>95.70999999999999</v>
      </c>
      <c r="O88" t="n">
        <v>39548.54</v>
      </c>
      <c r="P88" t="n">
        <v>113.5</v>
      </c>
      <c r="Q88" t="n">
        <v>204.14</v>
      </c>
      <c r="R88" t="n">
        <v>24.54</v>
      </c>
      <c r="S88" t="n">
        <v>17.37</v>
      </c>
      <c r="T88" t="n">
        <v>1484.9</v>
      </c>
      <c r="U88" t="n">
        <v>0.71</v>
      </c>
      <c r="V88" t="n">
        <v>0.75</v>
      </c>
      <c r="W88" t="n">
        <v>1.14</v>
      </c>
      <c r="X88" t="n">
        <v>0.09</v>
      </c>
      <c r="Y88" t="n">
        <v>1</v>
      </c>
      <c r="Z88" t="n">
        <v>10</v>
      </c>
      <c r="AA88" t="n">
        <v>95.76756489503549</v>
      </c>
      <c r="AB88" t="n">
        <v>131.033407256113</v>
      </c>
      <c r="AC88" t="n">
        <v>118.5277627741666</v>
      </c>
      <c r="AD88" t="n">
        <v>95767.5648950355</v>
      </c>
      <c r="AE88" t="n">
        <v>131033.407256113</v>
      </c>
      <c r="AF88" t="n">
        <v>5.29440481060006e-06</v>
      </c>
      <c r="AG88" t="n">
        <v>0.4141666666666666</v>
      </c>
      <c r="AH88" t="n">
        <v>118527.7627741666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10.0651</v>
      </c>
      <c r="E89" t="n">
        <v>9.94</v>
      </c>
      <c r="F89" t="n">
        <v>6.77</v>
      </c>
      <c r="G89" t="n">
        <v>81.28</v>
      </c>
      <c r="H89" t="n">
        <v>1.27</v>
      </c>
      <c r="I89" t="n">
        <v>5</v>
      </c>
      <c r="J89" t="n">
        <v>319.33</v>
      </c>
      <c r="K89" t="n">
        <v>60.56</v>
      </c>
      <c r="L89" t="n">
        <v>22.75</v>
      </c>
      <c r="M89" t="n">
        <v>3</v>
      </c>
      <c r="N89" t="n">
        <v>96.02</v>
      </c>
      <c r="O89" t="n">
        <v>39617.93</v>
      </c>
      <c r="P89" t="n">
        <v>113.42</v>
      </c>
      <c r="Q89" t="n">
        <v>204.14</v>
      </c>
      <c r="R89" t="n">
        <v>24.46</v>
      </c>
      <c r="S89" t="n">
        <v>17.37</v>
      </c>
      <c r="T89" t="n">
        <v>1444.87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95.6486368451243</v>
      </c>
      <c r="AB89" t="n">
        <v>130.8706846514893</v>
      </c>
      <c r="AC89" t="n">
        <v>118.3805701865455</v>
      </c>
      <c r="AD89" t="n">
        <v>95648.6368451243</v>
      </c>
      <c r="AE89" t="n">
        <v>130870.6846514894</v>
      </c>
      <c r="AF89" t="n">
        <v>5.296299146168131e-06</v>
      </c>
      <c r="AG89" t="n">
        <v>0.4141666666666666</v>
      </c>
      <c r="AH89" t="n">
        <v>118380.5701865455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10.0646</v>
      </c>
      <c r="E90" t="n">
        <v>9.94</v>
      </c>
      <c r="F90" t="n">
        <v>6.77</v>
      </c>
      <c r="G90" t="n">
        <v>81.28</v>
      </c>
      <c r="H90" t="n">
        <v>1.28</v>
      </c>
      <c r="I90" t="n">
        <v>5</v>
      </c>
      <c r="J90" t="n">
        <v>319.89</v>
      </c>
      <c r="K90" t="n">
        <v>60.56</v>
      </c>
      <c r="L90" t="n">
        <v>23</v>
      </c>
      <c r="M90" t="n">
        <v>3</v>
      </c>
      <c r="N90" t="n">
        <v>96.34</v>
      </c>
      <c r="O90" t="n">
        <v>39687.46</v>
      </c>
      <c r="P90" t="n">
        <v>113.31</v>
      </c>
      <c r="Q90" t="n">
        <v>204.14</v>
      </c>
      <c r="R90" t="n">
        <v>24.47</v>
      </c>
      <c r="S90" t="n">
        <v>17.37</v>
      </c>
      <c r="T90" t="n">
        <v>1453.28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95.5936599581142</v>
      </c>
      <c r="AB90" t="n">
        <v>130.7954628492731</v>
      </c>
      <c r="AC90" t="n">
        <v>118.3125274475583</v>
      </c>
      <c r="AD90" t="n">
        <v>95593.65995811421</v>
      </c>
      <c r="AE90" t="n">
        <v>130795.4628492731</v>
      </c>
      <c r="AF90" t="n">
        <v>5.2960360440059e-06</v>
      </c>
      <c r="AG90" t="n">
        <v>0.4141666666666666</v>
      </c>
      <c r="AH90" t="n">
        <v>118312.5274475583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10.0649</v>
      </c>
      <c r="E91" t="n">
        <v>9.94</v>
      </c>
      <c r="F91" t="n">
        <v>6.77</v>
      </c>
      <c r="G91" t="n">
        <v>81.28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113.27</v>
      </c>
      <c r="Q91" t="n">
        <v>204.14</v>
      </c>
      <c r="R91" t="n">
        <v>24.37</v>
      </c>
      <c r="S91" t="n">
        <v>17.37</v>
      </c>
      <c r="T91" t="n">
        <v>1402.19</v>
      </c>
      <c r="U91" t="n">
        <v>0.71</v>
      </c>
      <c r="V91" t="n">
        <v>0.75</v>
      </c>
      <c r="W91" t="n">
        <v>1.15</v>
      </c>
      <c r="X91" t="n">
        <v>0.08</v>
      </c>
      <c r="Y91" t="n">
        <v>1</v>
      </c>
      <c r="Z91" t="n">
        <v>10</v>
      </c>
      <c r="AA91" t="n">
        <v>95.56933394505589</v>
      </c>
      <c r="AB91" t="n">
        <v>130.7621789250188</v>
      </c>
      <c r="AC91" t="n">
        <v>118.2824200943205</v>
      </c>
      <c r="AD91" t="n">
        <v>95569.33394505589</v>
      </c>
      <c r="AE91" t="n">
        <v>130762.1789250188</v>
      </c>
      <c r="AF91" t="n">
        <v>5.296193905303239e-06</v>
      </c>
      <c r="AG91" t="n">
        <v>0.4141666666666666</v>
      </c>
      <c r="AH91" t="n">
        <v>118282.4200943205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10.0713</v>
      </c>
      <c r="E92" t="n">
        <v>9.93</v>
      </c>
      <c r="F92" t="n">
        <v>6.77</v>
      </c>
      <c r="G92" t="n">
        <v>81.2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113.02</v>
      </c>
      <c r="Q92" t="n">
        <v>204.14</v>
      </c>
      <c r="R92" t="n">
        <v>24.18</v>
      </c>
      <c r="S92" t="n">
        <v>17.37</v>
      </c>
      <c r="T92" t="n">
        <v>1307.29</v>
      </c>
      <c r="U92" t="n">
        <v>0.72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95.37261948944376</v>
      </c>
      <c r="AB92" t="n">
        <v>130.4930255284211</v>
      </c>
      <c r="AC92" t="n">
        <v>118.0389543201348</v>
      </c>
      <c r="AD92" t="n">
        <v>95372.61948944376</v>
      </c>
      <c r="AE92" t="n">
        <v>130493.0255284211</v>
      </c>
      <c r="AF92" t="n">
        <v>5.299561612979812e-06</v>
      </c>
      <c r="AG92" t="n">
        <v>0.41375</v>
      </c>
      <c r="AH92" t="n">
        <v>118038.9543201348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10.0742</v>
      </c>
      <c r="E93" t="n">
        <v>9.93</v>
      </c>
      <c r="F93" t="n">
        <v>6.76</v>
      </c>
      <c r="G93" t="n">
        <v>81.17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112.81</v>
      </c>
      <c r="Q93" t="n">
        <v>204.14</v>
      </c>
      <c r="R93" t="n">
        <v>24.11</v>
      </c>
      <c r="S93" t="n">
        <v>17.37</v>
      </c>
      <c r="T93" t="n">
        <v>1273.09</v>
      </c>
      <c r="U93" t="n">
        <v>0.72</v>
      </c>
      <c r="V93" t="n">
        <v>0.75</v>
      </c>
      <c r="W93" t="n">
        <v>1.14</v>
      </c>
      <c r="X93" t="n">
        <v>0.07000000000000001</v>
      </c>
      <c r="Y93" t="n">
        <v>1</v>
      </c>
      <c r="Z93" t="n">
        <v>10</v>
      </c>
      <c r="AA93" t="n">
        <v>95.18998984437829</v>
      </c>
      <c r="AB93" t="n">
        <v>130.2431435909913</v>
      </c>
      <c r="AC93" t="n">
        <v>117.8129207641018</v>
      </c>
      <c r="AD93" t="n">
        <v>95189.98984437829</v>
      </c>
      <c r="AE93" t="n">
        <v>130243.1435909913</v>
      </c>
      <c r="AF93" t="n">
        <v>5.301087605520759e-06</v>
      </c>
      <c r="AG93" t="n">
        <v>0.41375</v>
      </c>
      <c r="AH93" t="n">
        <v>117812.9207641018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10.0773</v>
      </c>
      <c r="E94" t="n">
        <v>9.92</v>
      </c>
      <c r="F94" t="n">
        <v>6.76</v>
      </c>
      <c r="G94" t="n">
        <v>81.13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112.54</v>
      </c>
      <c r="Q94" t="n">
        <v>204.14</v>
      </c>
      <c r="R94" t="n">
        <v>24.05</v>
      </c>
      <c r="S94" t="n">
        <v>17.37</v>
      </c>
      <c r="T94" t="n">
        <v>1242.39</v>
      </c>
      <c r="U94" t="n">
        <v>0.72</v>
      </c>
      <c r="V94" t="n">
        <v>0.76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95.0123445239899</v>
      </c>
      <c r="AB94" t="n">
        <v>130.0000814264777</v>
      </c>
      <c r="AC94" t="n">
        <v>117.5930561114293</v>
      </c>
      <c r="AD94" t="n">
        <v>95012.3445239899</v>
      </c>
      <c r="AE94" t="n">
        <v>130000.0814264777</v>
      </c>
      <c r="AF94" t="n">
        <v>5.3027188389266e-06</v>
      </c>
      <c r="AG94" t="n">
        <v>0.4133333333333333</v>
      </c>
      <c r="AH94" t="n">
        <v>117593.0561114294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10.0739</v>
      </c>
      <c r="E95" t="n">
        <v>9.93</v>
      </c>
      <c r="F95" t="n">
        <v>6.76</v>
      </c>
      <c r="G95" t="n">
        <v>81.17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112.44</v>
      </c>
      <c r="Q95" t="n">
        <v>204.14</v>
      </c>
      <c r="R95" t="n">
        <v>24.02</v>
      </c>
      <c r="S95" t="n">
        <v>17.37</v>
      </c>
      <c r="T95" t="n">
        <v>1229.79</v>
      </c>
      <c r="U95" t="n">
        <v>0.72</v>
      </c>
      <c r="V95" t="n">
        <v>0.75</v>
      </c>
      <c r="W95" t="n">
        <v>1.15</v>
      </c>
      <c r="X95" t="n">
        <v>0.07000000000000001</v>
      </c>
      <c r="Y95" t="n">
        <v>1</v>
      </c>
      <c r="Z95" t="n">
        <v>10</v>
      </c>
      <c r="AA95" t="n">
        <v>94.99279868791344</v>
      </c>
      <c r="AB95" t="n">
        <v>129.9733379512564</v>
      </c>
      <c r="AC95" t="n">
        <v>117.5688649959485</v>
      </c>
      <c r="AD95" t="n">
        <v>94992.79868791344</v>
      </c>
      <c r="AE95" t="n">
        <v>129973.3379512564</v>
      </c>
      <c r="AF95" t="n">
        <v>5.30092974422342e-06</v>
      </c>
      <c r="AG95" t="n">
        <v>0.41375</v>
      </c>
      <c r="AH95" t="n">
        <v>117568.8649959485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10.0733</v>
      </c>
      <c r="E96" t="n">
        <v>9.93</v>
      </c>
      <c r="F96" t="n">
        <v>6.76</v>
      </c>
      <c r="G96" t="n">
        <v>81.18000000000001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112.19</v>
      </c>
      <c r="Q96" t="n">
        <v>204.14</v>
      </c>
      <c r="R96" t="n">
        <v>24.14</v>
      </c>
      <c r="S96" t="n">
        <v>17.37</v>
      </c>
      <c r="T96" t="n">
        <v>1289.41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94.86309674325717</v>
      </c>
      <c r="AB96" t="n">
        <v>129.7958740285319</v>
      </c>
      <c r="AC96" t="n">
        <v>117.4083379809365</v>
      </c>
      <c r="AD96" t="n">
        <v>94863.09674325718</v>
      </c>
      <c r="AE96" t="n">
        <v>129795.8740285319</v>
      </c>
      <c r="AF96" t="n">
        <v>5.300614021628741e-06</v>
      </c>
      <c r="AG96" t="n">
        <v>0.41375</v>
      </c>
      <c r="AH96" t="n">
        <v>117408.3379809365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10.0719</v>
      </c>
      <c r="E97" t="n">
        <v>9.93</v>
      </c>
      <c r="F97" t="n">
        <v>6.77</v>
      </c>
      <c r="G97" t="n">
        <v>81.2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111.99</v>
      </c>
      <c r="Q97" t="n">
        <v>204.14</v>
      </c>
      <c r="R97" t="n">
        <v>24.19</v>
      </c>
      <c r="S97" t="n">
        <v>17.37</v>
      </c>
      <c r="T97" t="n">
        <v>1312.8</v>
      </c>
      <c r="U97" t="n">
        <v>0.72</v>
      </c>
      <c r="V97" t="n">
        <v>0.75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94.81071872999603</v>
      </c>
      <c r="AB97" t="n">
        <v>129.7242081200332</v>
      </c>
      <c r="AC97" t="n">
        <v>117.3435117661612</v>
      </c>
      <c r="AD97" t="n">
        <v>94810.71872999602</v>
      </c>
      <c r="AE97" t="n">
        <v>129724.2081200331</v>
      </c>
      <c r="AF97" t="n">
        <v>5.299877335574491e-06</v>
      </c>
      <c r="AG97" t="n">
        <v>0.41375</v>
      </c>
      <c r="AH97" t="n">
        <v>117343.5117661612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10.0696</v>
      </c>
      <c r="E98" t="n">
        <v>9.93</v>
      </c>
      <c r="F98" t="n">
        <v>6.77</v>
      </c>
      <c r="G98" t="n">
        <v>81.22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111.98</v>
      </c>
      <c r="Q98" t="n">
        <v>204.14</v>
      </c>
      <c r="R98" t="n">
        <v>24.24</v>
      </c>
      <c r="S98" t="n">
        <v>17.37</v>
      </c>
      <c r="T98" t="n">
        <v>1336.25</v>
      </c>
      <c r="U98" t="n">
        <v>0.72</v>
      </c>
      <c r="V98" t="n">
        <v>0.75</v>
      </c>
      <c r="W98" t="n">
        <v>1.15</v>
      </c>
      <c r="X98" t="n">
        <v>0.08</v>
      </c>
      <c r="Y98" t="n">
        <v>1</v>
      </c>
      <c r="Z98" t="n">
        <v>10</v>
      </c>
      <c r="AA98" t="n">
        <v>94.82581565147477</v>
      </c>
      <c r="AB98" t="n">
        <v>129.7448643940295</v>
      </c>
      <c r="AC98" t="n">
        <v>117.3621966343586</v>
      </c>
      <c r="AD98" t="n">
        <v>94825.81565147477</v>
      </c>
      <c r="AE98" t="n">
        <v>129744.8643940295</v>
      </c>
      <c r="AF98" t="n">
        <v>5.298667065628222e-06</v>
      </c>
      <c r="AG98" t="n">
        <v>0.41375</v>
      </c>
      <c r="AH98" t="n">
        <v>117362.1966343586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10.0705</v>
      </c>
      <c r="E99" t="n">
        <v>9.93</v>
      </c>
      <c r="F99" t="n">
        <v>6.77</v>
      </c>
      <c r="G99" t="n">
        <v>81.20999999999999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111.97</v>
      </c>
      <c r="Q99" t="n">
        <v>204.15</v>
      </c>
      <c r="R99" t="n">
        <v>24.22</v>
      </c>
      <c r="S99" t="n">
        <v>17.37</v>
      </c>
      <c r="T99" t="n">
        <v>1329.55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94.81238892341887</v>
      </c>
      <c r="AB99" t="n">
        <v>129.726493352358</v>
      </c>
      <c r="AC99" t="n">
        <v>117.3455788991203</v>
      </c>
      <c r="AD99" t="n">
        <v>94812.38892341887</v>
      </c>
      <c r="AE99" t="n">
        <v>129726.493352358</v>
      </c>
      <c r="AF99" t="n">
        <v>5.29914064952024e-06</v>
      </c>
      <c r="AG99" t="n">
        <v>0.41375</v>
      </c>
      <c r="AH99" t="n">
        <v>117345.5788991203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10.0671</v>
      </c>
      <c r="E100" t="n">
        <v>9.93</v>
      </c>
      <c r="F100" t="n">
        <v>6.77</v>
      </c>
      <c r="G100" t="n">
        <v>81.25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111.91</v>
      </c>
      <c r="Q100" t="n">
        <v>204.16</v>
      </c>
      <c r="R100" t="n">
        <v>24.3</v>
      </c>
      <c r="S100" t="n">
        <v>17.37</v>
      </c>
      <c r="T100" t="n">
        <v>1365.2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94.81026911410991</v>
      </c>
      <c r="AB100" t="n">
        <v>129.7235929357421</v>
      </c>
      <c r="AC100" t="n">
        <v>117.3429552941955</v>
      </c>
      <c r="AD100" t="n">
        <v>94810.26911410992</v>
      </c>
      <c r="AE100" t="n">
        <v>129723.5929357421</v>
      </c>
      <c r="AF100" t="n">
        <v>5.29735155481706e-06</v>
      </c>
      <c r="AG100" t="n">
        <v>0.41375</v>
      </c>
      <c r="AH100" t="n">
        <v>117342.9552941955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10.0649</v>
      </c>
      <c r="E101" t="n">
        <v>9.94</v>
      </c>
      <c r="F101" t="n">
        <v>6.77</v>
      </c>
      <c r="G101" t="n">
        <v>81.28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111.86</v>
      </c>
      <c r="Q101" t="n">
        <v>204.14</v>
      </c>
      <c r="R101" t="n">
        <v>24.38</v>
      </c>
      <c r="S101" t="n">
        <v>17.37</v>
      </c>
      <c r="T101" t="n">
        <v>1408.67</v>
      </c>
      <c r="U101" t="n">
        <v>0.71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94.80696555794707</v>
      </c>
      <c r="AB101" t="n">
        <v>129.7190728644575</v>
      </c>
      <c r="AC101" t="n">
        <v>117.3388666121703</v>
      </c>
      <c r="AD101" t="n">
        <v>94806.96555794707</v>
      </c>
      <c r="AE101" t="n">
        <v>129719.0728644575</v>
      </c>
      <c r="AF101" t="n">
        <v>5.296193905303239e-06</v>
      </c>
      <c r="AG101" t="n">
        <v>0.4141666666666666</v>
      </c>
      <c r="AH101" t="n">
        <v>117338.8666121703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10.0663</v>
      </c>
      <c r="E102" t="n">
        <v>9.93</v>
      </c>
      <c r="F102" t="n">
        <v>6.77</v>
      </c>
      <c r="G102" t="n">
        <v>81.26000000000001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111.62</v>
      </c>
      <c r="Q102" t="n">
        <v>204.14</v>
      </c>
      <c r="R102" t="n">
        <v>24.29</v>
      </c>
      <c r="S102" t="n">
        <v>17.37</v>
      </c>
      <c r="T102" t="n">
        <v>1360.8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94.66062492661645</v>
      </c>
      <c r="AB102" t="n">
        <v>129.518843156578</v>
      </c>
      <c r="AC102" t="n">
        <v>117.1577465465866</v>
      </c>
      <c r="AD102" t="n">
        <v>94660.62492661645</v>
      </c>
      <c r="AE102" t="n">
        <v>129518.843156578</v>
      </c>
      <c r="AF102" t="n">
        <v>5.296930591357489e-06</v>
      </c>
      <c r="AG102" t="n">
        <v>0.41375</v>
      </c>
      <c r="AH102" t="n">
        <v>117157.7465465866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10.0713</v>
      </c>
      <c r="E103" t="n">
        <v>9.93</v>
      </c>
      <c r="F103" t="n">
        <v>6.77</v>
      </c>
      <c r="G103" t="n">
        <v>81.2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111.34</v>
      </c>
      <c r="Q103" t="n">
        <v>204.14</v>
      </c>
      <c r="R103" t="n">
        <v>24.2</v>
      </c>
      <c r="S103" t="n">
        <v>17.37</v>
      </c>
      <c r="T103" t="n">
        <v>1314.86</v>
      </c>
      <c r="U103" t="n">
        <v>0.72</v>
      </c>
      <c r="V103" t="n">
        <v>0.75</v>
      </c>
      <c r="W103" t="n">
        <v>1.14</v>
      </c>
      <c r="X103" t="n">
        <v>0.08</v>
      </c>
      <c r="Y103" t="n">
        <v>1</v>
      </c>
      <c r="Z103" t="n">
        <v>10</v>
      </c>
      <c r="AA103" t="n">
        <v>94.46484289729673</v>
      </c>
      <c r="AB103" t="n">
        <v>129.2509655467694</v>
      </c>
      <c r="AC103" t="n">
        <v>116.9154347998895</v>
      </c>
      <c r="AD103" t="n">
        <v>94464.84289729674</v>
      </c>
      <c r="AE103" t="n">
        <v>129250.9655467694</v>
      </c>
      <c r="AF103" t="n">
        <v>5.299561612979812e-06</v>
      </c>
      <c r="AG103" t="n">
        <v>0.41375</v>
      </c>
      <c r="AH103" t="n">
        <v>116915.4347998895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10.1506</v>
      </c>
      <c r="E104" t="n">
        <v>9.85</v>
      </c>
      <c r="F104" t="n">
        <v>6.74</v>
      </c>
      <c r="G104" t="n">
        <v>101.12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110.73</v>
      </c>
      <c r="Q104" t="n">
        <v>204.14</v>
      </c>
      <c r="R104" t="n">
        <v>23.47</v>
      </c>
      <c r="S104" t="n">
        <v>17.37</v>
      </c>
      <c r="T104" t="n">
        <v>955.05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93.27781129840771</v>
      </c>
      <c r="AB104" t="n">
        <v>127.626816545032</v>
      </c>
      <c r="AC104" t="n">
        <v>115.44629229937</v>
      </c>
      <c r="AD104" t="n">
        <v>93277.81129840772</v>
      </c>
      <c r="AE104" t="n">
        <v>127626.816545032</v>
      </c>
      <c r="AF104" t="n">
        <v>5.341289615909852e-06</v>
      </c>
      <c r="AG104" t="n">
        <v>0.4104166666666667</v>
      </c>
      <c r="AH104" t="n">
        <v>115446.29229937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10.1497</v>
      </c>
      <c r="E105" t="n">
        <v>9.85</v>
      </c>
      <c r="F105" t="n">
        <v>6.74</v>
      </c>
      <c r="G105" t="n">
        <v>101.14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110.75</v>
      </c>
      <c r="Q105" t="n">
        <v>204.14</v>
      </c>
      <c r="R105" t="n">
        <v>23.45</v>
      </c>
      <c r="S105" t="n">
        <v>17.37</v>
      </c>
      <c r="T105" t="n">
        <v>949.77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93.29636060052816</v>
      </c>
      <c r="AB105" t="n">
        <v>127.6521965185307</v>
      </c>
      <c r="AC105" t="n">
        <v>115.4692500438189</v>
      </c>
      <c r="AD105" t="n">
        <v>93296.36060052816</v>
      </c>
      <c r="AE105" t="n">
        <v>127652.1965185307</v>
      </c>
      <c r="AF105" t="n">
        <v>5.340816032017832e-06</v>
      </c>
      <c r="AG105" t="n">
        <v>0.4104166666666667</v>
      </c>
      <c r="AH105" t="n">
        <v>115469.2500438189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10.1509</v>
      </c>
      <c r="E106" t="n">
        <v>9.85</v>
      </c>
      <c r="F106" t="n">
        <v>6.74</v>
      </c>
      <c r="G106" t="n">
        <v>101.12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110.91</v>
      </c>
      <c r="Q106" t="n">
        <v>204.15</v>
      </c>
      <c r="R106" t="n">
        <v>23.45</v>
      </c>
      <c r="S106" t="n">
        <v>17.37</v>
      </c>
      <c r="T106" t="n">
        <v>946.4299999999999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93.37170205179791</v>
      </c>
      <c r="AB106" t="n">
        <v>127.7552820159882</v>
      </c>
      <c r="AC106" t="n">
        <v>115.5624972060805</v>
      </c>
      <c r="AD106" t="n">
        <v>93371.70205179791</v>
      </c>
      <c r="AE106" t="n">
        <v>127755.2820159882</v>
      </c>
      <c r="AF106" t="n">
        <v>5.341447477207191e-06</v>
      </c>
      <c r="AG106" t="n">
        <v>0.4104166666666667</v>
      </c>
      <c r="AH106" t="n">
        <v>115562.4972060805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10.1434</v>
      </c>
      <c r="E107" t="n">
        <v>9.859999999999999</v>
      </c>
      <c r="F107" t="n">
        <v>6.75</v>
      </c>
      <c r="G107" t="n">
        <v>101.23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111.12</v>
      </c>
      <c r="Q107" t="n">
        <v>204.14</v>
      </c>
      <c r="R107" t="n">
        <v>23.58</v>
      </c>
      <c r="S107" t="n">
        <v>17.37</v>
      </c>
      <c r="T107" t="n">
        <v>1010.98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93.59670146556424</v>
      </c>
      <c r="AB107" t="n">
        <v>128.0631361401767</v>
      </c>
      <c r="AC107" t="n">
        <v>115.8409701647325</v>
      </c>
      <c r="AD107" t="n">
        <v>93596.70146556424</v>
      </c>
      <c r="AE107" t="n">
        <v>128063.1361401767</v>
      </c>
      <c r="AF107" t="n">
        <v>5.337500944773705e-06</v>
      </c>
      <c r="AG107" t="n">
        <v>0.4108333333333333</v>
      </c>
      <c r="AH107" t="n">
        <v>115840.9701647325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10.1428</v>
      </c>
      <c r="E108" t="n">
        <v>9.859999999999999</v>
      </c>
      <c r="F108" t="n">
        <v>6.75</v>
      </c>
      <c r="G108" t="n">
        <v>101.24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111.34</v>
      </c>
      <c r="Q108" t="n">
        <v>204.14</v>
      </c>
      <c r="R108" t="n">
        <v>23.66</v>
      </c>
      <c r="S108" t="n">
        <v>17.37</v>
      </c>
      <c r="T108" t="n">
        <v>1052.2</v>
      </c>
      <c r="U108" t="n">
        <v>0.73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93.71997842445805</v>
      </c>
      <c r="AB108" t="n">
        <v>128.2318091139307</v>
      </c>
      <c r="AC108" t="n">
        <v>115.9935452266055</v>
      </c>
      <c r="AD108" t="n">
        <v>93719.97842445805</v>
      </c>
      <c r="AE108" t="n">
        <v>128231.8091139307</v>
      </c>
      <c r="AF108" t="n">
        <v>5.337185222179027e-06</v>
      </c>
      <c r="AG108" t="n">
        <v>0.4108333333333333</v>
      </c>
      <c r="AH108" t="n">
        <v>115993.5452266055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10.1443</v>
      </c>
      <c r="E109" t="n">
        <v>9.859999999999999</v>
      </c>
      <c r="F109" t="n">
        <v>6.75</v>
      </c>
      <c r="G109" t="n">
        <v>101.22</v>
      </c>
      <c r="H109" t="n">
        <v>1.49</v>
      </c>
      <c r="I109" t="n">
        <v>4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111.41</v>
      </c>
      <c r="Q109" t="n">
        <v>204.14</v>
      </c>
      <c r="R109" t="n">
        <v>23.65</v>
      </c>
      <c r="S109" t="n">
        <v>17.37</v>
      </c>
      <c r="T109" t="n">
        <v>1047.95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93.7444153544981</v>
      </c>
      <c r="AB109" t="n">
        <v>128.2652447996927</v>
      </c>
      <c r="AC109" t="n">
        <v>116.0237898574457</v>
      </c>
      <c r="AD109" t="n">
        <v>93744.41535449811</v>
      </c>
      <c r="AE109" t="n">
        <v>128265.2447996927</v>
      </c>
      <c r="AF109" t="n">
        <v>5.337974528665723e-06</v>
      </c>
      <c r="AG109" t="n">
        <v>0.4108333333333333</v>
      </c>
      <c r="AH109" t="n">
        <v>116023.7898574457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10.1411</v>
      </c>
      <c r="E110" t="n">
        <v>9.859999999999999</v>
      </c>
      <c r="F110" t="n">
        <v>6.75</v>
      </c>
      <c r="G110" t="n">
        <v>101.26</v>
      </c>
      <c r="H110" t="n">
        <v>1.51</v>
      </c>
      <c r="I110" t="n">
        <v>4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111.6</v>
      </c>
      <c r="Q110" t="n">
        <v>204.14</v>
      </c>
      <c r="R110" t="n">
        <v>23.67</v>
      </c>
      <c r="S110" t="n">
        <v>17.37</v>
      </c>
      <c r="T110" t="n">
        <v>1058.35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93.87436893939847</v>
      </c>
      <c r="AB110" t="n">
        <v>128.4430530277009</v>
      </c>
      <c r="AC110" t="n">
        <v>116.1846283177282</v>
      </c>
      <c r="AD110" t="n">
        <v>93874.36893939847</v>
      </c>
      <c r="AE110" t="n">
        <v>128443.0530277009</v>
      </c>
      <c r="AF110" t="n">
        <v>5.336290674827438e-06</v>
      </c>
      <c r="AG110" t="n">
        <v>0.4108333333333333</v>
      </c>
      <c r="AH110" t="n">
        <v>116184.6283177282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10.1394</v>
      </c>
      <c r="E111" t="n">
        <v>9.859999999999999</v>
      </c>
      <c r="F111" t="n">
        <v>6.75</v>
      </c>
      <c r="G111" t="n">
        <v>101.29</v>
      </c>
      <c r="H111" t="n">
        <v>1.52</v>
      </c>
      <c r="I111" t="n">
        <v>4</v>
      </c>
      <c r="J111" t="n">
        <v>332.01</v>
      </c>
      <c r="K111" t="n">
        <v>60.56</v>
      </c>
      <c r="L111" t="n">
        <v>28.25</v>
      </c>
      <c r="M111" t="n">
        <v>2</v>
      </c>
      <c r="N111" t="n">
        <v>103.21</v>
      </c>
      <c r="O111" t="n">
        <v>41182.52</v>
      </c>
      <c r="P111" t="n">
        <v>111.72</v>
      </c>
      <c r="Q111" t="n">
        <v>204.15</v>
      </c>
      <c r="R111" t="n">
        <v>23.75</v>
      </c>
      <c r="S111" t="n">
        <v>17.37</v>
      </c>
      <c r="T111" t="n">
        <v>1094.94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93.95367125665227</v>
      </c>
      <c r="AB111" t="n">
        <v>128.5515579567388</v>
      </c>
      <c r="AC111" t="n">
        <v>116.2827776886264</v>
      </c>
      <c r="AD111" t="n">
        <v>93953.67125665228</v>
      </c>
      <c r="AE111" t="n">
        <v>128551.5579567388</v>
      </c>
      <c r="AF111" t="n">
        <v>5.335396127475848e-06</v>
      </c>
      <c r="AG111" t="n">
        <v>0.4108333333333333</v>
      </c>
      <c r="AH111" t="n">
        <v>116282.7776886264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10.144</v>
      </c>
      <c r="E112" t="n">
        <v>9.859999999999999</v>
      </c>
      <c r="F112" t="n">
        <v>6.75</v>
      </c>
      <c r="G112" t="n">
        <v>101.22</v>
      </c>
      <c r="H112" t="n">
        <v>1.53</v>
      </c>
      <c r="I112" t="n">
        <v>4</v>
      </c>
      <c r="J112" t="n">
        <v>332.6</v>
      </c>
      <c r="K112" t="n">
        <v>60.56</v>
      </c>
      <c r="L112" t="n">
        <v>28.5</v>
      </c>
      <c r="M112" t="n">
        <v>2</v>
      </c>
      <c r="N112" t="n">
        <v>103.55</v>
      </c>
      <c r="O112" t="n">
        <v>41255.45</v>
      </c>
      <c r="P112" t="n">
        <v>111.87</v>
      </c>
      <c r="Q112" t="n">
        <v>204.14</v>
      </c>
      <c r="R112" t="n">
        <v>23.62</v>
      </c>
      <c r="S112" t="n">
        <v>17.37</v>
      </c>
      <c r="T112" t="n">
        <v>1034.75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93.99381564845868</v>
      </c>
      <c r="AB112" t="n">
        <v>128.6064852846538</v>
      </c>
      <c r="AC112" t="n">
        <v>116.3324628294563</v>
      </c>
      <c r="AD112" t="n">
        <v>93993.81564845868</v>
      </c>
      <c r="AE112" t="n">
        <v>128606.4852846538</v>
      </c>
      <c r="AF112" t="n">
        <v>5.337816667368385e-06</v>
      </c>
      <c r="AG112" t="n">
        <v>0.4108333333333333</v>
      </c>
      <c r="AH112" t="n">
        <v>116332.4628294563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10.146</v>
      </c>
      <c r="E113" t="n">
        <v>9.859999999999999</v>
      </c>
      <c r="F113" t="n">
        <v>6.75</v>
      </c>
      <c r="G113" t="n">
        <v>101.19</v>
      </c>
      <c r="H113" t="n">
        <v>1.54</v>
      </c>
      <c r="I113" t="n">
        <v>4</v>
      </c>
      <c r="J113" t="n">
        <v>333.2</v>
      </c>
      <c r="K113" t="n">
        <v>60.56</v>
      </c>
      <c r="L113" t="n">
        <v>28.75</v>
      </c>
      <c r="M113" t="n">
        <v>2</v>
      </c>
      <c r="N113" t="n">
        <v>103.89</v>
      </c>
      <c r="O113" t="n">
        <v>41328.54</v>
      </c>
      <c r="P113" t="n">
        <v>111.9</v>
      </c>
      <c r="Q113" t="n">
        <v>204.15</v>
      </c>
      <c r="R113" t="n">
        <v>23.55</v>
      </c>
      <c r="S113" t="n">
        <v>17.37</v>
      </c>
      <c r="T113" t="n">
        <v>995.71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93.99236900434784</v>
      </c>
      <c r="AB113" t="n">
        <v>128.60450592236</v>
      </c>
      <c r="AC113" t="n">
        <v>116.3306723747217</v>
      </c>
      <c r="AD113" t="n">
        <v>93992.36900434784</v>
      </c>
      <c r="AE113" t="n">
        <v>128604.50592236</v>
      </c>
      <c r="AF113" t="n">
        <v>5.338869076017314e-06</v>
      </c>
      <c r="AG113" t="n">
        <v>0.4108333333333333</v>
      </c>
      <c r="AH113" t="n">
        <v>116330.6723747217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10.1509</v>
      </c>
      <c r="E114" t="n">
        <v>9.85</v>
      </c>
      <c r="F114" t="n">
        <v>6.74</v>
      </c>
      <c r="G114" t="n">
        <v>101.12</v>
      </c>
      <c r="H114" t="n">
        <v>1.55</v>
      </c>
      <c r="I114" t="n">
        <v>4</v>
      </c>
      <c r="J114" t="n">
        <v>333.79</v>
      </c>
      <c r="K114" t="n">
        <v>60.56</v>
      </c>
      <c r="L114" t="n">
        <v>29</v>
      </c>
      <c r="M114" t="n">
        <v>2</v>
      </c>
      <c r="N114" t="n">
        <v>104.24</v>
      </c>
      <c r="O114" t="n">
        <v>41401.93</v>
      </c>
      <c r="P114" t="n">
        <v>111.84</v>
      </c>
      <c r="Q114" t="n">
        <v>204.14</v>
      </c>
      <c r="R114" t="n">
        <v>23.43</v>
      </c>
      <c r="S114" t="n">
        <v>17.37</v>
      </c>
      <c r="T114" t="n">
        <v>939.05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93.87028064751567</v>
      </c>
      <c r="AB114" t="n">
        <v>128.4374592463841</v>
      </c>
      <c r="AC114" t="n">
        <v>116.1795683990494</v>
      </c>
      <c r="AD114" t="n">
        <v>93870.28064751567</v>
      </c>
      <c r="AE114" t="n">
        <v>128437.4592463841</v>
      </c>
      <c r="AF114" t="n">
        <v>5.341447477207191e-06</v>
      </c>
      <c r="AG114" t="n">
        <v>0.4104166666666667</v>
      </c>
      <c r="AH114" t="n">
        <v>116179.5683990494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10.1468</v>
      </c>
      <c r="E115" t="n">
        <v>9.859999999999999</v>
      </c>
      <c r="F115" t="n">
        <v>6.75</v>
      </c>
      <c r="G115" t="n">
        <v>101.18</v>
      </c>
      <c r="H115" t="n">
        <v>1.56</v>
      </c>
      <c r="I115" t="n">
        <v>4</v>
      </c>
      <c r="J115" t="n">
        <v>334.39</v>
      </c>
      <c r="K115" t="n">
        <v>60.56</v>
      </c>
      <c r="L115" t="n">
        <v>29.25</v>
      </c>
      <c r="M115" t="n">
        <v>2</v>
      </c>
      <c r="N115" t="n">
        <v>104.58</v>
      </c>
      <c r="O115" t="n">
        <v>41475.37</v>
      </c>
      <c r="P115" t="n">
        <v>112.04</v>
      </c>
      <c r="Q115" t="n">
        <v>204.14</v>
      </c>
      <c r="R115" t="n">
        <v>23.52</v>
      </c>
      <c r="S115" t="n">
        <v>17.37</v>
      </c>
      <c r="T115" t="n">
        <v>979.84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94.06043980434653</v>
      </c>
      <c r="AB115" t="n">
        <v>128.6976433939899</v>
      </c>
      <c r="AC115" t="n">
        <v>116.4149209367785</v>
      </c>
      <c r="AD115" t="n">
        <v>94060.43980434653</v>
      </c>
      <c r="AE115" t="n">
        <v>128697.6433939899</v>
      </c>
      <c r="AF115" t="n">
        <v>5.339290039476885e-06</v>
      </c>
      <c r="AG115" t="n">
        <v>0.4108333333333333</v>
      </c>
      <c r="AH115" t="n">
        <v>116414.9209367785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10.1486</v>
      </c>
      <c r="E116" t="n">
        <v>9.85</v>
      </c>
      <c r="F116" t="n">
        <v>6.74</v>
      </c>
      <c r="G116" t="n">
        <v>101.15</v>
      </c>
      <c r="H116" t="n">
        <v>1.57</v>
      </c>
      <c r="I116" t="n">
        <v>4</v>
      </c>
      <c r="J116" t="n">
        <v>334.98</v>
      </c>
      <c r="K116" t="n">
        <v>60.56</v>
      </c>
      <c r="L116" t="n">
        <v>29.5</v>
      </c>
      <c r="M116" t="n">
        <v>2</v>
      </c>
      <c r="N116" t="n">
        <v>104.93</v>
      </c>
      <c r="O116" t="n">
        <v>41548.98</v>
      </c>
      <c r="P116" t="n">
        <v>112.08</v>
      </c>
      <c r="Q116" t="n">
        <v>204.14</v>
      </c>
      <c r="R116" t="n">
        <v>23.52</v>
      </c>
      <c r="S116" t="n">
        <v>17.37</v>
      </c>
      <c r="T116" t="n">
        <v>983.79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94.01911124997623</v>
      </c>
      <c r="AB116" t="n">
        <v>128.6410958426133</v>
      </c>
      <c r="AC116" t="n">
        <v>116.3637702043404</v>
      </c>
      <c r="AD116" t="n">
        <v>94019.11124997624</v>
      </c>
      <c r="AE116" t="n">
        <v>128641.0958426133</v>
      </c>
      <c r="AF116" t="n">
        <v>5.340237207260922e-06</v>
      </c>
      <c r="AG116" t="n">
        <v>0.4104166666666667</v>
      </c>
      <c r="AH116" t="n">
        <v>116363.7702043404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10.1437</v>
      </c>
      <c r="E117" t="n">
        <v>9.859999999999999</v>
      </c>
      <c r="F117" t="n">
        <v>6.75</v>
      </c>
      <c r="G117" t="n">
        <v>101.22</v>
      </c>
      <c r="H117" t="n">
        <v>1.58</v>
      </c>
      <c r="I117" t="n">
        <v>4</v>
      </c>
      <c r="J117" t="n">
        <v>335.58</v>
      </c>
      <c r="K117" t="n">
        <v>60.56</v>
      </c>
      <c r="L117" t="n">
        <v>29.75</v>
      </c>
      <c r="M117" t="n">
        <v>2</v>
      </c>
      <c r="N117" t="n">
        <v>105.28</v>
      </c>
      <c r="O117" t="n">
        <v>41622.76</v>
      </c>
      <c r="P117" t="n">
        <v>112.13</v>
      </c>
      <c r="Q117" t="n">
        <v>204.16</v>
      </c>
      <c r="R117" t="n">
        <v>23.6</v>
      </c>
      <c r="S117" t="n">
        <v>17.37</v>
      </c>
      <c r="T117" t="n">
        <v>1024.59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94.1359333854415</v>
      </c>
      <c r="AB117" t="n">
        <v>128.8009370421857</v>
      </c>
      <c r="AC117" t="n">
        <v>116.5083563841641</v>
      </c>
      <c r="AD117" t="n">
        <v>94135.9333854415</v>
      </c>
      <c r="AE117" t="n">
        <v>128800.9370421857</v>
      </c>
      <c r="AF117" t="n">
        <v>5.337658806071046e-06</v>
      </c>
      <c r="AG117" t="n">
        <v>0.4108333333333333</v>
      </c>
      <c r="AH117" t="n">
        <v>116508.3563841641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10.1371</v>
      </c>
      <c r="E118" t="n">
        <v>9.859999999999999</v>
      </c>
      <c r="F118" t="n">
        <v>6.75</v>
      </c>
      <c r="G118" t="n">
        <v>101.32</v>
      </c>
      <c r="H118" t="n">
        <v>1.59</v>
      </c>
      <c r="I118" t="n">
        <v>4</v>
      </c>
      <c r="J118" t="n">
        <v>336.18</v>
      </c>
      <c r="K118" t="n">
        <v>60.56</v>
      </c>
      <c r="L118" t="n">
        <v>30</v>
      </c>
      <c r="M118" t="n">
        <v>2</v>
      </c>
      <c r="N118" t="n">
        <v>105.63</v>
      </c>
      <c r="O118" t="n">
        <v>41696.71</v>
      </c>
      <c r="P118" t="n">
        <v>112.31</v>
      </c>
      <c r="Q118" t="n">
        <v>204.14</v>
      </c>
      <c r="R118" t="n">
        <v>23.78</v>
      </c>
      <c r="S118" t="n">
        <v>17.37</v>
      </c>
      <c r="T118" t="n">
        <v>1112.79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94.29058123009487</v>
      </c>
      <c r="AB118" t="n">
        <v>129.0125330458218</v>
      </c>
      <c r="AC118" t="n">
        <v>116.69975796219</v>
      </c>
      <c r="AD118" t="n">
        <v>94290.58123009487</v>
      </c>
      <c r="AE118" t="n">
        <v>129012.5330458218</v>
      </c>
      <c r="AF118" t="n">
        <v>5.33418585752958e-06</v>
      </c>
      <c r="AG118" t="n">
        <v>0.4108333333333333</v>
      </c>
      <c r="AH118" t="n">
        <v>116699.7579621901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10.144</v>
      </c>
      <c r="E119" t="n">
        <v>9.859999999999999</v>
      </c>
      <c r="F119" t="n">
        <v>6.75</v>
      </c>
      <c r="G119" t="n">
        <v>101.22</v>
      </c>
      <c r="H119" t="n">
        <v>1.6</v>
      </c>
      <c r="I119" t="n">
        <v>4</v>
      </c>
      <c r="J119" t="n">
        <v>336.78</v>
      </c>
      <c r="K119" t="n">
        <v>60.56</v>
      </c>
      <c r="L119" t="n">
        <v>30.25</v>
      </c>
      <c r="M119" t="n">
        <v>2</v>
      </c>
      <c r="N119" t="n">
        <v>105.98</v>
      </c>
      <c r="O119" t="n">
        <v>41770.83</v>
      </c>
      <c r="P119" t="n">
        <v>112.2</v>
      </c>
      <c r="Q119" t="n">
        <v>204.17</v>
      </c>
      <c r="R119" t="n">
        <v>23.65</v>
      </c>
      <c r="S119" t="n">
        <v>17.37</v>
      </c>
      <c r="T119" t="n">
        <v>1048.63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94.17085097250207</v>
      </c>
      <c r="AB119" t="n">
        <v>128.8487128252572</v>
      </c>
      <c r="AC119" t="n">
        <v>116.551572513553</v>
      </c>
      <c r="AD119" t="n">
        <v>94170.85097250207</v>
      </c>
      <c r="AE119" t="n">
        <v>128848.7128252572</v>
      </c>
      <c r="AF119" t="n">
        <v>5.337816667368385e-06</v>
      </c>
      <c r="AG119" t="n">
        <v>0.4108333333333333</v>
      </c>
      <c r="AH119" t="n">
        <v>116551.572513553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10.1411</v>
      </c>
      <c r="E120" t="n">
        <v>9.859999999999999</v>
      </c>
      <c r="F120" t="n">
        <v>6.75</v>
      </c>
      <c r="G120" t="n">
        <v>101.26</v>
      </c>
      <c r="H120" t="n">
        <v>1.61</v>
      </c>
      <c r="I120" t="n">
        <v>4</v>
      </c>
      <c r="J120" t="n">
        <v>337.39</v>
      </c>
      <c r="K120" t="n">
        <v>60.56</v>
      </c>
      <c r="L120" t="n">
        <v>30.5</v>
      </c>
      <c r="M120" t="n">
        <v>2</v>
      </c>
      <c r="N120" t="n">
        <v>106.33</v>
      </c>
      <c r="O120" t="n">
        <v>41845.13</v>
      </c>
      <c r="P120" t="n">
        <v>112.27</v>
      </c>
      <c r="Q120" t="n">
        <v>204.21</v>
      </c>
      <c r="R120" t="n">
        <v>23.74</v>
      </c>
      <c r="S120" t="n">
        <v>17.37</v>
      </c>
      <c r="T120" t="n">
        <v>1092.26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94.23390708021772</v>
      </c>
      <c r="AB120" t="n">
        <v>128.9349889736728</v>
      </c>
      <c r="AC120" t="n">
        <v>116.6296145874532</v>
      </c>
      <c r="AD120" t="n">
        <v>94233.90708021772</v>
      </c>
      <c r="AE120" t="n">
        <v>128934.9889736728</v>
      </c>
      <c r="AF120" t="n">
        <v>5.336290674827438e-06</v>
      </c>
      <c r="AG120" t="n">
        <v>0.4108333333333333</v>
      </c>
      <c r="AH120" t="n">
        <v>116629.6145874532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10.1437</v>
      </c>
      <c r="E121" t="n">
        <v>9.859999999999999</v>
      </c>
      <c r="F121" t="n">
        <v>6.75</v>
      </c>
      <c r="G121" t="n">
        <v>101.22</v>
      </c>
      <c r="H121" t="n">
        <v>1.62</v>
      </c>
      <c r="I121" t="n">
        <v>4</v>
      </c>
      <c r="J121" t="n">
        <v>337.99</v>
      </c>
      <c r="K121" t="n">
        <v>60.56</v>
      </c>
      <c r="L121" t="n">
        <v>30.75</v>
      </c>
      <c r="M121" t="n">
        <v>2</v>
      </c>
      <c r="N121" t="n">
        <v>106.68</v>
      </c>
      <c r="O121" t="n">
        <v>41919.61</v>
      </c>
      <c r="P121" t="n">
        <v>112.23</v>
      </c>
      <c r="Q121" t="n">
        <v>204.14</v>
      </c>
      <c r="R121" t="n">
        <v>23.63</v>
      </c>
      <c r="S121" t="n">
        <v>17.37</v>
      </c>
      <c r="T121" t="n">
        <v>1037.04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94.18958203994585</v>
      </c>
      <c r="AB121" t="n">
        <v>128.8743414980901</v>
      </c>
      <c r="AC121" t="n">
        <v>116.5747552218208</v>
      </c>
      <c r="AD121" t="n">
        <v>94189.58203994585</v>
      </c>
      <c r="AE121" t="n">
        <v>128874.3414980901</v>
      </c>
      <c r="AF121" t="n">
        <v>5.337658806071046e-06</v>
      </c>
      <c r="AG121" t="n">
        <v>0.4108333333333333</v>
      </c>
      <c r="AH121" t="n">
        <v>116574.7552218208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10.1471</v>
      </c>
      <c r="E122" t="n">
        <v>9.859999999999999</v>
      </c>
      <c r="F122" t="n">
        <v>6.75</v>
      </c>
      <c r="G122" t="n">
        <v>101.17</v>
      </c>
      <c r="H122" t="n">
        <v>1.63</v>
      </c>
      <c r="I122" t="n">
        <v>4</v>
      </c>
      <c r="J122" t="n">
        <v>338.59</v>
      </c>
      <c r="K122" t="n">
        <v>60.56</v>
      </c>
      <c r="L122" t="n">
        <v>31</v>
      </c>
      <c r="M122" t="n">
        <v>2</v>
      </c>
      <c r="N122" t="n">
        <v>107.04</v>
      </c>
      <c r="O122" t="n">
        <v>41994.26</v>
      </c>
      <c r="P122" t="n">
        <v>112.09</v>
      </c>
      <c r="Q122" t="n">
        <v>204.14</v>
      </c>
      <c r="R122" t="n">
        <v>23.55</v>
      </c>
      <c r="S122" t="n">
        <v>17.37</v>
      </c>
      <c r="T122" t="n">
        <v>999.64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94.08462282017148</v>
      </c>
      <c r="AB122" t="n">
        <v>128.7307316631209</v>
      </c>
      <c r="AC122" t="n">
        <v>116.4448513079434</v>
      </c>
      <c r="AD122" t="n">
        <v>94084.62282017147</v>
      </c>
      <c r="AE122" t="n">
        <v>128730.7316631209</v>
      </c>
      <c r="AF122" t="n">
        <v>5.339447900774225e-06</v>
      </c>
      <c r="AG122" t="n">
        <v>0.4108333333333333</v>
      </c>
      <c r="AH122" t="n">
        <v>116444.8513079434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10.1474</v>
      </c>
      <c r="E123" t="n">
        <v>9.85</v>
      </c>
      <c r="F123" t="n">
        <v>6.74</v>
      </c>
      <c r="G123" t="n">
        <v>101.17</v>
      </c>
      <c r="H123" t="n">
        <v>1.64</v>
      </c>
      <c r="I123" t="n">
        <v>4</v>
      </c>
      <c r="J123" t="n">
        <v>339.2</v>
      </c>
      <c r="K123" t="n">
        <v>60.56</v>
      </c>
      <c r="L123" t="n">
        <v>31.25</v>
      </c>
      <c r="M123" t="n">
        <v>2</v>
      </c>
      <c r="N123" t="n">
        <v>107.4</v>
      </c>
      <c r="O123" t="n">
        <v>42069.09</v>
      </c>
      <c r="P123" t="n">
        <v>112.13</v>
      </c>
      <c r="Q123" t="n">
        <v>204.15</v>
      </c>
      <c r="R123" t="n">
        <v>23.52</v>
      </c>
      <c r="S123" t="n">
        <v>17.37</v>
      </c>
      <c r="T123" t="n">
        <v>982.79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94.05645037745188</v>
      </c>
      <c r="AB123" t="n">
        <v>128.6921848841116</v>
      </c>
      <c r="AC123" t="n">
        <v>116.4099833794219</v>
      </c>
      <c r="AD123" t="n">
        <v>94056.45037745188</v>
      </c>
      <c r="AE123" t="n">
        <v>128692.1848841115</v>
      </c>
      <c r="AF123" t="n">
        <v>5.339605762071564e-06</v>
      </c>
      <c r="AG123" t="n">
        <v>0.4104166666666667</v>
      </c>
      <c r="AH123" t="n">
        <v>116409.9833794219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10.1463</v>
      </c>
      <c r="E124" t="n">
        <v>9.859999999999999</v>
      </c>
      <c r="F124" t="n">
        <v>6.75</v>
      </c>
      <c r="G124" t="n">
        <v>101.19</v>
      </c>
      <c r="H124" t="n">
        <v>1.65</v>
      </c>
      <c r="I124" t="n">
        <v>4</v>
      </c>
      <c r="J124" t="n">
        <v>339.81</v>
      </c>
      <c r="K124" t="n">
        <v>60.56</v>
      </c>
      <c r="L124" t="n">
        <v>31.5</v>
      </c>
      <c r="M124" t="n">
        <v>2</v>
      </c>
      <c r="N124" t="n">
        <v>107.75</v>
      </c>
      <c r="O124" t="n">
        <v>42144.11</v>
      </c>
      <c r="P124" t="n">
        <v>112.15</v>
      </c>
      <c r="Q124" t="n">
        <v>204.14</v>
      </c>
      <c r="R124" t="n">
        <v>23.55</v>
      </c>
      <c r="S124" t="n">
        <v>17.37</v>
      </c>
      <c r="T124" t="n">
        <v>995.49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94.12382575355782</v>
      </c>
      <c r="AB124" t="n">
        <v>128.7843708460915</v>
      </c>
      <c r="AC124" t="n">
        <v>116.4933712425743</v>
      </c>
      <c r="AD124" t="n">
        <v>94123.82575355783</v>
      </c>
      <c r="AE124" t="n">
        <v>128784.3708460914</v>
      </c>
      <c r="AF124" t="n">
        <v>5.339026937314653e-06</v>
      </c>
      <c r="AG124" t="n">
        <v>0.4108333333333333</v>
      </c>
      <c r="AH124" t="n">
        <v>116493.3712425743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10.1468</v>
      </c>
      <c r="E125" t="n">
        <v>9.859999999999999</v>
      </c>
      <c r="F125" t="n">
        <v>6.75</v>
      </c>
      <c r="G125" t="n">
        <v>101.18</v>
      </c>
      <c r="H125" t="n">
        <v>1.66</v>
      </c>
      <c r="I125" t="n">
        <v>4</v>
      </c>
      <c r="J125" t="n">
        <v>340.42</v>
      </c>
      <c r="K125" t="n">
        <v>60.56</v>
      </c>
      <c r="L125" t="n">
        <v>31.75</v>
      </c>
      <c r="M125" t="n">
        <v>2</v>
      </c>
      <c r="N125" t="n">
        <v>108.11</v>
      </c>
      <c r="O125" t="n">
        <v>42219.3</v>
      </c>
      <c r="P125" t="n">
        <v>112.08</v>
      </c>
      <c r="Q125" t="n">
        <v>204.14</v>
      </c>
      <c r="R125" t="n">
        <v>23.44</v>
      </c>
      <c r="S125" t="n">
        <v>17.37</v>
      </c>
      <c r="T125" t="n">
        <v>940.13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94.08189270995996</v>
      </c>
      <c r="AB125" t="n">
        <v>128.7269962058855</v>
      </c>
      <c r="AC125" t="n">
        <v>116.4414723575038</v>
      </c>
      <c r="AD125" t="n">
        <v>94081.89270995995</v>
      </c>
      <c r="AE125" t="n">
        <v>128726.9962058855</v>
      </c>
      <c r="AF125" t="n">
        <v>5.339290039476885e-06</v>
      </c>
      <c r="AG125" t="n">
        <v>0.4108333333333333</v>
      </c>
      <c r="AH125" t="n">
        <v>116441.4723575038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10.1497</v>
      </c>
      <c r="E126" t="n">
        <v>9.85</v>
      </c>
      <c r="F126" t="n">
        <v>6.74</v>
      </c>
      <c r="G126" t="n">
        <v>101.14</v>
      </c>
      <c r="H126" t="n">
        <v>1.67</v>
      </c>
      <c r="I126" t="n">
        <v>4</v>
      </c>
      <c r="J126" t="n">
        <v>341.03</v>
      </c>
      <c r="K126" t="n">
        <v>60.56</v>
      </c>
      <c r="L126" t="n">
        <v>32</v>
      </c>
      <c r="M126" t="n">
        <v>2</v>
      </c>
      <c r="N126" t="n">
        <v>108.48</v>
      </c>
      <c r="O126" t="n">
        <v>42294.68</v>
      </c>
      <c r="P126" t="n">
        <v>111.99</v>
      </c>
      <c r="Q126" t="n">
        <v>204.14</v>
      </c>
      <c r="R126" t="n">
        <v>23.37</v>
      </c>
      <c r="S126" t="n">
        <v>17.37</v>
      </c>
      <c r="T126" t="n">
        <v>905.3200000000001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93.96121065747847</v>
      </c>
      <c r="AB126" t="n">
        <v>128.561873697564</v>
      </c>
      <c r="AC126" t="n">
        <v>116.2921089096256</v>
      </c>
      <c r="AD126" t="n">
        <v>93961.21065747847</v>
      </c>
      <c r="AE126" t="n">
        <v>128561.873697564</v>
      </c>
      <c r="AF126" t="n">
        <v>5.340816032017832e-06</v>
      </c>
      <c r="AG126" t="n">
        <v>0.4104166666666667</v>
      </c>
      <c r="AH126" t="n">
        <v>116292.1089096256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10.1488</v>
      </c>
      <c r="E127" t="n">
        <v>9.85</v>
      </c>
      <c r="F127" t="n">
        <v>6.74</v>
      </c>
      <c r="G127" t="n">
        <v>101.15</v>
      </c>
      <c r="H127" t="n">
        <v>1.68</v>
      </c>
      <c r="I127" t="n">
        <v>4</v>
      </c>
      <c r="J127" t="n">
        <v>341.64</v>
      </c>
      <c r="K127" t="n">
        <v>60.56</v>
      </c>
      <c r="L127" t="n">
        <v>32.25</v>
      </c>
      <c r="M127" t="n">
        <v>2</v>
      </c>
      <c r="N127" t="n">
        <v>108.84</v>
      </c>
      <c r="O127" t="n">
        <v>42370.23</v>
      </c>
      <c r="P127" t="n">
        <v>111.93</v>
      </c>
      <c r="Q127" t="n">
        <v>204.15</v>
      </c>
      <c r="R127" t="n">
        <v>23.47</v>
      </c>
      <c r="S127" t="n">
        <v>17.37</v>
      </c>
      <c r="T127" t="n">
        <v>955.4400000000001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93.93692485283142</v>
      </c>
      <c r="AB127" t="n">
        <v>128.5286447882319</v>
      </c>
      <c r="AC127" t="n">
        <v>116.262051320763</v>
      </c>
      <c r="AD127" t="n">
        <v>93936.92485283142</v>
      </c>
      <c r="AE127" t="n">
        <v>128528.6447882319</v>
      </c>
      <c r="AF127" t="n">
        <v>5.340342448125814e-06</v>
      </c>
      <c r="AG127" t="n">
        <v>0.4104166666666667</v>
      </c>
      <c r="AH127" t="n">
        <v>116262.051320763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10.1497</v>
      </c>
      <c r="E128" t="n">
        <v>9.85</v>
      </c>
      <c r="F128" t="n">
        <v>6.74</v>
      </c>
      <c r="G128" t="n">
        <v>101.14</v>
      </c>
      <c r="H128" t="n">
        <v>1.69</v>
      </c>
      <c r="I128" t="n">
        <v>4</v>
      </c>
      <c r="J128" t="n">
        <v>342.26</v>
      </c>
      <c r="K128" t="n">
        <v>60.56</v>
      </c>
      <c r="L128" t="n">
        <v>32.5</v>
      </c>
      <c r="M128" t="n">
        <v>2</v>
      </c>
      <c r="N128" t="n">
        <v>109.2</v>
      </c>
      <c r="O128" t="n">
        <v>42445.98</v>
      </c>
      <c r="P128" t="n">
        <v>111.82</v>
      </c>
      <c r="Q128" t="n">
        <v>204.14</v>
      </c>
      <c r="R128" t="n">
        <v>23.48</v>
      </c>
      <c r="S128" t="n">
        <v>17.37</v>
      </c>
      <c r="T128" t="n">
        <v>961.6900000000001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93.87006185934818</v>
      </c>
      <c r="AB128" t="n">
        <v>128.4371598907611</v>
      </c>
      <c r="AC128" t="n">
        <v>116.1792976135069</v>
      </c>
      <c r="AD128" t="n">
        <v>93870.06185934818</v>
      </c>
      <c r="AE128" t="n">
        <v>128437.1598907611</v>
      </c>
      <c r="AF128" t="n">
        <v>5.340816032017832e-06</v>
      </c>
      <c r="AG128" t="n">
        <v>0.4104166666666667</v>
      </c>
      <c r="AH128" t="n">
        <v>116179.2976135069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10.15</v>
      </c>
      <c r="E129" t="n">
        <v>9.85</v>
      </c>
      <c r="F129" t="n">
        <v>6.74</v>
      </c>
      <c r="G129" t="n">
        <v>101.13</v>
      </c>
      <c r="H129" t="n">
        <v>1.7</v>
      </c>
      <c r="I129" t="n">
        <v>4</v>
      </c>
      <c r="J129" t="n">
        <v>342.87</v>
      </c>
      <c r="K129" t="n">
        <v>60.56</v>
      </c>
      <c r="L129" t="n">
        <v>32.75</v>
      </c>
      <c r="M129" t="n">
        <v>2</v>
      </c>
      <c r="N129" t="n">
        <v>109.57</v>
      </c>
      <c r="O129" t="n">
        <v>42521.91</v>
      </c>
      <c r="P129" t="n">
        <v>111.74</v>
      </c>
      <c r="Q129" t="n">
        <v>204.14</v>
      </c>
      <c r="R129" t="n">
        <v>23.41</v>
      </c>
      <c r="S129" t="n">
        <v>17.37</v>
      </c>
      <c r="T129" t="n">
        <v>927.08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93.82454350920146</v>
      </c>
      <c r="AB129" t="n">
        <v>128.3748796759625</v>
      </c>
      <c r="AC129" t="n">
        <v>116.1229613349979</v>
      </c>
      <c r="AD129" t="n">
        <v>93824.54350920147</v>
      </c>
      <c r="AE129" t="n">
        <v>128374.8796759625</v>
      </c>
      <c r="AF129" t="n">
        <v>5.340973893315173e-06</v>
      </c>
      <c r="AG129" t="n">
        <v>0.4104166666666667</v>
      </c>
      <c r="AH129" t="n">
        <v>116122.9613349979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10.1503</v>
      </c>
      <c r="E130" t="n">
        <v>9.85</v>
      </c>
      <c r="F130" t="n">
        <v>6.74</v>
      </c>
      <c r="G130" t="n">
        <v>101.13</v>
      </c>
      <c r="H130" t="n">
        <v>1.71</v>
      </c>
      <c r="I130" t="n">
        <v>4</v>
      </c>
      <c r="J130" t="n">
        <v>343.49</v>
      </c>
      <c r="K130" t="n">
        <v>60.56</v>
      </c>
      <c r="L130" t="n">
        <v>33</v>
      </c>
      <c r="M130" t="n">
        <v>2</v>
      </c>
      <c r="N130" t="n">
        <v>109.94</v>
      </c>
      <c r="O130" t="n">
        <v>42598.03</v>
      </c>
      <c r="P130" t="n">
        <v>111.72</v>
      </c>
      <c r="Q130" t="n">
        <v>204.14</v>
      </c>
      <c r="R130" t="n">
        <v>23.38</v>
      </c>
      <c r="S130" t="n">
        <v>17.37</v>
      </c>
      <c r="T130" t="n">
        <v>910.2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93.81119611213275</v>
      </c>
      <c r="AB130" t="n">
        <v>128.3566171784475</v>
      </c>
      <c r="AC130" t="n">
        <v>116.1064417846141</v>
      </c>
      <c r="AD130" t="n">
        <v>93811.19611213275</v>
      </c>
      <c r="AE130" t="n">
        <v>128356.6171784475</v>
      </c>
      <c r="AF130" t="n">
        <v>5.341131754612511e-06</v>
      </c>
      <c r="AG130" t="n">
        <v>0.4104166666666667</v>
      </c>
      <c r="AH130" t="n">
        <v>116106.4417846141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10.1517</v>
      </c>
      <c r="E131" t="n">
        <v>9.85</v>
      </c>
      <c r="F131" t="n">
        <v>6.74</v>
      </c>
      <c r="G131" t="n">
        <v>101.11</v>
      </c>
      <c r="H131" t="n">
        <v>1.72</v>
      </c>
      <c r="I131" t="n">
        <v>4</v>
      </c>
      <c r="J131" t="n">
        <v>344.11</v>
      </c>
      <c r="K131" t="n">
        <v>60.56</v>
      </c>
      <c r="L131" t="n">
        <v>33.25</v>
      </c>
      <c r="M131" t="n">
        <v>2</v>
      </c>
      <c r="N131" t="n">
        <v>110.3</v>
      </c>
      <c r="O131" t="n">
        <v>42674.47</v>
      </c>
      <c r="P131" t="n">
        <v>111.51</v>
      </c>
      <c r="Q131" t="n">
        <v>204.14</v>
      </c>
      <c r="R131" t="n">
        <v>23.35</v>
      </c>
      <c r="S131" t="n">
        <v>17.37</v>
      </c>
      <c r="T131" t="n">
        <v>895.74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93.68637791675992</v>
      </c>
      <c r="AB131" t="n">
        <v>128.1858354169483</v>
      </c>
      <c r="AC131" t="n">
        <v>115.9519591947387</v>
      </c>
      <c r="AD131" t="n">
        <v>93686.37791675993</v>
      </c>
      <c r="AE131" t="n">
        <v>128185.8354169483</v>
      </c>
      <c r="AF131" t="n">
        <v>5.341868440666762e-06</v>
      </c>
      <c r="AG131" t="n">
        <v>0.4104166666666667</v>
      </c>
      <c r="AH131" t="n">
        <v>115951.9591947387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10.1477</v>
      </c>
      <c r="E132" t="n">
        <v>9.85</v>
      </c>
      <c r="F132" t="n">
        <v>6.74</v>
      </c>
      <c r="G132" t="n">
        <v>101.17</v>
      </c>
      <c r="H132" t="n">
        <v>1.73</v>
      </c>
      <c r="I132" t="n">
        <v>4</v>
      </c>
      <c r="J132" t="n">
        <v>344.73</v>
      </c>
      <c r="K132" t="n">
        <v>60.56</v>
      </c>
      <c r="L132" t="n">
        <v>33.5</v>
      </c>
      <c r="M132" t="n">
        <v>2</v>
      </c>
      <c r="N132" t="n">
        <v>110.67</v>
      </c>
      <c r="O132" t="n">
        <v>42750.97</v>
      </c>
      <c r="P132" t="n">
        <v>111.51</v>
      </c>
      <c r="Q132" t="n">
        <v>204.14</v>
      </c>
      <c r="R132" t="n">
        <v>23.45</v>
      </c>
      <c r="S132" t="n">
        <v>17.37</v>
      </c>
      <c r="T132" t="n">
        <v>946.62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93.72132766031379</v>
      </c>
      <c r="AB132" t="n">
        <v>128.2336551979526</v>
      </c>
      <c r="AC132" t="n">
        <v>115.9952151229594</v>
      </c>
      <c r="AD132" t="n">
        <v>93721.32766031379</v>
      </c>
      <c r="AE132" t="n">
        <v>128233.6551979526</v>
      </c>
      <c r="AF132" t="n">
        <v>5.339763623368904e-06</v>
      </c>
      <c r="AG132" t="n">
        <v>0.4104166666666667</v>
      </c>
      <c r="AH132" t="n">
        <v>115995.2151229594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10.1543</v>
      </c>
      <c r="E133" t="n">
        <v>9.85</v>
      </c>
      <c r="F133" t="n">
        <v>6.74</v>
      </c>
      <c r="G133" t="n">
        <v>101.07</v>
      </c>
      <c r="H133" t="n">
        <v>1.74</v>
      </c>
      <c r="I133" t="n">
        <v>4</v>
      </c>
      <c r="J133" t="n">
        <v>345.35</v>
      </c>
      <c r="K133" t="n">
        <v>60.56</v>
      </c>
      <c r="L133" t="n">
        <v>33.75</v>
      </c>
      <c r="M133" t="n">
        <v>2</v>
      </c>
      <c r="N133" t="n">
        <v>111.05</v>
      </c>
      <c r="O133" t="n">
        <v>42827.67</v>
      </c>
      <c r="P133" t="n">
        <v>111.34</v>
      </c>
      <c r="Q133" t="n">
        <v>204.18</v>
      </c>
      <c r="R133" t="n">
        <v>23.27</v>
      </c>
      <c r="S133" t="n">
        <v>17.37</v>
      </c>
      <c r="T133" t="n">
        <v>857.3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93.57256784224833</v>
      </c>
      <c r="AB133" t="n">
        <v>128.0301154520556</v>
      </c>
      <c r="AC133" t="n">
        <v>115.8111009247408</v>
      </c>
      <c r="AD133" t="n">
        <v>93572.56784224833</v>
      </c>
      <c r="AE133" t="n">
        <v>128030.1154520556</v>
      </c>
      <c r="AF133" t="n">
        <v>5.34323657191037e-06</v>
      </c>
      <c r="AG133" t="n">
        <v>0.4104166666666667</v>
      </c>
      <c r="AH133" t="n">
        <v>115811.1009247408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10.1569</v>
      </c>
      <c r="E134" t="n">
        <v>9.85</v>
      </c>
      <c r="F134" t="n">
        <v>6.74</v>
      </c>
      <c r="G134" t="n">
        <v>101.03</v>
      </c>
      <c r="H134" t="n">
        <v>1.75</v>
      </c>
      <c r="I134" t="n">
        <v>4</v>
      </c>
      <c r="J134" t="n">
        <v>345.97</v>
      </c>
      <c r="K134" t="n">
        <v>60.56</v>
      </c>
      <c r="L134" t="n">
        <v>34</v>
      </c>
      <c r="M134" t="n">
        <v>2</v>
      </c>
      <c r="N134" t="n">
        <v>111.42</v>
      </c>
      <c r="O134" t="n">
        <v>42904.56</v>
      </c>
      <c r="P134" t="n">
        <v>111.12</v>
      </c>
      <c r="Q134" t="n">
        <v>204.14</v>
      </c>
      <c r="R134" t="n">
        <v>23.16</v>
      </c>
      <c r="S134" t="n">
        <v>17.37</v>
      </c>
      <c r="T134" t="n">
        <v>803.87</v>
      </c>
      <c r="U134" t="n">
        <v>0.75</v>
      </c>
      <c r="V134" t="n">
        <v>0.76</v>
      </c>
      <c r="W134" t="n">
        <v>1.14</v>
      </c>
      <c r="X134" t="n">
        <v>0.04</v>
      </c>
      <c r="Y134" t="n">
        <v>1</v>
      </c>
      <c r="Z134" t="n">
        <v>10</v>
      </c>
      <c r="AA134" t="n">
        <v>93.43202656865431</v>
      </c>
      <c r="AB134" t="n">
        <v>127.8378206812809</v>
      </c>
      <c r="AC134" t="n">
        <v>115.6371584970015</v>
      </c>
      <c r="AD134" t="n">
        <v>93432.02656865431</v>
      </c>
      <c r="AE134" t="n">
        <v>127837.8206812809</v>
      </c>
      <c r="AF134" t="n">
        <v>5.344604703153978e-06</v>
      </c>
      <c r="AG134" t="n">
        <v>0.4104166666666667</v>
      </c>
      <c r="AH134" t="n">
        <v>115637.1584970015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10.1594</v>
      </c>
      <c r="E135" t="n">
        <v>9.84</v>
      </c>
      <c r="F135" t="n">
        <v>6.73</v>
      </c>
      <c r="G135" t="n">
        <v>101</v>
      </c>
      <c r="H135" t="n">
        <v>1.76</v>
      </c>
      <c r="I135" t="n">
        <v>4</v>
      </c>
      <c r="J135" t="n">
        <v>346.6</v>
      </c>
      <c r="K135" t="n">
        <v>60.56</v>
      </c>
      <c r="L135" t="n">
        <v>34.25</v>
      </c>
      <c r="M135" t="n">
        <v>2</v>
      </c>
      <c r="N135" t="n">
        <v>111.8</v>
      </c>
      <c r="O135" t="n">
        <v>42981.64</v>
      </c>
      <c r="P135" t="n">
        <v>111.08</v>
      </c>
      <c r="Q135" t="n">
        <v>204.14</v>
      </c>
      <c r="R135" t="n">
        <v>23.1</v>
      </c>
      <c r="S135" t="n">
        <v>17.37</v>
      </c>
      <c r="T135" t="n">
        <v>771.92</v>
      </c>
      <c r="U135" t="n">
        <v>0.75</v>
      </c>
      <c r="V135" t="n">
        <v>0.76</v>
      </c>
      <c r="W135" t="n">
        <v>1.14</v>
      </c>
      <c r="X135" t="n">
        <v>0.04</v>
      </c>
      <c r="Y135" t="n">
        <v>1</v>
      </c>
      <c r="Z135" t="n">
        <v>10</v>
      </c>
      <c r="AA135" t="n">
        <v>93.34190395451381</v>
      </c>
      <c r="AB135" t="n">
        <v>127.7145109446848</v>
      </c>
      <c r="AC135" t="n">
        <v>115.5256172685997</v>
      </c>
      <c r="AD135" t="n">
        <v>93341.90395451381</v>
      </c>
      <c r="AE135" t="n">
        <v>127714.5109446848</v>
      </c>
      <c r="AF135" t="n">
        <v>5.345920213965139e-06</v>
      </c>
      <c r="AG135" t="n">
        <v>0.41</v>
      </c>
      <c r="AH135" t="n">
        <v>115525.6172685997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10.1569</v>
      </c>
      <c r="E136" t="n">
        <v>9.85</v>
      </c>
      <c r="F136" t="n">
        <v>6.74</v>
      </c>
      <c r="G136" t="n">
        <v>101.03</v>
      </c>
      <c r="H136" t="n">
        <v>1.77</v>
      </c>
      <c r="I136" t="n">
        <v>4</v>
      </c>
      <c r="J136" t="n">
        <v>347.23</v>
      </c>
      <c r="K136" t="n">
        <v>60.56</v>
      </c>
      <c r="L136" t="n">
        <v>34.5</v>
      </c>
      <c r="M136" t="n">
        <v>2</v>
      </c>
      <c r="N136" t="n">
        <v>112.17</v>
      </c>
      <c r="O136" t="n">
        <v>43058.93</v>
      </c>
      <c r="P136" t="n">
        <v>110.93</v>
      </c>
      <c r="Q136" t="n">
        <v>204.14</v>
      </c>
      <c r="R136" t="n">
        <v>23.14</v>
      </c>
      <c r="S136" t="n">
        <v>17.37</v>
      </c>
      <c r="T136" t="n">
        <v>792.3099999999999</v>
      </c>
      <c r="U136" t="n">
        <v>0.75</v>
      </c>
      <c r="V136" t="n">
        <v>0.76</v>
      </c>
      <c r="W136" t="n">
        <v>1.14</v>
      </c>
      <c r="X136" t="n">
        <v>0.04</v>
      </c>
      <c r="Y136" t="n">
        <v>1</v>
      </c>
      <c r="Z136" t="n">
        <v>10</v>
      </c>
      <c r="AA136" t="n">
        <v>93.33022659743061</v>
      </c>
      <c r="AB136" t="n">
        <v>127.6985334695549</v>
      </c>
      <c r="AC136" t="n">
        <v>115.5111646612717</v>
      </c>
      <c r="AD136" t="n">
        <v>93330.22659743061</v>
      </c>
      <c r="AE136" t="n">
        <v>127698.5334695549</v>
      </c>
      <c r="AF136" t="n">
        <v>5.344604703153978e-06</v>
      </c>
      <c r="AG136" t="n">
        <v>0.4104166666666667</v>
      </c>
      <c r="AH136" t="n">
        <v>115511.1646612717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10.156</v>
      </c>
      <c r="E137" t="n">
        <v>9.85</v>
      </c>
      <c r="F137" t="n">
        <v>6.74</v>
      </c>
      <c r="G137" t="n">
        <v>101.05</v>
      </c>
      <c r="H137" t="n">
        <v>1.78</v>
      </c>
      <c r="I137" t="n">
        <v>4</v>
      </c>
      <c r="J137" t="n">
        <v>347.85</v>
      </c>
      <c r="K137" t="n">
        <v>60.56</v>
      </c>
      <c r="L137" t="n">
        <v>34.75</v>
      </c>
      <c r="M137" t="n">
        <v>2</v>
      </c>
      <c r="N137" t="n">
        <v>112.55</v>
      </c>
      <c r="O137" t="n">
        <v>43136.41</v>
      </c>
      <c r="P137" t="n">
        <v>110.84</v>
      </c>
      <c r="Q137" t="n">
        <v>204.14</v>
      </c>
      <c r="R137" t="n">
        <v>23.18</v>
      </c>
      <c r="S137" t="n">
        <v>17.37</v>
      </c>
      <c r="T137" t="n">
        <v>813.39</v>
      </c>
      <c r="U137" t="n">
        <v>0.75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93.28982698962587</v>
      </c>
      <c r="AB137" t="n">
        <v>127.6432569438516</v>
      </c>
      <c r="AC137" t="n">
        <v>115.4611636496004</v>
      </c>
      <c r="AD137" t="n">
        <v>93289.82698962587</v>
      </c>
      <c r="AE137" t="n">
        <v>127643.2569438516</v>
      </c>
      <c r="AF137" t="n">
        <v>5.34413111926196e-06</v>
      </c>
      <c r="AG137" t="n">
        <v>0.4104166666666667</v>
      </c>
      <c r="AH137" t="n">
        <v>115461.1636496004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10.1572</v>
      </c>
      <c r="E138" t="n">
        <v>9.85</v>
      </c>
      <c r="F138" t="n">
        <v>6.74</v>
      </c>
      <c r="G138" t="n">
        <v>101.03</v>
      </c>
      <c r="H138" t="n">
        <v>1.79</v>
      </c>
      <c r="I138" t="n">
        <v>4</v>
      </c>
      <c r="J138" t="n">
        <v>348.48</v>
      </c>
      <c r="K138" t="n">
        <v>60.56</v>
      </c>
      <c r="L138" t="n">
        <v>35</v>
      </c>
      <c r="M138" t="n">
        <v>2</v>
      </c>
      <c r="N138" t="n">
        <v>112.93</v>
      </c>
      <c r="O138" t="n">
        <v>43214.09</v>
      </c>
      <c r="P138" t="n">
        <v>110.68</v>
      </c>
      <c r="Q138" t="n">
        <v>204.14</v>
      </c>
      <c r="R138" t="n">
        <v>23.22</v>
      </c>
      <c r="S138" t="n">
        <v>17.37</v>
      </c>
      <c r="T138" t="n">
        <v>829.92</v>
      </c>
      <c r="U138" t="n">
        <v>0.75</v>
      </c>
      <c r="V138" t="n">
        <v>0.76</v>
      </c>
      <c r="W138" t="n">
        <v>1.14</v>
      </c>
      <c r="X138" t="n">
        <v>0.04</v>
      </c>
      <c r="Y138" t="n">
        <v>1</v>
      </c>
      <c r="Z138" t="n">
        <v>10</v>
      </c>
      <c r="AA138" t="n">
        <v>93.19367496314227</v>
      </c>
      <c r="AB138" t="n">
        <v>127.5116974992888</v>
      </c>
      <c r="AC138" t="n">
        <v>115.3421600537818</v>
      </c>
      <c r="AD138" t="n">
        <v>93193.67496314227</v>
      </c>
      <c r="AE138" t="n">
        <v>127511.6974992888</v>
      </c>
      <c r="AF138" t="n">
        <v>5.344762564451316e-06</v>
      </c>
      <c r="AG138" t="n">
        <v>0.4104166666666667</v>
      </c>
      <c r="AH138" t="n">
        <v>115342.1600537818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10.1557</v>
      </c>
      <c r="E139" t="n">
        <v>9.85</v>
      </c>
      <c r="F139" t="n">
        <v>6.74</v>
      </c>
      <c r="G139" t="n">
        <v>101.05</v>
      </c>
      <c r="H139" t="n">
        <v>1.8</v>
      </c>
      <c r="I139" t="n">
        <v>4</v>
      </c>
      <c r="J139" t="n">
        <v>349.12</v>
      </c>
      <c r="K139" t="n">
        <v>60.56</v>
      </c>
      <c r="L139" t="n">
        <v>35.25</v>
      </c>
      <c r="M139" t="n">
        <v>2</v>
      </c>
      <c r="N139" t="n">
        <v>113.31</v>
      </c>
      <c r="O139" t="n">
        <v>43291.97</v>
      </c>
      <c r="P139" t="n">
        <v>110.7</v>
      </c>
      <c r="Q139" t="n">
        <v>204.14</v>
      </c>
      <c r="R139" t="n">
        <v>23.23</v>
      </c>
      <c r="S139" t="n">
        <v>17.37</v>
      </c>
      <c r="T139" t="n">
        <v>837.53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93.21741507304675</v>
      </c>
      <c r="AB139" t="n">
        <v>127.5441797649998</v>
      </c>
      <c r="AC139" t="n">
        <v>115.3715422576425</v>
      </c>
      <c r="AD139" t="n">
        <v>93217.41507304675</v>
      </c>
      <c r="AE139" t="n">
        <v>127544.1797649998</v>
      </c>
      <c r="AF139" t="n">
        <v>5.34397325796462e-06</v>
      </c>
      <c r="AG139" t="n">
        <v>0.4104166666666667</v>
      </c>
      <c r="AH139" t="n">
        <v>115371.5422576425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10.1534</v>
      </c>
      <c r="E140" t="n">
        <v>9.85</v>
      </c>
      <c r="F140" t="n">
        <v>6.74</v>
      </c>
      <c r="G140" t="n">
        <v>101.08</v>
      </c>
      <c r="H140" t="n">
        <v>1.81</v>
      </c>
      <c r="I140" t="n">
        <v>4</v>
      </c>
      <c r="J140" t="n">
        <v>349.75</v>
      </c>
      <c r="K140" t="n">
        <v>60.56</v>
      </c>
      <c r="L140" t="n">
        <v>35.5</v>
      </c>
      <c r="M140" t="n">
        <v>2</v>
      </c>
      <c r="N140" t="n">
        <v>113.69</v>
      </c>
      <c r="O140" t="n">
        <v>43370.05</v>
      </c>
      <c r="P140" t="n">
        <v>110.6</v>
      </c>
      <c r="Q140" t="n">
        <v>204.14</v>
      </c>
      <c r="R140" t="n">
        <v>23.27</v>
      </c>
      <c r="S140" t="n">
        <v>17.37</v>
      </c>
      <c r="T140" t="n">
        <v>855.08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93.18379626048582</v>
      </c>
      <c r="AB140" t="n">
        <v>127.4981810224967</v>
      </c>
      <c r="AC140" t="n">
        <v>115.3299335705642</v>
      </c>
      <c r="AD140" t="n">
        <v>93183.79626048582</v>
      </c>
      <c r="AE140" t="n">
        <v>127498.1810224966</v>
      </c>
      <c r="AF140" t="n">
        <v>5.342762988018352e-06</v>
      </c>
      <c r="AG140" t="n">
        <v>0.4104166666666667</v>
      </c>
      <c r="AH140" t="n">
        <v>115329.9335705642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10.1511</v>
      </c>
      <c r="E141" t="n">
        <v>9.85</v>
      </c>
      <c r="F141" t="n">
        <v>6.74</v>
      </c>
      <c r="G141" t="n">
        <v>101.12</v>
      </c>
      <c r="H141" t="n">
        <v>1.82</v>
      </c>
      <c r="I141" t="n">
        <v>4</v>
      </c>
      <c r="J141" t="n">
        <v>350.38</v>
      </c>
      <c r="K141" t="n">
        <v>60.56</v>
      </c>
      <c r="L141" t="n">
        <v>35.75</v>
      </c>
      <c r="M141" t="n">
        <v>2</v>
      </c>
      <c r="N141" t="n">
        <v>114.08</v>
      </c>
      <c r="O141" t="n">
        <v>43448.34</v>
      </c>
      <c r="P141" t="n">
        <v>110.53</v>
      </c>
      <c r="Q141" t="n">
        <v>204.14</v>
      </c>
      <c r="R141" t="n">
        <v>23.37</v>
      </c>
      <c r="S141" t="n">
        <v>17.37</v>
      </c>
      <c r="T141" t="n">
        <v>908.14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93.16624507709525</v>
      </c>
      <c r="AB141" t="n">
        <v>127.4741667190781</v>
      </c>
      <c r="AC141" t="n">
        <v>115.3082111585596</v>
      </c>
      <c r="AD141" t="n">
        <v>93166.24507709526</v>
      </c>
      <c r="AE141" t="n">
        <v>127474.1667190781</v>
      </c>
      <c r="AF141" t="n">
        <v>5.341552718072083e-06</v>
      </c>
      <c r="AG141" t="n">
        <v>0.4104166666666667</v>
      </c>
      <c r="AH141" t="n">
        <v>115308.2111585596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10.1526</v>
      </c>
      <c r="E142" t="n">
        <v>9.85</v>
      </c>
      <c r="F142" t="n">
        <v>6.74</v>
      </c>
      <c r="G142" t="n">
        <v>101.1</v>
      </c>
      <c r="H142" t="n">
        <v>1.83</v>
      </c>
      <c r="I142" t="n">
        <v>4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110.23</v>
      </c>
      <c r="Q142" t="n">
        <v>204.14</v>
      </c>
      <c r="R142" t="n">
        <v>23.39</v>
      </c>
      <c r="S142" t="n">
        <v>17.37</v>
      </c>
      <c r="T142" t="n">
        <v>916.17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92.99241722136605</v>
      </c>
      <c r="AB142" t="n">
        <v>127.2363277781258</v>
      </c>
      <c r="AC142" t="n">
        <v>115.0930712323227</v>
      </c>
      <c r="AD142" t="n">
        <v>92992.41722136605</v>
      </c>
      <c r="AE142" t="n">
        <v>127236.3277781258</v>
      </c>
      <c r="AF142" t="n">
        <v>5.34234202455878e-06</v>
      </c>
      <c r="AG142" t="n">
        <v>0.4104166666666667</v>
      </c>
      <c r="AH142" t="n">
        <v>115093.0712323227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10.1506</v>
      </c>
      <c r="E143" t="n">
        <v>9.85</v>
      </c>
      <c r="F143" t="n">
        <v>6.74</v>
      </c>
      <c r="G143" t="n">
        <v>101.12</v>
      </c>
      <c r="H143" t="n">
        <v>1.84</v>
      </c>
      <c r="I143" t="n">
        <v>4</v>
      </c>
      <c r="J143" t="n">
        <v>351.66</v>
      </c>
      <c r="K143" t="n">
        <v>60.56</v>
      </c>
      <c r="L143" t="n">
        <v>36.25</v>
      </c>
      <c r="M143" t="n">
        <v>2</v>
      </c>
      <c r="N143" t="n">
        <v>114.85</v>
      </c>
      <c r="O143" t="n">
        <v>43605.54</v>
      </c>
      <c r="P143" t="n">
        <v>110.17</v>
      </c>
      <c r="Q143" t="n">
        <v>204.14</v>
      </c>
      <c r="R143" t="n">
        <v>23.42</v>
      </c>
      <c r="S143" t="n">
        <v>17.37</v>
      </c>
      <c r="T143" t="n">
        <v>933.03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92.97758305598887</v>
      </c>
      <c r="AB143" t="n">
        <v>127.2160310186195</v>
      </c>
      <c r="AC143" t="n">
        <v>115.074711567057</v>
      </c>
      <c r="AD143" t="n">
        <v>92977.58305598887</v>
      </c>
      <c r="AE143" t="n">
        <v>127216.0310186195</v>
      </c>
      <c r="AF143" t="n">
        <v>5.341289615909852e-06</v>
      </c>
      <c r="AG143" t="n">
        <v>0.4104166666666667</v>
      </c>
      <c r="AH143" t="n">
        <v>115074.711567057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10.1534</v>
      </c>
      <c r="E144" t="n">
        <v>9.85</v>
      </c>
      <c r="F144" t="n">
        <v>6.74</v>
      </c>
      <c r="G144" t="n">
        <v>101.08</v>
      </c>
      <c r="H144" t="n">
        <v>1.85</v>
      </c>
      <c r="I144" t="n">
        <v>4</v>
      </c>
      <c r="J144" t="n">
        <v>352.3</v>
      </c>
      <c r="K144" t="n">
        <v>60.56</v>
      </c>
      <c r="L144" t="n">
        <v>36.5</v>
      </c>
      <c r="M144" t="n">
        <v>2</v>
      </c>
      <c r="N144" t="n">
        <v>115.24</v>
      </c>
      <c r="O144" t="n">
        <v>43684.46</v>
      </c>
      <c r="P144" t="n">
        <v>110.02</v>
      </c>
      <c r="Q144" t="n">
        <v>204.14</v>
      </c>
      <c r="R144" t="n">
        <v>23.25</v>
      </c>
      <c r="S144" t="n">
        <v>17.37</v>
      </c>
      <c r="T144" t="n">
        <v>845.0599999999999</v>
      </c>
      <c r="U144" t="n">
        <v>0.75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92.87293133161117</v>
      </c>
      <c r="AB144" t="n">
        <v>127.0728419124178</v>
      </c>
      <c r="AC144" t="n">
        <v>114.945188228184</v>
      </c>
      <c r="AD144" t="n">
        <v>92872.93133161117</v>
      </c>
      <c r="AE144" t="n">
        <v>127072.8419124178</v>
      </c>
      <c r="AF144" t="n">
        <v>5.342762988018352e-06</v>
      </c>
      <c r="AG144" t="n">
        <v>0.4104166666666667</v>
      </c>
      <c r="AH144" t="n">
        <v>114945.188228184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10.1534</v>
      </c>
      <c r="E145" t="n">
        <v>9.85</v>
      </c>
      <c r="F145" t="n">
        <v>6.74</v>
      </c>
      <c r="G145" t="n">
        <v>101.08</v>
      </c>
      <c r="H145" t="n">
        <v>1.86</v>
      </c>
      <c r="I145" t="n">
        <v>4</v>
      </c>
      <c r="J145" t="n">
        <v>352.94</v>
      </c>
      <c r="K145" t="n">
        <v>60.56</v>
      </c>
      <c r="L145" t="n">
        <v>36.75</v>
      </c>
      <c r="M145" t="n">
        <v>2</v>
      </c>
      <c r="N145" t="n">
        <v>115.64</v>
      </c>
      <c r="O145" t="n">
        <v>43763.7</v>
      </c>
      <c r="P145" t="n">
        <v>109.89</v>
      </c>
      <c r="Q145" t="n">
        <v>204.14</v>
      </c>
      <c r="R145" t="n">
        <v>23.26</v>
      </c>
      <c r="S145" t="n">
        <v>17.37</v>
      </c>
      <c r="T145" t="n">
        <v>854.16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92.80325470962201</v>
      </c>
      <c r="AB145" t="n">
        <v>126.9775072842967</v>
      </c>
      <c r="AC145" t="n">
        <v>114.8589522031677</v>
      </c>
      <c r="AD145" t="n">
        <v>92803.25470962201</v>
      </c>
      <c r="AE145" t="n">
        <v>126977.5072842967</v>
      </c>
      <c r="AF145" t="n">
        <v>5.342762988018352e-06</v>
      </c>
      <c r="AG145" t="n">
        <v>0.4104166666666667</v>
      </c>
      <c r="AH145" t="n">
        <v>114858.9522031677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10.1537</v>
      </c>
      <c r="E146" t="n">
        <v>9.85</v>
      </c>
      <c r="F146" t="n">
        <v>6.74</v>
      </c>
      <c r="G146" t="n">
        <v>101.08</v>
      </c>
      <c r="H146" t="n">
        <v>1.87</v>
      </c>
      <c r="I146" t="n">
        <v>4</v>
      </c>
      <c r="J146" t="n">
        <v>353.58</v>
      </c>
      <c r="K146" t="n">
        <v>60.56</v>
      </c>
      <c r="L146" t="n">
        <v>37</v>
      </c>
      <c r="M146" t="n">
        <v>2</v>
      </c>
      <c r="N146" t="n">
        <v>116.03</v>
      </c>
      <c r="O146" t="n">
        <v>43843.04</v>
      </c>
      <c r="P146" t="n">
        <v>109.84</v>
      </c>
      <c r="Q146" t="n">
        <v>204.16</v>
      </c>
      <c r="R146" t="n">
        <v>23.3</v>
      </c>
      <c r="S146" t="n">
        <v>17.37</v>
      </c>
      <c r="T146" t="n">
        <v>873.34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92.77386321146514</v>
      </c>
      <c r="AB146" t="n">
        <v>126.9372925398571</v>
      </c>
      <c r="AC146" t="n">
        <v>114.8225754974956</v>
      </c>
      <c r="AD146" t="n">
        <v>92773.86321146514</v>
      </c>
      <c r="AE146" t="n">
        <v>126937.2925398571</v>
      </c>
      <c r="AF146" t="n">
        <v>5.342920849315691e-06</v>
      </c>
      <c r="AG146" t="n">
        <v>0.4104166666666667</v>
      </c>
      <c r="AH146" t="n">
        <v>114822.5754974957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10.1543</v>
      </c>
      <c r="E147" t="n">
        <v>9.85</v>
      </c>
      <c r="F147" t="n">
        <v>6.74</v>
      </c>
      <c r="G147" t="n">
        <v>101.07</v>
      </c>
      <c r="H147" t="n">
        <v>1.87</v>
      </c>
      <c r="I147" t="n">
        <v>4</v>
      </c>
      <c r="J147" t="n">
        <v>354.23</v>
      </c>
      <c r="K147" t="n">
        <v>60.56</v>
      </c>
      <c r="L147" t="n">
        <v>37.25</v>
      </c>
      <c r="M147" t="n">
        <v>2</v>
      </c>
      <c r="N147" t="n">
        <v>116.42</v>
      </c>
      <c r="O147" t="n">
        <v>43922.6</v>
      </c>
      <c r="P147" t="n">
        <v>109.75</v>
      </c>
      <c r="Q147" t="n">
        <v>204.14</v>
      </c>
      <c r="R147" t="n">
        <v>23.25</v>
      </c>
      <c r="S147" t="n">
        <v>17.37</v>
      </c>
      <c r="T147" t="n">
        <v>849.03</v>
      </c>
      <c r="U147" t="n">
        <v>0.75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92.72044469033597</v>
      </c>
      <c r="AB147" t="n">
        <v>126.8642029625893</v>
      </c>
      <c r="AC147" t="n">
        <v>114.7564614869005</v>
      </c>
      <c r="AD147" t="n">
        <v>92720.44469033596</v>
      </c>
      <c r="AE147" t="n">
        <v>126864.2029625893</v>
      </c>
      <c r="AF147" t="n">
        <v>5.34323657191037e-06</v>
      </c>
      <c r="AG147" t="n">
        <v>0.4104166666666667</v>
      </c>
      <c r="AH147" t="n">
        <v>114756.4614869005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10.1543</v>
      </c>
      <c r="E148" t="n">
        <v>9.85</v>
      </c>
      <c r="F148" t="n">
        <v>6.74</v>
      </c>
      <c r="G148" t="n">
        <v>101.07</v>
      </c>
      <c r="H148" t="n">
        <v>1.88</v>
      </c>
      <c r="I148" t="n">
        <v>4</v>
      </c>
      <c r="J148" t="n">
        <v>354.88</v>
      </c>
      <c r="K148" t="n">
        <v>60.56</v>
      </c>
      <c r="L148" t="n">
        <v>37.5</v>
      </c>
      <c r="M148" t="n">
        <v>2</v>
      </c>
      <c r="N148" t="n">
        <v>116.82</v>
      </c>
      <c r="O148" t="n">
        <v>44002.37</v>
      </c>
      <c r="P148" t="n">
        <v>109.62</v>
      </c>
      <c r="Q148" t="n">
        <v>204.14</v>
      </c>
      <c r="R148" t="n">
        <v>23.28</v>
      </c>
      <c r="S148" t="n">
        <v>17.37</v>
      </c>
      <c r="T148" t="n">
        <v>862.11</v>
      </c>
      <c r="U148" t="n">
        <v>0.75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92.65077424395318</v>
      </c>
      <c r="AB148" t="n">
        <v>126.7688767842053</v>
      </c>
      <c r="AC148" t="n">
        <v>114.6702331051902</v>
      </c>
      <c r="AD148" t="n">
        <v>92650.77424395319</v>
      </c>
      <c r="AE148" t="n">
        <v>126768.8767842053</v>
      </c>
      <c r="AF148" t="n">
        <v>5.34323657191037e-06</v>
      </c>
      <c r="AG148" t="n">
        <v>0.4104166666666667</v>
      </c>
      <c r="AH148" t="n">
        <v>114670.2331051902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10.1523</v>
      </c>
      <c r="E149" t="n">
        <v>9.85</v>
      </c>
      <c r="F149" t="n">
        <v>6.74</v>
      </c>
      <c r="G149" t="n">
        <v>101.1</v>
      </c>
      <c r="H149" t="n">
        <v>1.89</v>
      </c>
      <c r="I149" t="n">
        <v>4</v>
      </c>
      <c r="J149" t="n">
        <v>355.52</v>
      </c>
      <c r="K149" t="n">
        <v>60.56</v>
      </c>
      <c r="L149" t="n">
        <v>37.75</v>
      </c>
      <c r="M149" t="n">
        <v>2</v>
      </c>
      <c r="N149" t="n">
        <v>117.22</v>
      </c>
      <c r="O149" t="n">
        <v>44082.36</v>
      </c>
      <c r="P149" t="n">
        <v>109.37</v>
      </c>
      <c r="Q149" t="n">
        <v>204.14</v>
      </c>
      <c r="R149" t="n">
        <v>23.32</v>
      </c>
      <c r="S149" t="n">
        <v>17.37</v>
      </c>
      <c r="T149" t="n">
        <v>882.21</v>
      </c>
      <c r="U149" t="n">
        <v>0.75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92.53402916227175</v>
      </c>
      <c r="AB149" t="n">
        <v>126.6091410130193</v>
      </c>
      <c r="AC149" t="n">
        <v>114.5257422918156</v>
      </c>
      <c r="AD149" t="n">
        <v>92534.02916227175</v>
      </c>
      <c r="AE149" t="n">
        <v>126609.1410130193</v>
      </c>
      <c r="AF149" t="n">
        <v>5.342184163261441e-06</v>
      </c>
      <c r="AG149" t="n">
        <v>0.4104166666666667</v>
      </c>
      <c r="AH149" t="n">
        <v>114525.7422918156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10.1477</v>
      </c>
      <c r="E150" t="n">
        <v>9.85</v>
      </c>
      <c r="F150" t="n">
        <v>6.74</v>
      </c>
      <c r="G150" t="n">
        <v>101.17</v>
      </c>
      <c r="H150" t="n">
        <v>1.9</v>
      </c>
      <c r="I150" t="n">
        <v>4</v>
      </c>
      <c r="J150" t="n">
        <v>356.17</v>
      </c>
      <c r="K150" t="n">
        <v>60.56</v>
      </c>
      <c r="L150" t="n">
        <v>38</v>
      </c>
      <c r="M150" t="n">
        <v>2</v>
      </c>
      <c r="N150" t="n">
        <v>117.62</v>
      </c>
      <c r="O150" t="n">
        <v>44162.57</v>
      </c>
      <c r="P150" t="n">
        <v>109.33</v>
      </c>
      <c r="Q150" t="n">
        <v>204.14</v>
      </c>
      <c r="R150" t="n">
        <v>23.5</v>
      </c>
      <c r="S150" t="n">
        <v>17.37</v>
      </c>
      <c r="T150" t="n">
        <v>971.66</v>
      </c>
      <c r="U150" t="n">
        <v>0.74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92.55224799930988</v>
      </c>
      <c r="AB150" t="n">
        <v>126.6340688296133</v>
      </c>
      <c r="AC150" t="n">
        <v>114.5482910325803</v>
      </c>
      <c r="AD150" t="n">
        <v>92552.24799930988</v>
      </c>
      <c r="AE150" t="n">
        <v>126634.0688296133</v>
      </c>
      <c r="AF150" t="n">
        <v>5.339763623368904e-06</v>
      </c>
      <c r="AG150" t="n">
        <v>0.4104166666666667</v>
      </c>
      <c r="AH150" t="n">
        <v>114548.2910325803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10.1491</v>
      </c>
      <c r="E151" t="n">
        <v>9.85</v>
      </c>
      <c r="F151" t="n">
        <v>6.74</v>
      </c>
      <c r="G151" t="n">
        <v>101.15</v>
      </c>
      <c r="H151" t="n">
        <v>1.91</v>
      </c>
      <c r="I151" t="n">
        <v>4</v>
      </c>
      <c r="J151" t="n">
        <v>356.83</v>
      </c>
      <c r="K151" t="n">
        <v>60.56</v>
      </c>
      <c r="L151" t="n">
        <v>38.25</v>
      </c>
      <c r="M151" t="n">
        <v>2</v>
      </c>
      <c r="N151" t="n">
        <v>118.02</v>
      </c>
      <c r="O151" t="n">
        <v>44243</v>
      </c>
      <c r="P151" t="n">
        <v>109.02</v>
      </c>
      <c r="Q151" t="n">
        <v>204.14</v>
      </c>
      <c r="R151" t="n">
        <v>23.4</v>
      </c>
      <c r="S151" t="n">
        <v>17.37</v>
      </c>
      <c r="T151" t="n">
        <v>920.85</v>
      </c>
      <c r="U151" t="n">
        <v>0.74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92.37395138155021</v>
      </c>
      <c r="AB151" t="n">
        <v>126.390115531303</v>
      </c>
      <c r="AC151" t="n">
        <v>114.32762029467</v>
      </c>
      <c r="AD151" t="n">
        <v>92373.95138155021</v>
      </c>
      <c r="AE151" t="n">
        <v>126390.115531303</v>
      </c>
      <c r="AF151" t="n">
        <v>5.340500309423155e-06</v>
      </c>
      <c r="AG151" t="n">
        <v>0.4104166666666667</v>
      </c>
      <c r="AH151" t="n">
        <v>114327.62029467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10.1529</v>
      </c>
      <c r="E152" t="n">
        <v>9.85</v>
      </c>
      <c r="F152" t="n">
        <v>6.74</v>
      </c>
      <c r="G152" t="n">
        <v>101.09</v>
      </c>
      <c r="H152" t="n">
        <v>1.92</v>
      </c>
      <c r="I152" t="n">
        <v>4</v>
      </c>
      <c r="J152" t="n">
        <v>357.48</v>
      </c>
      <c r="K152" t="n">
        <v>60.56</v>
      </c>
      <c r="L152" t="n">
        <v>38.5</v>
      </c>
      <c r="M152" t="n">
        <v>2</v>
      </c>
      <c r="N152" t="n">
        <v>118.43</v>
      </c>
      <c r="O152" t="n">
        <v>44323.66</v>
      </c>
      <c r="P152" t="n">
        <v>108.83</v>
      </c>
      <c r="Q152" t="n">
        <v>204.14</v>
      </c>
      <c r="R152" t="n">
        <v>23.34</v>
      </c>
      <c r="S152" t="n">
        <v>17.37</v>
      </c>
      <c r="T152" t="n">
        <v>891.05</v>
      </c>
      <c r="U152" t="n">
        <v>0.74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92.23941726381865</v>
      </c>
      <c r="AB152" t="n">
        <v>126.2060400161964</v>
      </c>
      <c r="AC152" t="n">
        <v>114.1611126883735</v>
      </c>
      <c r="AD152" t="n">
        <v>92239.41726381866</v>
      </c>
      <c r="AE152" t="n">
        <v>126206.0400161964</v>
      </c>
      <c r="AF152" t="n">
        <v>5.342499885856119e-06</v>
      </c>
      <c r="AG152" t="n">
        <v>0.4104166666666667</v>
      </c>
      <c r="AH152" t="n">
        <v>114161.1126883735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10.2293</v>
      </c>
      <c r="E153" t="n">
        <v>9.779999999999999</v>
      </c>
      <c r="F153" t="n">
        <v>6.72</v>
      </c>
      <c r="G153" t="n">
        <v>134.36</v>
      </c>
      <c r="H153" t="n">
        <v>1.93</v>
      </c>
      <c r="I153" t="n">
        <v>3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108.15</v>
      </c>
      <c r="Q153" t="n">
        <v>204.16</v>
      </c>
      <c r="R153" t="n">
        <v>22.57</v>
      </c>
      <c r="S153" t="n">
        <v>17.37</v>
      </c>
      <c r="T153" t="n">
        <v>513.78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91.11239637970533</v>
      </c>
      <c r="AB153" t="n">
        <v>124.664000321901</v>
      </c>
      <c r="AC153" t="n">
        <v>112.7662430982349</v>
      </c>
      <c r="AD153" t="n">
        <v>91112.39637970533</v>
      </c>
      <c r="AE153" t="n">
        <v>124664.000321901</v>
      </c>
      <c r="AF153" t="n">
        <v>5.382701896245211e-06</v>
      </c>
      <c r="AG153" t="n">
        <v>0.4075</v>
      </c>
      <c r="AH153" t="n">
        <v>112766.2430982349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10.2296</v>
      </c>
      <c r="E154" t="n">
        <v>9.779999999999999</v>
      </c>
      <c r="F154" t="n">
        <v>6.72</v>
      </c>
      <c r="G154" t="n">
        <v>134.36</v>
      </c>
      <c r="H154" t="n">
        <v>1.94</v>
      </c>
      <c r="I154" t="n">
        <v>3</v>
      </c>
      <c r="J154" t="n">
        <v>358.79</v>
      </c>
      <c r="K154" t="n">
        <v>60.56</v>
      </c>
      <c r="L154" t="n">
        <v>39</v>
      </c>
      <c r="M154" t="n">
        <v>1</v>
      </c>
      <c r="N154" t="n">
        <v>119.24</v>
      </c>
      <c r="O154" t="n">
        <v>44485.65</v>
      </c>
      <c r="P154" t="n">
        <v>108.28</v>
      </c>
      <c r="Q154" t="n">
        <v>204.14</v>
      </c>
      <c r="R154" t="n">
        <v>22.6</v>
      </c>
      <c r="S154" t="n">
        <v>17.37</v>
      </c>
      <c r="T154" t="n">
        <v>528.6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91.17902837996904</v>
      </c>
      <c r="AB154" t="n">
        <v>124.7551691642581</v>
      </c>
      <c r="AC154" t="n">
        <v>112.8487109142338</v>
      </c>
      <c r="AD154" t="n">
        <v>91179.02837996904</v>
      </c>
      <c r="AE154" t="n">
        <v>124755.1691642581</v>
      </c>
      <c r="AF154" t="n">
        <v>5.38285975754255e-06</v>
      </c>
      <c r="AG154" t="n">
        <v>0.4075</v>
      </c>
      <c r="AH154" t="n">
        <v>112848.7109142338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10.2296</v>
      </c>
      <c r="E155" t="n">
        <v>9.779999999999999</v>
      </c>
      <c r="F155" t="n">
        <v>6.72</v>
      </c>
      <c r="G155" t="n">
        <v>134.36</v>
      </c>
      <c r="H155" t="n">
        <v>1.95</v>
      </c>
      <c r="I155" t="n">
        <v>3</v>
      </c>
      <c r="J155" t="n">
        <v>359.45</v>
      </c>
      <c r="K155" t="n">
        <v>60.56</v>
      </c>
      <c r="L155" t="n">
        <v>39.25</v>
      </c>
      <c r="M155" t="n">
        <v>1</v>
      </c>
      <c r="N155" t="n">
        <v>119.65</v>
      </c>
      <c r="O155" t="n">
        <v>44566.98</v>
      </c>
      <c r="P155" t="n">
        <v>108.68</v>
      </c>
      <c r="Q155" t="n">
        <v>204.14</v>
      </c>
      <c r="R155" t="n">
        <v>22.62</v>
      </c>
      <c r="S155" t="n">
        <v>17.37</v>
      </c>
      <c r="T155" t="n">
        <v>534.99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91.39182100399962</v>
      </c>
      <c r="AB155" t="n">
        <v>125.0463214202046</v>
      </c>
      <c r="AC155" t="n">
        <v>113.1120760075076</v>
      </c>
      <c r="AD155" t="n">
        <v>91391.82100399962</v>
      </c>
      <c r="AE155" t="n">
        <v>125046.3214202047</v>
      </c>
      <c r="AF155" t="n">
        <v>5.38285975754255e-06</v>
      </c>
      <c r="AG155" t="n">
        <v>0.4075</v>
      </c>
      <c r="AH155" t="n">
        <v>113112.0760075076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10.229</v>
      </c>
      <c r="E156" t="n">
        <v>9.779999999999999</v>
      </c>
      <c r="F156" t="n">
        <v>6.72</v>
      </c>
      <c r="G156" t="n">
        <v>134.37</v>
      </c>
      <c r="H156" t="n">
        <v>1.96</v>
      </c>
      <c r="I156" t="n">
        <v>3</v>
      </c>
      <c r="J156" t="n">
        <v>360.12</v>
      </c>
      <c r="K156" t="n">
        <v>60.56</v>
      </c>
      <c r="L156" t="n">
        <v>39.5</v>
      </c>
      <c r="M156" t="n">
        <v>1</v>
      </c>
      <c r="N156" t="n">
        <v>120.06</v>
      </c>
      <c r="O156" t="n">
        <v>44648.55</v>
      </c>
      <c r="P156" t="n">
        <v>108.82</v>
      </c>
      <c r="Q156" t="n">
        <v>204.14</v>
      </c>
      <c r="R156" t="n">
        <v>22.67</v>
      </c>
      <c r="S156" t="n">
        <v>17.37</v>
      </c>
      <c r="T156" t="n">
        <v>564.65</v>
      </c>
      <c r="U156" t="n">
        <v>0.77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91.47137068253743</v>
      </c>
      <c r="AB156" t="n">
        <v>125.1551647998642</v>
      </c>
      <c r="AC156" t="n">
        <v>113.2105315277751</v>
      </c>
      <c r="AD156" t="n">
        <v>91471.37068253742</v>
      </c>
      <c r="AE156" t="n">
        <v>125155.1647998642</v>
      </c>
      <c r="AF156" t="n">
        <v>5.382544034947871e-06</v>
      </c>
      <c r="AG156" t="n">
        <v>0.4075</v>
      </c>
      <c r="AH156" t="n">
        <v>113210.5315277751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10.227</v>
      </c>
      <c r="E157" t="n">
        <v>9.779999999999999</v>
      </c>
      <c r="F157" t="n">
        <v>6.72</v>
      </c>
      <c r="G157" t="n">
        <v>134.41</v>
      </c>
      <c r="H157" t="n">
        <v>1.96</v>
      </c>
      <c r="I157" t="n">
        <v>3</v>
      </c>
      <c r="J157" t="n">
        <v>360.78</v>
      </c>
      <c r="K157" t="n">
        <v>60.56</v>
      </c>
      <c r="L157" t="n">
        <v>39.75</v>
      </c>
      <c r="M157" t="n">
        <v>1</v>
      </c>
      <c r="N157" t="n">
        <v>120.47</v>
      </c>
      <c r="O157" t="n">
        <v>44730.35</v>
      </c>
      <c r="P157" t="n">
        <v>109.15</v>
      </c>
      <c r="Q157" t="n">
        <v>204.14</v>
      </c>
      <c r="R157" t="n">
        <v>22.69</v>
      </c>
      <c r="S157" t="n">
        <v>17.37</v>
      </c>
      <c r="T157" t="n">
        <v>570.86</v>
      </c>
      <c r="U157" t="n">
        <v>0.77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91.66388106040158</v>
      </c>
      <c r="AB157" t="n">
        <v>125.4185659918162</v>
      </c>
      <c r="AC157" t="n">
        <v>113.4487940796532</v>
      </c>
      <c r="AD157" t="n">
        <v>91663.88106040157</v>
      </c>
      <c r="AE157" t="n">
        <v>125418.5659918162</v>
      </c>
      <c r="AF157" t="n">
        <v>5.381491626298942e-06</v>
      </c>
      <c r="AG157" t="n">
        <v>0.4075</v>
      </c>
      <c r="AH157" t="n">
        <v>113448.7940796532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10.2281</v>
      </c>
      <c r="E158" t="n">
        <v>9.779999999999999</v>
      </c>
      <c r="F158" t="n">
        <v>6.72</v>
      </c>
      <c r="G158" t="n">
        <v>134.38</v>
      </c>
      <c r="H158" t="n">
        <v>1.97</v>
      </c>
      <c r="I158" t="n">
        <v>3</v>
      </c>
      <c r="J158" t="n">
        <v>361.44</v>
      </c>
      <c r="K158" t="n">
        <v>60.56</v>
      </c>
      <c r="L158" t="n">
        <v>40</v>
      </c>
      <c r="M158" t="n">
        <v>1</v>
      </c>
      <c r="N158" t="n">
        <v>120.89</v>
      </c>
      <c r="O158" t="n">
        <v>44812.39</v>
      </c>
      <c r="P158" t="n">
        <v>109.26</v>
      </c>
      <c r="Q158" t="n">
        <v>204.14</v>
      </c>
      <c r="R158" t="n">
        <v>22.67</v>
      </c>
      <c r="S158" t="n">
        <v>17.37</v>
      </c>
      <c r="T158" t="n">
        <v>562.27</v>
      </c>
      <c r="U158" t="n">
        <v>0.77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91.71308640273531</v>
      </c>
      <c r="AB158" t="n">
        <v>125.4858909119837</v>
      </c>
      <c r="AC158" t="n">
        <v>113.5096936039311</v>
      </c>
      <c r="AD158" t="n">
        <v>91713.08640273531</v>
      </c>
      <c r="AE158" t="n">
        <v>125485.8909119837</v>
      </c>
      <c r="AF158" t="n">
        <v>5.382070451055854e-06</v>
      </c>
      <c r="AG158" t="n">
        <v>0.4075</v>
      </c>
      <c r="AH158" t="n">
        <v>113509.6936039311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10.4043</v>
      </c>
      <c r="E2" t="n">
        <v>9.609999999999999</v>
      </c>
      <c r="F2" t="n">
        <v>7.34</v>
      </c>
      <c r="G2" t="n">
        <v>12.96</v>
      </c>
      <c r="H2" t="n">
        <v>0.28</v>
      </c>
      <c r="I2" t="n">
        <v>34</v>
      </c>
      <c r="J2" t="n">
        <v>61.76</v>
      </c>
      <c r="K2" t="n">
        <v>28.92</v>
      </c>
      <c r="L2" t="n">
        <v>1</v>
      </c>
      <c r="M2" t="n">
        <v>32</v>
      </c>
      <c r="N2" t="n">
        <v>6.84</v>
      </c>
      <c r="O2" t="n">
        <v>7851.41</v>
      </c>
      <c r="P2" t="n">
        <v>45.91</v>
      </c>
      <c r="Q2" t="n">
        <v>204.15</v>
      </c>
      <c r="R2" t="n">
        <v>42.25</v>
      </c>
      <c r="S2" t="n">
        <v>17.37</v>
      </c>
      <c r="T2" t="n">
        <v>10197.17</v>
      </c>
      <c r="U2" t="n">
        <v>0.41</v>
      </c>
      <c r="V2" t="n">
        <v>0.7</v>
      </c>
      <c r="W2" t="n">
        <v>1.19</v>
      </c>
      <c r="X2" t="n">
        <v>0.65</v>
      </c>
      <c r="Y2" t="n">
        <v>1</v>
      </c>
      <c r="Z2" t="n">
        <v>10</v>
      </c>
      <c r="AA2" t="n">
        <v>43.96896971699126</v>
      </c>
      <c r="AB2" t="n">
        <v>60.16028414081001</v>
      </c>
      <c r="AC2" t="n">
        <v>54.41867105791248</v>
      </c>
      <c r="AD2" t="n">
        <v>43968.96971699126</v>
      </c>
      <c r="AE2" t="n">
        <v>60160.28414081001</v>
      </c>
      <c r="AF2" t="n">
        <v>1.096888277242861e-05</v>
      </c>
      <c r="AG2" t="n">
        <v>0.4004166666666666</v>
      </c>
      <c r="AH2" t="n">
        <v>54418.67105791248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10.6553</v>
      </c>
      <c r="E3" t="n">
        <v>9.380000000000001</v>
      </c>
      <c r="F3" t="n">
        <v>7.21</v>
      </c>
      <c r="G3" t="n">
        <v>16.03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25</v>
      </c>
      <c r="N3" t="n">
        <v>6.88</v>
      </c>
      <c r="O3" t="n">
        <v>7887.12</v>
      </c>
      <c r="P3" t="n">
        <v>44.45</v>
      </c>
      <c r="Q3" t="n">
        <v>204.19</v>
      </c>
      <c r="R3" t="n">
        <v>37.98</v>
      </c>
      <c r="S3" t="n">
        <v>17.37</v>
      </c>
      <c r="T3" t="n">
        <v>8095.35</v>
      </c>
      <c r="U3" t="n">
        <v>0.46</v>
      </c>
      <c r="V3" t="n">
        <v>0.71</v>
      </c>
      <c r="W3" t="n">
        <v>1.18</v>
      </c>
      <c r="X3" t="n">
        <v>0.52</v>
      </c>
      <c r="Y3" t="n">
        <v>1</v>
      </c>
      <c r="Z3" t="n">
        <v>10</v>
      </c>
      <c r="AA3" t="n">
        <v>41.94409603819737</v>
      </c>
      <c r="AB3" t="n">
        <v>57.38976264220024</v>
      </c>
      <c r="AC3" t="n">
        <v>51.91256424278014</v>
      </c>
      <c r="AD3" t="n">
        <v>41944.09603819736</v>
      </c>
      <c r="AE3" t="n">
        <v>57389.76264220024</v>
      </c>
      <c r="AF3" t="n">
        <v>1.123350312900037e-05</v>
      </c>
      <c r="AG3" t="n">
        <v>0.3908333333333334</v>
      </c>
      <c r="AH3" t="n">
        <v>51912.56424278014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10.8473</v>
      </c>
      <c r="E4" t="n">
        <v>9.220000000000001</v>
      </c>
      <c r="F4" t="n">
        <v>7.12</v>
      </c>
      <c r="G4" t="n">
        <v>19.41</v>
      </c>
      <c r="H4" t="n">
        <v>0.42</v>
      </c>
      <c r="I4" t="n">
        <v>22</v>
      </c>
      <c r="J4" t="n">
        <v>62.34</v>
      </c>
      <c r="K4" t="n">
        <v>28.92</v>
      </c>
      <c r="L4" t="n">
        <v>1.5</v>
      </c>
      <c r="M4" t="n">
        <v>20</v>
      </c>
      <c r="N4" t="n">
        <v>6.92</v>
      </c>
      <c r="O4" t="n">
        <v>7922.85</v>
      </c>
      <c r="P4" t="n">
        <v>43.29</v>
      </c>
      <c r="Q4" t="n">
        <v>204.15</v>
      </c>
      <c r="R4" t="n">
        <v>35.09</v>
      </c>
      <c r="S4" t="n">
        <v>17.37</v>
      </c>
      <c r="T4" t="n">
        <v>6677.52</v>
      </c>
      <c r="U4" t="n">
        <v>0.5</v>
      </c>
      <c r="V4" t="n">
        <v>0.72</v>
      </c>
      <c r="W4" t="n">
        <v>1.17</v>
      </c>
      <c r="X4" t="n">
        <v>0.43</v>
      </c>
      <c r="Y4" t="n">
        <v>1</v>
      </c>
      <c r="Z4" t="n">
        <v>10</v>
      </c>
      <c r="AA4" t="n">
        <v>40.45901918720333</v>
      </c>
      <c r="AB4" t="n">
        <v>55.35781497771332</v>
      </c>
      <c r="AC4" t="n">
        <v>50.07454281152935</v>
      </c>
      <c r="AD4" t="n">
        <v>40459.01918720333</v>
      </c>
      <c r="AE4" t="n">
        <v>55357.81497771331</v>
      </c>
      <c r="AF4" t="n">
        <v>1.143592188781223e-05</v>
      </c>
      <c r="AG4" t="n">
        <v>0.3841666666666667</v>
      </c>
      <c r="AH4" t="n">
        <v>50074.54281152935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10.98</v>
      </c>
      <c r="E5" t="n">
        <v>9.109999999999999</v>
      </c>
      <c r="F5" t="n">
        <v>7.05</v>
      </c>
      <c r="G5" t="n">
        <v>22.26</v>
      </c>
      <c r="H5" t="n">
        <v>0.49</v>
      </c>
      <c r="I5" t="n">
        <v>19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42.16</v>
      </c>
      <c r="Q5" t="n">
        <v>204.17</v>
      </c>
      <c r="R5" t="n">
        <v>32.97</v>
      </c>
      <c r="S5" t="n">
        <v>17.37</v>
      </c>
      <c r="T5" t="n">
        <v>5630.48</v>
      </c>
      <c r="U5" t="n">
        <v>0.53</v>
      </c>
      <c r="V5" t="n">
        <v>0.72</v>
      </c>
      <c r="W5" t="n">
        <v>1.16</v>
      </c>
      <c r="X5" t="n">
        <v>0.36</v>
      </c>
      <c r="Y5" t="n">
        <v>1</v>
      </c>
      <c r="Z5" t="n">
        <v>10</v>
      </c>
      <c r="AA5" t="n">
        <v>39.28382250432133</v>
      </c>
      <c r="AB5" t="n">
        <v>53.74985903018342</v>
      </c>
      <c r="AC5" t="n">
        <v>48.62004792284657</v>
      </c>
      <c r="AD5" t="n">
        <v>39283.82250432133</v>
      </c>
      <c r="AE5" t="n">
        <v>53749.85903018342</v>
      </c>
      <c r="AF5" t="n">
        <v>1.157582276955356e-05</v>
      </c>
      <c r="AG5" t="n">
        <v>0.3795833333333333</v>
      </c>
      <c r="AH5" t="n">
        <v>48620.04792284657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11.0981</v>
      </c>
      <c r="E6" t="n">
        <v>9.01</v>
      </c>
      <c r="F6" t="n">
        <v>6.99</v>
      </c>
      <c r="G6" t="n">
        <v>26.22</v>
      </c>
      <c r="H6" t="n">
        <v>0.55</v>
      </c>
      <c r="I6" t="n">
        <v>16</v>
      </c>
      <c r="J6" t="n">
        <v>62.92</v>
      </c>
      <c r="K6" t="n">
        <v>28.92</v>
      </c>
      <c r="L6" t="n">
        <v>2</v>
      </c>
      <c r="M6" t="n">
        <v>14</v>
      </c>
      <c r="N6" t="n">
        <v>7</v>
      </c>
      <c r="O6" t="n">
        <v>7994.37</v>
      </c>
      <c r="P6" t="n">
        <v>40.98</v>
      </c>
      <c r="Q6" t="n">
        <v>204.18</v>
      </c>
      <c r="R6" t="n">
        <v>31.38</v>
      </c>
      <c r="S6" t="n">
        <v>17.37</v>
      </c>
      <c r="T6" t="n">
        <v>4851.34</v>
      </c>
      <c r="U6" t="n">
        <v>0.55</v>
      </c>
      <c r="V6" t="n">
        <v>0.73</v>
      </c>
      <c r="W6" t="n">
        <v>1.16</v>
      </c>
      <c r="X6" t="n">
        <v>0.3</v>
      </c>
      <c r="Y6" t="n">
        <v>1</v>
      </c>
      <c r="Z6" t="n">
        <v>10</v>
      </c>
      <c r="AA6" t="n">
        <v>38.17893197941979</v>
      </c>
      <c r="AB6" t="n">
        <v>52.23809906969068</v>
      </c>
      <c r="AC6" t="n">
        <v>47.25256821121033</v>
      </c>
      <c r="AD6" t="n">
        <v>38178.93197941979</v>
      </c>
      <c r="AE6" t="n">
        <v>52238.09906969068</v>
      </c>
      <c r="AF6" t="n">
        <v>1.170033139151023e-05</v>
      </c>
      <c r="AG6" t="n">
        <v>0.3754166666666667</v>
      </c>
      <c r="AH6" t="n">
        <v>47252.56821121033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11.1878</v>
      </c>
      <c r="E7" t="n">
        <v>8.94</v>
      </c>
      <c r="F7" t="n">
        <v>6.95</v>
      </c>
      <c r="G7" t="n">
        <v>29.78</v>
      </c>
      <c r="H7" t="n">
        <v>0.62</v>
      </c>
      <c r="I7" t="n">
        <v>14</v>
      </c>
      <c r="J7" t="n">
        <v>63.21</v>
      </c>
      <c r="K7" t="n">
        <v>28.92</v>
      </c>
      <c r="L7" t="n">
        <v>2.25</v>
      </c>
      <c r="M7" t="n">
        <v>12</v>
      </c>
      <c r="N7" t="n">
        <v>7.04</v>
      </c>
      <c r="O7" t="n">
        <v>8030.17</v>
      </c>
      <c r="P7" t="n">
        <v>40.06</v>
      </c>
      <c r="Q7" t="n">
        <v>204.19</v>
      </c>
      <c r="R7" t="n">
        <v>29.78</v>
      </c>
      <c r="S7" t="n">
        <v>17.37</v>
      </c>
      <c r="T7" t="n">
        <v>4062.75</v>
      </c>
      <c r="U7" t="n">
        <v>0.58</v>
      </c>
      <c r="V7" t="n">
        <v>0.74</v>
      </c>
      <c r="W7" t="n">
        <v>1.16</v>
      </c>
      <c r="X7" t="n">
        <v>0.26</v>
      </c>
      <c r="Y7" t="n">
        <v>1</v>
      </c>
      <c r="Z7" t="n">
        <v>10</v>
      </c>
      <c r="AA7" t="n">
        <v>37.35631565732837</v>
      </c>
      <c r="AB7" t="n">
        <v>51.11255912653983</v>
      </c>
      <c r="AC7" t="n">
        <v>46.23444822052521</v>
      </c>
      <c r="AD7" t="n">
        <v>37356.31565732837</v>
      </c>
      <c r="AE7" t="n">
        <v>51112.55912653983</v>
      </c>
      <c r="AF7" t="n">
        <v>1.179489890539265e-05</v>
      </c>
      <c r="AG7" t="n">
        <v>0.3725</v>
      </c>
      <c r="AH7" t="n">
        <v>46234.44822052521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11.2188</v>
      </c>
      <c r="E8" t="n">
        <v>8.91</v>
      </c>
      <c r="F8" t="n">
        <v>6.94</v>
      </c>
      <c r="G8" t="n">
        <v>32.02</v>
      </c>
      <c r="H8" t="n">
        <v>0.6899999999999999</v>
      </c>
      <c r="I8" t="n">
        <v>13</v>
      </c>
      <c r="J8" t="n">
        <v>63.5</v>
      </c>
      <c r="K8" t="n">
        <v>28.92</v>
      </c>
      <c r="L8" t="n">
        <v>2.5</v>
      </c>
      <c r="M8" t="n">
        <v>11</v>
      </c>
      <c r="N8" t="n">
        <v>7.08</v>
      </c>
      <c r="O8" t="n">
        <v>8065.98</v>
      </c>
      <c r="P8" t="n">
        <v>39.17</v>
      </c>
      <c r="Q8" t="n">
        <v>204.15</v>
      </c>
      <c r="R8" t="n">
        <v>29.42</v>
      </c>
      <c r="S8" t="n">
        <v>17.37</v>
      </c>
      <c r="T8" t="n">
        <v>3885.61</v>
      </c>
      <c r="U8" t="n">
        <v>0.59</v>
      </c>
      <c r="V8" t="n">
        <v>0.74</v>
      </c>
      <c r="W8" t="n">
        <v>1.16</v>
      </c>
      <c r="X8" t="n">
        <v>0.25</v>
      </c>
      <c r="Y8" t="n">
        <v>1</v>
      </c>
      <c r="Z8" t="n">
        <v>10</v>
      </c>
      <c r="AA8" t="n">
        <v>36.80268221561412</v>
      </c>
      <c r="AB8" t="n">
        <v>50.3550534270064</v>
      </c>
      <c r="AC8" t="n">
        <v>45.54923780178707</v>
      </c>
      <c r="AD8" t="n">
        <v>36802.68221561412</v>
      </c>
      <c r="AE8" t="n">
        <v>50355.0534270064</v>
      </c>
      <c r="AF8" t="n">
        <v>1.182758110082582e-05</v>
      </c>
      <c r="AG8" t="n">
        <v>0.37125</v>
      </c>
      <c r="AH8" t="n">
        <v>45549.23780178707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11.3208</v>
      </c>
      <c r="E9" t="n">
        <v>8.83</v>
      </c>
      <c r="F9" t="n">
        <v>6.88</v>
      </c>
      <c r="G9" t="n">
        <v>37.55</v>
      </c>
      <c r="H9" t="n">
        <v>0.75</v>
      </c>
      <c r="I9" t="n">
        <v>11</v>
      </c>
      <c r="J9" t="n">
        <v>63.79</v>
      </c>
      <c r="K9" t="n">
        <v>28.92</v>
      </c>
      <c r="L9" t="n">
        <v>2.75</v>
      </c>
      <c r="M9" t="n">
        <v>8</v>
      </c>
      <c r="N9" t="n">
        <v>7.12</v>
      </c>
      <c r="O9" t="n">
        <v>8101.81</v>
      </c>
      <c r="P9" t="n">
        <v>37.93</v>
      </c>
      <c r="Q9" t="n">
        <v>204.15</v>
      </c>
      <c r="R9" t="n">
        <v>27.78</v>
      </c>
      <c r="S9" t="n">
        <v>17.37</v>
      </c>
      <c r="T9" t="n">
        <v>3075.92</v>
      </c>
      <c r="U9" t="n">
        <v>0.63</v>
      </c>
      <c r="V9" t="n">
        <v>0.74</v>
      </c>
      <c r="W9" t="n">
        <v>1.16</v>
      </c>
      <c r="X9" t="n">
        <v>0.19</v>
      </c>
      <c r="Y9" t="n">
        <v>1</v>
      </c>
      <c r="Z9" t="n">
        <v>10</v>
      </c>
      <c r="AA9" t="n">
        <v>35.76877443859873</v>
      </c>
      <c r="AB9" t="n">
        <v>48.94041519370887</v>
      </c>
      <c r="AC9" t="n">
        <v>44.26961065601402</v>
      </c>
      <c r="AD9" t="n">
        <v>35768.77443859873</v>
      </c>
      <c r="AE9" t="n">
        <v>48940.41519370888</v>
      </c>
      <c r="AF9" t="n">
        <v>1.193511606644462e-05</v>
      </c>
      <c r="AG9" t="n">
        <v>0.3679166666666667</v>
      </c>
      <c r="AH9" t="n">
        <v>44269.61065601402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11.3597</v>
      </c>
      <c r="E10" t="n">
        <v>8.800000000000001</v>
      </c>
      <c r="F10" t="n">
        <v>6.87</v>
      </c>
      <c r="G10" t="n">
        <v>41.21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6</v>
      </c>
      <c r="N10" t="n">
        <v>7.16</v>
      </c>
      <c r="O10" t="n">
        <v>8137.65</v>
      </c>
      <c r="P10" t="n">
        <v>37.1</v>
      </c>
      <c r="Q10" t="n">
        <v>204.15</v>
      </c>
      <c r="R10" t="n">
        <v>27.24</v>
      </c>
      <c r="S10" t="n">
        <v>17.37</v>
      </c>
      <c r="T10" t="n">
        <v>2810.72</v>
      </c>
      <c r="U10" t="n">
        <v>0.64</v>
      </c>
      <c r="V10" t="n">
        <v>0.74</v>
      </c>
      <c r="W10" t="n">
        <v>1.16</v>
      </c>
      <c r="X10" t="n">
        <v>0.18</v>
      </c>
      <c r="Y10" t="n">
        <v>1</v>
      </c>
      <c r="Z10" t="n">
        <v>10</v>
      </c>
      <c r="AA10" t="n">
        <v>35.23296881498106</v>
      </c>
      <c r="AB10" t="n">
        <v>48.20730230140288</v>
      </c>
      <c r="AC10" t="n">
        <v>43.60646502921711</v>
      </c>
      <c r="AD10" t="n">
        <v>35232.96881498105</v>
      </c>
      <c r="AE10" t="n">
        <v>48207.30230140288</v>
      </c>
      <c r="AF10" t="n">
        <v>1.19761269503914e-05</v>
      </c>
      <c r="AG10" t="n">
        <v>0.3666666666666667</v>
      </c>
      <c r="AH10" t="n">
        <v>43606.46502921711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11.35</v>
      </c>
      <c r="E11" t="n">
        <v>8.81</v>
      </c>
      <c r="F11" t="n">
        <v>6.88</v>
      </c>
      <c r="G11" t="n">
        <v>41.26</v>
      </c>
      <c r="H11" t="n">
        <v>0.88</v>
      </c>
      <c r="I11" t="n">
        <v>10</v>
      </c>
      <c r="J11" t="n">
        <v>64.38</v>
      </c>
      <c r="K11" t="n">
        <v>28.92</v>
      </c>
      <c r="L11" t="n">
        <v>3.25</v>
      </c>
      <c r="M11" t="n">
        <v>3</v>
      </c>
      <c r="N11" t="n">
        <v>7.2</v>
      </c>
      <c r="O11" t="n">
        <v>8173.52</v>
      </c>
      <c r="P11" t="n">
        <v>36.85</v>
      </c>
      <c r="Q11" t="n">
        <v>204.17</v>
      </c>
      <c r="R11" t="n">
        <v>27.35</v>
      </c>
      <c r="S11" t="n">
        <v>17.37</v>
      </c>
      <c r="T11" t="n">
        <v>2864.99</v>
      </c>
      <c r="U11" t="n">
        <v>0.64</v>
      </c>
      <c r="V11" t="n">
        <v>0.74</v>
      </c>
      <c r="W11" t="n">
        <v>1.16</v>
      </c>
      <c r="X11" t="n">
        <v>0.18</v>
      </c>
      <c r="Y11" t="n">
        <v>1</v>
      </c>
      <c r="Z11" t="n">
        <v>10</v>
      </c>
      <c r="AA11" t="n">
        <v>35.16246208794787</v>
      </c>
      <c r="AB11" t="n">
        <v>48.11083188693928</v>
      </c>
      <c r="AC11" t="n">
        <v>43.51920161571256</v>
      </c>
      <c r="AD11" t="n">
        <v>35162.46208794787</v>
      </c>
      <c r="AE11" t="n">
        <v>48110.83188693928</v>
      </c>
      <c r="AF11" t="n">
        <v>1.196590058601393e-05</v>
      </c>
      <c r="AG11" t="n">
        <v>0.3670833333333334</v>
      </c>
      <c r="AH11" t="n">
        <v>43519.20161571256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11.3486</v>
      </c>
      <c r="E12" t="n">
        <v>8.81</v>
      </c>
      <c r="F12" t="n">
        <v>6.88</v>
      </c>
      <c r="G12" t="n">
        <v>41.26</v>
      </c>
      <c r="H12" t="n">
        <v>0.9399999999999999</v>
      </c>
      <c r="I12" t="n">
        <v>10</v>
      </c>
      <c r="J12" t="n">
        <v>64.67</v>
      </c>
      <c r="K12" t="n">
        <v>28.92</v>
      </c>
      <c r="L12" t="n">
        <v>3.5</v>
      </c>
      <c r="M12" t="n">
        <v>1</v>
      </c>
      <c r="N12" t="n">
        <v>7.24</v>
      </c>
      <c r="O12" t="n">
        <v>8209.41</v>
      </c>
      <c r="P12" t="n">
        <v>36.89</v>
      </c>
      <c r="Q12" t="n">
        <v>204.14</v>
      </c>
      <c r="R12" t="n">
        <v>27.4</v>
      </c>
      <c r="S12" t="n">
        <v>17.37</v>
      </c>
      <c r="T12" t="n">
        <v>2894.06</v>
      </c>
      <c r="U12" t="n">
        <v>0.63</v>
      </c>
      <c r="V12" t="n">
        <v>0.74</v>
      </c>
      <c r="W12" t="n">
        <v>1.16</v>
      </c>
      <c r="X12" t="n">
        <v>0.19</v>
      </c>
      <c r="Y12" t="n">
        <v>1</v>
      </c>
      <c r="Z12" t="n">
        <v>10</v>
      </c>
      <c r="AA12" t="n">
        <v>35.18544679038143</v>
      </c>
      <c r="AB12" t="n">
        <v>48.14228057082224</v>
      </c>
      <c r="AC12" t="n">
        <v>43.54764888134434</v>
      </c>
      <c r="AD12" t="n">
        <v>35185.44679038144</v>
      </c>
      <c r="AE12" t="n">
        <v>48142.28057082224</v>
      </c>
      <c r="AF12" t="n">
        <v>1.196442461589759e-05</v>
      </c>
      <c r="AG12" t="n">
        <v>0.3670833333333334</v>
      </c>
      <c r="AH12" t="n">
        <v>43547.64888134434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11.3464</v>
      </c>
      <c r="E13" t="n">
        <v>8.81</v>
      </c>
      <c r="F13" t="n">
        <v>6.88</v>
      </c>
      <c r="G13" t="n">
        <v>41.27</v>
      </c>
      <c r="H13" t="n">
        <v>1.01</v>
      </c>
      <c r="I13" t="n">
        <v>10</v>
      </c>
      <c r="J13" t="n">
        <v>64.95999999999999</v>
      </c>
      <c r="K13" t="n">
        <v>28.92</v>
      </c>
      <c r="L13" t="n">
        <v>3.75</v>
      </c>
      <c r="M13" t="n">
        <v>0</v>
      </c>
      <c r="N13" t="n">
        <v>7.28</v>
      </c>
      <c r="O13" t="n">
        <v>8245.32</v>
      </c>
      <c r="P13" t="n">
        <v>36.9</v>
      </c>
      <c r="Q13" t="n">
        <v>204.14</v>
      </c>
      <c r="R13" t="n">
        <v>27.36</v>
      </c>
      <c r="S13" t="n">
        <v>17.37</v>
      </c>
      <c r="T13" t="n">
        <v>2872.54</v>
      </c>
      <c r="U13" t="n">
        <v>0.63</v>
      </c>
      <c r="V13" t="n">
        <v>0.74</v>
      </c>
      <c r="W13" t="n">
        <v>1.16</v>
      </c>
      <c r="X13" t="n">
        <v>0.19</v>
      </c>
      <c r="Y13" t="n">
        <v>1</v>
      </c>
      <c r="Z13" t="n">
        <v>10</v>
      </c>
      <c r="AA13" t="n">
        <v>35.19622573384817</v>
      </c>
      <c r="AB13" t="n">
        <v>48.15702879680678</v>
      </c>
      <c r="AC13" t="n">
        <v>43.56098955734021</v>
      </c>
      <c r="AD13" t="n">
        <v>35196.22573384817</v>
      </c>
      <c r="AE13" t="n">
        <v>48157.02879680678</v>
      </c>
      <c r="AF13" t="n">
        <v>1.19621052342862e-05</v>
      </c>
      <c r="AG13" t="n">
        <v>0.3670833333333334</v>
      </c>
      <c r="AH13" t="n">
        <v>43560.98955734022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8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7.5949</v>
      </c>
      <c r="E2" t="n">
        <v>13.17</v>
      </c>
      <c r="F2" t="n">
        <v>8.220000000000001</v>
      </c>
      <c r="G2" t="n">
        <v>6.49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104.32</v>
      </c>
      <c r="Q2" t="n">
        <v>204.18</v>
      </c>
      <c r="R2" t="n">
        <v>69.45999999999999</v>
      </c>
      <c r="S2" t="n">
        <v>17.37</v>
      </c>
      <c r="T2" t="n">
        <v>23593.99</v>
      </c>
      <c r="U2" t="n">
        <v>0.25</v>
      </c>
      <c r="V2" t="n">
        <v>0.62</v>
      </c>
      <c r="W2" t="n">
        <v>1.26</v>
      </c>
      <c r="X2" t="n">
        <v>1.53</v>
      </c>
      <c r="Y2" t="n">
        <v>1</v>
      </c>
      <c r="Z2" t="n">
        <v>10</v>
      </c>
      <c r="AA2" t="n">
        <v>119.5994890891279</v>
      </c>
      <c r="AB2" t="n">
        <v>163.641297328746</v>
      </c>
      <c r="AC2" t="n">
        <v>148.023601583739</v>
      </c>
      <c r="AD2" t="n">
        <v>119599.4890891279</v>
      </c>
      <c r="AE2" t="n">
        <v>163641.297328746</v>
      </c>
      <c r="AF2" t="n">
        <v>4.887536294260452e-06</v>
      </c>
      <c r="AG2" t="n">
        <v>0.54875</v>
      </c>
      <c r="AH2" t="n">
        <v>148023.601583739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8.1546</v>
      </c>
      <c r="E3" t="n">
        <v>12.26</v>
      </c>
      <c r="F3" t="n">
        <v>7.89</v>
      </c>
      <c r="G3" t="n">
        <v>8.02</v>
      </c>
      <c r="H3" t="n">
        <v>0.13</v>
      </c>
      <c r="I3" t="n">
        <v>59</v>
      </c>
      <c r="J3" t="n">
        <v>168.25</v>
      </c>
      <c r="K3" t="n">
        <v>51.39</v>
      </c>
      <c r="L3" t="n">
        <v>1.25</v>
      </c>
      <c r="M3" t="n">
        <v>57</v>
      </c>
      <c r="N3" t="n">
        <v>30.6</v>
      </c>
      <c r="O3" t="n">
        <v>20984.25</v>
      </c>
      <c r="P3" t="n">
        <v>99.95999999999999</v>
      </c>
      <c r="Q3" t="n">
        <v>204.19</v>
      </c>
      <c r="R3" t="n">
        <v>59.09</v>
      </c>
      <c r="S3" t="n">
        <v>17.37</v>
      </c>
      <c r="T3" t="n">
        <v>18493.22</v>
      </c>
      <c r="U3" t="n">
        <v>0.29</v>
      </c>
      <c r="V3" t="n">
        <v>0.65</v>
      </c>
      <c r="W3" t="n">
        <v>1.24</v>
      </c>
      <c r="X3" t="n">
        <v>1.2</v>
      </c>
      <c r="Y3" t="n">
        <v>1</v>
      </c>
      <c r="Z3" t="n">
        <v>10</v>
      </c>
      <c r="AA3" t="n">
        <v>107.1124227172172</v>
      </c>
      <c r="AB3" t="n">
        <v>146.5559422282179</v>
      </c>
      <c r="AC3" t="n">
        <v>132.5688487945533</v>
      </c>
      <c r="AD3" t="n">
        <v>107112.4227172172</v>
      </c>
      <c r="AE3" t="n">
        <v>146555.9422282179</v>
      </c>
      <c r="AF3" t="n">
        <v>5.247719320224926e-06</v>
      </c>
      <c r="AG3" t="n">
        <v>0.5108333333333334</v>
      </c>
      <c r="AH3" t="n">
        <v>132568.8487945533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8.577400000000001</v>
      </c>
      <c r="E4" t="n">
        <v>11.66</v>
      </c>
      <c r="F4" t="n">
        <v>7.66</v>
      </c>
      <c r="G4" t="n">
        <v>9.57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96.81999999999999</v>
      </c>
      <c r="Q4" t="n">
        <v>204.17</v>
      </c>
      <c r="R4" t="n">
        <v>51.63</v>
      </c>
      <c r="S4" t="n">
        <v>17.37</v>
      </c>
      <c r="T4" t="n">
        <v>14816.87</v>
      </c>
      <c r="U4" t="n">
        <v>0.34</v>
      </c>
      <c r="V4" t="n">
        <v>0.67</v>
      </c>
      <c r="W4" t="n">
        <v>1.23</v>
      </c>
      <c r="X4" t="n">
        <v>0.97</v>
      </c>
      <c r="Y4" t="n">
        <v>1</v>
      </c>
      <c r="Z4" t="n">
        <v>10</v>
      </c>
      <c r="AA4" t="n">
        <v>98.83951974367358</v>
      </c>
      <c r="AB4" t="n">
        <v>135.2365914051006</v>
      </c>
      <c r="AC4" t="n">
        <v>122.329800927182</v>
      </c>
      <c r="AD4" t="n">
        <v>98839.51974367358</v>
      </c>
      <c r="AE4" t="n">
        <v>135236.5914051006</v>
      </c>
      <c r="AF4" t="n">
        <v>5.519803264083741e-06</v>
      </c>
      <c r="AG4" t="n">
        <v>0.4858333333333333</v>
      </c>
      <c r="AH4" t="n">
        <v>122329.800927182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8.9268</v>
      </c>
      <c r="E5" t="n">
        <v>11.2</v>
      </c>
      <c r="F5" t="n">
        <v>7.47</v>
      </c>
      <c r="G5" t="n">
        <v>11.21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94.28</v>
      </c>
      <c r="Q5" t="n">
        <v>204.18</v>
      </c>
      <c r="R5" t="n">
        <v>45.93</v>
      </c>
      <c r="S5" t="n">
        <v>17.37</v>
      </c>
      <c r="T5" t="n">
        <v>12006.27</v>
      </c>
      <c r="U5" t="n">
        <v>0.38</v>
      </c>
      <c r="V5" t="n">
        <v>0.68</v>
      </c>
      <c r="W5" t="n">
        <v>1.21</v>
      </c>
      <c r="X5" t="n">
        <v>0.78</v>
      </c>
      <c r="Y5" t="n">
        <v>1</v>
      </c>
      <c r="Z5" t="n">
        <v>10</v>
      </c>
      <c r="AA5" t="n">
        <v>92.70175659554005</v>
      </c>
      <c r="AB5" t="n">
        <v>126.838633086829</v>
      </c>
      <c r="AC5" t="n">
        <v>114.7333319641952</v>
      </c>
      <c r="AD5" t="n">
        <v>92701.75659554005</v>
      </c>
      <c r="AE5" t="n">
        <v>126838.633086829</v>
      </c>
      <c r="AF5" t="n">
        <v>5.74465219971352e-06</v>
      </c>
      <c r="AG5" t="n">
        <v>0.4666666666666666</v>
      </c>
      <c r="AH5" t="n">
        <v>114733.3319641952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9.1403</v>
      </c>
      <c r="E6" t="n">
        <v>10.94</v>
      </c>
      <c r="F6" t="n">
        <v>7.38</v>
      </c>
      <c r="G6" t="n">
        <v>12.65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92.91</v>
      </c>
      <c r="Q6" t="n">
        <v>204.17</v>
      </c>
      <c r="R6" t="n">
        <v>43.18</v>
      </c>
      <c r="S6" t="n">
        <v>17.37</v>
      </c>
      <c r="T6" t="n">
        <v>10659.18</v>
      </c>
      <c r="U6" t="n">
        <v>0.4</v>
      </c>
      <c r="V6" t="n">
        <v>0.6899999999999999</v>
      </c>
      <c r="W6" t="n">
        <v>1.2</v>
      </c>
      <c r="X6" t="n">
        <v>0.6899999999999999</v>
      </c>
      <c r="Y6" t="n">
        <v>1</v>
      </c>
      <c r="Z6" t="n">
        <v>10</v>
      </c>
      <c r="AA6" t="n">
        <v>89.39375738387368</v>
      </c>
      <c r="AB6" t="n">
        <v>122.312482626804</v>
      </c>
      <c r="AC6" t="n">
        <v>110.6391509515814</v>
      </c>
      <c r="AD6" t="n">
        <v>89393.75738387367</v>
      </c>
      <c r="AE6" t="n">
        <v>122312.482626804</v>
      </c>
      <c r="AF6" t="n">
        <v>5.882045581960107e-06</v>
      </c>
      <c r="AG6" t="n">
        <v>0.4558333333333333</v>
      </c>
      <c r="AH6" t="n">
        <v>110639.1509515814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9.331300000000001</v>
      </c>
      <c r="E7" t="n">
        <v>10.72</v>
      </c>
      <c r="F7" t="n">
        <v>7.29</v>
      </c>
      <c r="G7" t="n">
        <v>14.12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91.62</v>
      </c>
      <c r="Q7" t="n">
        <v>204.21</v>
      </c>
      <c r="R7" t="n">
        <v>40.68</v>
      </c>
      <c r="S7" t="n">
        <v>17.37</v>
      </c>
      <c r="T7" t="n">
        <v>9428.639999999999</v>
      </c>
      <c r="U7" t="n">
        <v>0.43</v>
      </c>
      <c r="V7" t="n">
        <v>0.7</v>
      </c>
      <c r="W7" t="n">
        <v>1.18</v>
      </c>
      <c r="X7" t="n">
        <v>0.6</v>
      </c>
      <c r="Y7" t="n">
        <v>1</v>
      </c>
      <c r="Z7" t="n">
        <v>10</v>
      </c>
      <c r="AA7" t="n">
        <v>86.48995962509979</v>
      </c>
      <c r="AB7" t="n">
        <v>118.3393784267357</v>
      </c>
      <c r="AC7" t="n">
        <v>107.0452342400797</v>
      </c>
      <c r="AD7" t="n">
        <v>86489.95962509979</v>
      </c>
      <c r="AE7" t="n">
        <v>118339.3784267358</v>
      </c>
      <c r="AF7" t="n">
        <v>6.004959567951199e-06</v>
      </c>
      <c r="AG7" t="n">
        <v>0.4466666666666667</v>
      </c>
      <c r="AH7" t="n">
        <v>107045.2342400796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9.5273</v>
      </c>
      <c r="E8" t="n">
        <v>10.5</v>
      </c>
      <c r="F8" t="n">
        <v>7.21</v>
      </c>
      <c r="G8" t="n">
        <v>16.02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90.33</v>
      </c>
      <c r="Q8" t="n">
        <v>204.3</v>
      </c>
      <c r="R8" t="n">
        <v>37.99</v>
      </c>
      <c r="S8" t="n">
        <v>17.37</v>
      </c>
      <c r="T8" t="n">
        <v>8102.47</v>
      </c>
      <c r="U8" t="n">
        <v>0.46</v>
      </c>
      <c r="V8" t="n">
        <v>0.71</v>
      </c>
      <c r="W8" t="n">
        <v>1.18</v>
      </c>
      <c r="X8" t="n">
        <v>0.52</v>
      </c>
      <c r="Y8" t="n">
        <v>1</v>
      </c>
      <c r="Z8" t="n">
        <v>10</v>
      </c>
      <c r="AA8" t="n">
        <v>83.69525241195564</v>
      </c>
      <c r="AB8" t="n">
        <v>114.5155367239332</v>
      </c>
      <c r="AC8" t="n">
        <v>103.5863346225958</v>
      </c>
      <c r="AD8" t="n">
        <v>83695.25241195563</v>
      </c>
      <c r="AE8" t="n">
        <v>114515.5367239332</v>
      </c>
      <c r="AF8" t="n">
        <v>6.131091197554624e-06</v>
      </c>
      <c r="AG8" t="n">
        <v>0.4375</v>
      </c>
      <c r="AH8" t="n">
        <v>103586.3346225958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9.633699999999999</v>
      </c>
      <c r="E9" t="n">
        <v>10.38</v>
      </c>
      <c r="F9" t="n">
        <v>7.16</v>
      </c>
      <c r="G9" t="n">
        <v>17.19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89.55</v>
      </c>
      <c r="Q9" t="n">
        <v>204.14</v>
      </c>
      <c r="R9" t="n">
        <v>36.7</v>
      </c>
      <c r="S9" t="n">
        <v>17.37</v>
      </c>
      <c r="T9" t="n">
        <v>7469.29</v>
      </c>
      <c r="U9" t="n">
        <v>0.47</v>
      </c>
      <c r="V9" t="n">
        <v>0.71</v>
      </c>
      <c r="W9" t="n">
        <v>1.17</v>
      </c>
      <c r="X9" t="n">
        <v>0.47</v>
      </c>
      <c r="Y9" t="n">
        <v>1</v>
      </c>
      <c r="Z9" t="n">
        <v>10</v>
      </c>
      <c r="AA9" t="n">
        <v>82.15471986464716</v>
      </c>
      <c r="AB9" t="n">
        <v>112.4077121292075</v>
      </c>
      <c r="AC9" t="n">
        <v>101.6796778488396</v>
      </c>
      <c r="AD9" t="n">
        <v>82154.71986464717</v>
      </c>
      <c r="AE9" t="n">
        <v>112407.7121292075</v>
      </c>
      <c r="AF9" t="n">
        <v>6.199562653625053e-06</v>
      </c>
      <c r="AG9" t="n">
        <v>0.4325000000000001</v>
      </c>
      <c r="AH9" t="n">
        <v>101679.6778488397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9.726000000000001</v>
      </c>
      <c r="E10" t="n">
        <v>10.28</v>
      </c>
      <c r="F10" t="n">
        <v>7.13</v>
      </c>
      <c r="G10" t="n">
        <v>18.6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88.94</v>
      </c>
      <c r="Q10" t="n">
        <v>204.15</v>
      </c>
      <c r="R10" t="n">
        <v>35.46</v>
      </c>
      <c r="S10" t="n">
        <v>17.37</v>
      </c>
      <c r="T10" t="n">
        <v>6857.55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80.93263560516968</v>
      </c>
      <c r="AB10" t="n">
        <v>110.7356025308388</v>
      </c>
      <c r="AC10" t="n">
        <v>100.1671520437182</v>
      </c>
      <c r="AD10" t="n">
        <v>80932.63560516968</v>
      </c>
      <c r="AE10" t="n">
        <v>110735.6025308388</v>
      </c>
      <c r="AF10" t="n">
        <v>6.258960354708708e-06</v>
      </c>
      <c r="AG10" t="n">
        <v>0.4283333333333333</v>
      </c>
      <c r="AH10" t="n">
        <v>100167.1520437182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9.8261</v>
      </c>
      <c r="E11" t="n">
        <v>10.18</v>
      </c>
      <c r="F11" t="n">
        <v>7.09</v>
      </c>
      <c r="G11" t="n">
        <v>20.27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88.29000000000001</v>
      </c>
      <c r="Q11" t="n">
        <v>204.17</v>
      </c>
      <c r="R11" t="n">
        <v>34.31</v>
      </c>
      <c r="S11" t="n">
        <v>17.37</v>
      </c>
      <c r="T11" t="n">
        <v>6293.72</v>
      </c>
      <c r="U11" t="n">
        <v>0.51</v>
      </c>
      <c r="V11" t="n">
        <v>0.72</v>
      </c>
      <c r="W11" t="n">
        <v>1.17</v>
      </c>
      <c r="X11" t="n">
        <v>0.4</v>
      </c>
      <c r="Y11" t="n">
        <v>1</v>
      </c>
      <c r="Z11" t="n">
        <v>10</v>
      </c>
      <c r="AA11" t="n">
        <v>79.61512798964191</v>
      </c>
      <c r="AB11" t="n">
        <v>108.9329304869408</v>
      </c>
      <c r="AC11" t="n">
        <v>98.53652448962313</v>
      </c>
      <c r="AD11" t="n">
        <v>79615.1279896419</v>
      </c>
      <c r="AE11" t="n">
        <v>108932.9304869408</v>
      </c>
      <c r="AF11" t="n">
        <v>6.323377579827599e-06</v>
      </c>
      <c r="AG11" t="n">
        <v>0.4241666666666666</v>
      </c>
      <c r="AH11" t="n">
        <v>98536.52448962313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9.9354</v>
      </c>
      <c r="E12" t="n">
        <v>10.06</v>
      </c>
      <c r="F12" t="n">
        <v>7.05</v>
      </c>
      <c r="G12" t="n">
        <v>22.26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87.53</v>
      </c>
      <c r="Q12" t="n">
        <v>204.14</v>
      </c>
      <c r="R12" t="n">
        <v>32.9</v>
      </c>
      <c r="S12" t="n">
        <v>17.37</v>
      </c>
      <c r="T12" t="n">
        <v>5597.8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78.1872390513419</v>
      </c>
      <c r="AB12" t="n">
        <v>106.9792298475457</v>
      </c>
      <c r="AC12" t="n">
        <v>96.76928229721514</v>
      </c>
      <c r="AD12" t="n">
        <v>78187.23905134191</v>
      </c>
      <c r="AE12" t="n">
        <v>106979.2298475456</v>
      </c>
      <c r="AF12" t="n">
        <v>6.393715269193182e-06</v>
      </c>
      <c r="AG12" t="n">
        <v>0.4191666666666667</v>
      </c>
      <c r="AH12" t="n">
        <v>96769.28229721515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9.999700000000001</v>
      </c>
      <c r="E13" t="n">
        <v>10</v>
      </c>
      <c r="F13" t="n">
        <v>7.02</v>
      </c>
      <c r="G13" t="n">
        <v>23.39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87.08</v>
      </c>
      <c r="Q13" t="n">
        <v>204.15</v>
      </c>
      <c r="R13" t="n">
        <v>31.91</v>
      </c>
      <c r="S13" t="n">
        <v>17.37</v>
      </c>
      <c r="T13" t="n">
        <v>5107.55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77.34096788837812</v>
      </c>
      <c r="AB13" t="n">
        <v>105.8213243075304</v>
      </c>
      <c r="AC13" t="n">
        <v>95.72188563680798</v>
      </c>
      <c r="AD13" t="n">
        <v>77340.96788837812</v>
      </c>
      <c r="AE13" t="n">
        <v>105821.3243075304</v>
      </c>
      <c r="AF13" t="n">
        <v>6.435094166047775e-06</v>
      </c>
      <c r="AG13" t="n">
        <v>0.4166666666666667</v>
      </c>
      <c r="AH13" t="n">
        <v>95721.88563680799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10.0226</v>
      </c>
      <c r="E14" t="n">
        <v>9.98</v>
      </c>
      <c r="F14" t="n">
        <v>7.03</v>
      </c>
      <c r="G14" t="n">
        <v>24.81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15</v>
      </c>
      <c r="N14" t="n">
        <v>31.86</v>
      </c>
      <c r="O14" t="n">
        <v>21478.05</v>
      </c>
      <c r="P14" t="n">
        <v>87</v>
      </c>
      <c r="Q14" t="n">
        <v>204.14</v>
      </c>
      <c r="R14" t="n">
        <v>32.38</v>
      </c>
      <c r="S14" t="n">
        <v>17.37</v>
      </c>
      <c r="T14" t="n">
        <v>5347.62</v>
      </c>
      <c r="U14" t="n">
        <v>0.54</v>
      </c>
      <c r="V14" t="n">
        <v>0.73</v>
      </c>
      <c r="W14" t="n">
        <v>1.16</v>
      </c>
      <c r="X14" t="n">
        <v>0.34</v>
      </c>
      <c r="Y14" t="n">
        <v>1</v>
      </c>
      <c r="Z14" t="n">
        <v>10</v>
      </c>
      <c r="AA14" t="n">
        <v>77.1596768256224</v>
      </c>
      <c r="AB14" t="n">
        <v>105.573273877471</v>
      </c>
      <c r="AC14" t="n">
        <v>95.49750879165238</v>
      </c>
      <c r="AD14" t="n">
        <v>77159.6768256224</v>
      </c>
      <c r="AE14" t="n">
        <v>105573.273877471</v>
      </c>
      <c r="AF14" t="n">
        <v>6.449830973792257e-06</v>
      </c>
      <c r="AG14" t="n">
        <v>0.4158333333333333</v>
      </c>
      <c r="AH14" t="n">
        <v>95497.50879165238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10.0843</v>
      </c>
      <c r="E15" t="n">
        <v>9.92</v>
      </c>
      <c r="F15" t="n">
        <v>7</v>
      </c>
      <c r="G15" t="n">
        <v>26.26</v>
      </c>
      <c r="H15" t="n">
        <v>0.44</v>
      </c>
      <c r="I15" t="n">
        <v>16</v>
      </c>
      <c r="J15" t="n">
        <v>172.61</v>
      </c>
      <c r="K15" t="n">
        <v>51.39</v>
      </c>
      <c r="L15" t="n">
        <v>4.25</v>
      </c>
      <c r="M15" t="n">
        <v>14</v>
      </c>
      <c r="N15" t="n">
        <v>31.97</v>
      </c>
      <c r="O15" t="n">
        <v>21523.17</v>
      </c>
      <c r="P15" t="n">
        <v>86.43000000000001</v>
      </c>
      <c r="Q15" t="n">
        <v>204.15</v>
      </c>
      <c r="R15" t="n">
        <v>31.42</v>
      </c>
      <c r="S15" t="n">
        <v>17.37</v>
      </c>
      <c r="T15" t="n">
        <v>4872.37</v>
      </c>
      <c r="U15" t="n">
        <v>0.55</v>
      </c>
      <c r="V15" t="n">
        <v>0.73</v>
      </c>
      <c r="W15" t="n">
        <v>1.16</v>
      </c>
      <c r="X15" t="n">
        <v>0.31</v>
      </c>
      <c r="Y15" t="n">
        <v>1</v>
      </c>
      <c r="Z15" t="n">
        <v>10</v>
      </c>
      <c r="AA15" t="n">
        <v>76.28050744435599</v>
      </c>
      <c r="AB15" t="n">
        <v>104.3703555438072</v>
      </c>
      <c r="AC15" t="n">
        <v>94.40939529544656</v>
      </c>
      <c r="AD15" t="n">
        <v>76280.50744435599</v>
      </c>
      <c r="AE15" t="n">
        <v>104370.3555438072</v>
      </c>
      <c r="AF15" t="n">
        <v>6.489536695968437e-06</v>
      </c>
      <c r="AG15" t="n">
        <v>0.4133333333333333</v>
      </c>
      <c r="AH15" t="n">
        <v>94409.39529544656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10.1603</v>
      </c>
      <c r="E16" t="n">
        <v>9.84</v>
      </c>
      <c r="F16" t="n">
        <v>6.96</v>
      </c>
      <c r="G16" t="n">
        <v>27.85</v>
      </c>
      <c r="H16" t="n">
        <v>0.46</v>
      </c>
      <c r="I16" t="n">
        <v>15</v>
      </c>
      <c r="J16" t="n">
        <v>172.98</v>
      </c>
      <c r="K16" t="n">
        <v>51.39</v>
      </c>
      <c r="L16" t="n">
        <v>4.5</v>
      </c>
      <c r="M16" t="n">
        <v>13</v>
      </c>
      <c r="N16" t="n">
        <v>32.09</v>
      </c>
      <c r="O16" t="n">
        <v>21568.34</v>
      </c>
      <c r="P16" t="n">
        <v>85.88</v>
      </c>
      <c r="Q16" t="n">
        <v>204.17</v>
      </c>
      <c r="R16" t="n">
        <v>30.27</v>
      </c>
      <c r="S16" t="n">
        <v>17.37</v>
      </c>
      <c r="T16" t="n">
        <v>4302.81</v>
      </c>
      <c r="U16" t="n">
        <v>0.57</v>
      </c>
      <c r="V16" t="n">
        <v>0.73</v>
      </c>
      <c r="W16" t="n">
        <v>1.16</v>
      </c>
      <c r="X16" t="n">
        <v>0.27</v>
      </c>
      <c r="Y16" t="n">
        <v>1</v>
      </c>
      <c r="Z16" t="n">
        <v>10</v>
      </c>
      <c r="AA16" t="n">
        <v>75.28021274475604</v>
      </c>
      <c r="AB16" t="n">
        <v>103.0017082059276</v>
      </c>
      <c r="AC16" t="n">
        <v>93.17136973858517</v>
      </c>
      <c r="AD16" t="n">
        <v>75280.21274475605</v>
      </c>
      <c r="AE16" t="n">
        <v>103001.7082059276</v>
      </c>
      <c r="AF16" t="n">
        <v>6.538444878875887e-06</v>
      </c>
      <c r="AG16" t="n">
        <v>0.41</v>
      </c>
      <c r="AH16" t="n">
        <v>93171.36973858517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10.2035</v>
      </c>
      <c r="E17" t="n">
        <v>9.800000000000001</v>
      </c>
      <c r="F17" t="n">
        <v>6.95</v>
      </c>
      <c r="G17" t="n">
        <v>29.8</v>
      </c>
      <c r="H17" t="n">
        <v>0.49</v>
      </c>
      <c r="I17" t="n">
        <v>14</v>
      </c>
      <c r="J17" t="n">
        <v>173.35</v>
      </c>
      <c r="K17" t="n">
        <v>51.39</v>
      </c>
      <c r="L17" t="n">
        <v>4.75</v>
      </c>
      <c r="M17" t="n">
        <v>12</v>
      </c>
      <c r="N17" t="n">
        <v>32.2</v>
      </c>
      <c r="O17" t="n">
        <v>21613.54</v>
      </c>
      <c r="P17" t="n">
        <v>85.43000000000001</v>
      </c>
      <c r="Q17" t="n">
        <v>204.16</v>
      </c>
      <c r="R17" t="n">
        <v>30.08</v>
      </c>
      <c r="S17" t="n">
        <v>17.37</v>
      </c>
      <c r="T17" t="n">
        <v>4212.3</v>
      </c>
      <c r="U17" t="n">
        <v>0.58</v>
      </c>
      <c r="V17" t="n">
        <v>0.73</v>
      </c>
      <c r="W17" t="n">
        <v>1.16</v>
      </c>
      <c r="X17" t="n">
        <v>0.26</v>
      </c>
      <c r="Y17" t="n">
        <v>1</v>
      </c>
      <c r="Z17" t="n">
        <v>10</v>
      </c>
      <c r="AA17" t="n">
        <v>74.69139261508057</v>
      </c>
      <c r="AB17" t="n">
        <v>102.1960585275953</v>
      </c>
      <c r="AC17" t="n">
        <v>92.44261013481619</v>
      </c>
      <c r="AD17" t="n">
        <v>74691.39261508058</v>
      </c>
      <c r="AE17" t="n">
        <v>102196.0585275953</v>
      </c>
      <c r="AF17" t="n">
        <v>6.566245319686438e-06</v>
      </c>
      <c r="AG17" t="n">
        <v>0.4083333333333334</v>
      </c>
      <c r="AH17" t="n">
        <v>92442.61013481619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10.2029</v>
      </c>
      <c r="E18" t="n">
        <v>9.800000000000001</v>
      </c>
      <c r="F18" t="n">
        <v>6.95</v>
      </c>
      <c r="G18" t="n">
        <v>29.8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85.29000000000001</v>
      </c>
      <c r="Q18" t="n">
        <v>204.15</v>
      </c>
      <c r="R18" t="n">
        <v>29.99</v>
      </c>
      <c r="S18" t="n">
        <v>17.37</v>
      </c>
      <c r="T18" t="n">
        <v>4167.18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74.62082485935316</v>
      </c>
      <c r="AB18" t="n">
        <v>102.0995046109794</v>
      </c>
      <c r="AC18" t="n">
        <v>92.35527118848783</v>
      </c>
      <c r="AD18" t="n">
        <v>74620.82485935316</v>
      </c>
      <c r="AE18" t="n">
        <v>102099.5046109794</v>
      </c>
      <c r="AF18" t="n">
        <v>6.565859202452958e-06</v>
      </c>
      <c r="AG18" t="n">
        <v>0.4083333333333334</v>
      </c>
      <c r="AH18" t="n">
        <v>92355.27118848784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10.2693</v>
      </c>
      <c r="E19" t="n">
        <v>9.74</v>
      </c>
      <c r="F19" t="n">
        <v>6.92</v>
      </c>
      <c r="G19" t="n">
        <v>31.96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84.79000000000001</v>
      </c>
      <c r="Q19" t="n">
        <v>204.14</v>
      </c>
      <c r="R19" t="n">
        <v>29.2</v>
      </c>
      <c r="S19" t="n">
        <v>17.37</v>
      </c>
      <c r="T19" t="n">
        <v>3778.15</v>
      </c>
      <c r="U19" t="n">
        <v>0.59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73.77706452285278</v>
      </c>
      <c r="AB19" t="n">
        <v>100.9450344945012</v>
      </c>
      <c r="AC19" t="n">
        <v>91.31098207961702</v>
      </c>
      <c r="AD19" t="n">
        <v>73777.06452285279</v>
      </c>
      <c r="AE19" t="n">
        <v>100945.0344945012</v>
      </c>
      <c r="AF19" t="n">
        <v>6.60858950962473e-06</v>
      </c>
      <c r="AG19" t="n">
        <v>0.4058333333333333</v>
      </c>
      <c r="AH19" t="n">
        <v>91310.98207961702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10.3235</v>
      </c>
      <c r="E20" t="n">
        <v>9.69</v>
      </c>
      <c r="F20" t="n">
        <v>6.91</v>
      </c>
      <c r="G20" t="n">
        <v>34.54</v>
      </c>
      <c r="H20" t="n">
        <v>0.5600000000000001</v>
      </c>
      <c r="I20" t="n">
        <v>12</v>
      </c>
      <c r="J20" t="n">
        <v>174.45</v>
      </c>
      <c r="K20" t="n">
        <v>51.39</v>
      </c>
      <c r="L20" t="n">
        <v>5.5</v>
      </c>
      <c r="M20" t="n">
        <v>10</v>
      </c>
      <c r="N20" t="n">
        <v>32.56</v>
      </c>
      <c r="O20" t="n">
        <v>21749.39</v>
      </c>
      <c r="P20" t="n">
        <v>84.33</v>
      </c>
      <c r="Q20" t="n">
        <v>204.16</v>
      </c>
      <c r="R20" t="n">
        <v>28.66</v>
      </c>
      <c r="S20" t="n">
        <v>17.37</v>
      </c>
      <c r="T20" t="n">
        <v>3510.05</v>
      </c>
      <c r="U20" t="n">
        <v>0.61</v>
      </c>
      <c r="V20" t="n">
        <v>0.74</v>
      </c>
      <c r="W20" t="n">
        <v>1.15</v>
      </c>
      <c r="X20" t="n">
        <v>0.22</v>
      </c>
      <c r="Y20" t="n">
        <v>1</v>
      </c>
      <c r="Z20" t="n">
        <v>10</v>
      </c>
      <c r="AA20" t="n">
        <v>73.11832863497224</v>
      </c>
      <c r="AB20" t="n">
        <v>100.0437229913272</v>
      </c>
      <c r="AC20" t="n">
        <v>90.49569048130701</v>
      </c>
      <c r="AD20" t="n">
        <v>73118.32863497225</v>
      </c>
      <c r="AE20" t="n">
        <v>100043.7229913272</v>
      </c>
      <c r="AF20" t="n">
        <v>6.643468766382411e-06</v>
      </c>
      <c r="AG20" t="n">
        <v>0.40375</v>
      </c>
      <c r="AH20" t="n">
        <v>90495.69048130701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10.3164</v>
      </c>
      <c r="E21" t="n">
        <v>9.69</v>
      </c>
      <c r="F21" t="n">
        <v>6.91</v>
      </c>
      <c r="G21" t="n">
        <v>34.57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84.34999999999999</v>
      </c>
      <c r="Q21" t="n">
        <v>204.18</v>
      </c>
      <c r="R21" t="n">
        <v>28.83</v>
      </c>
      <c r="S21" t="n">
        <v>17.37</v>
      </c>
      <c r="T21" t="n">
        <v>3595.9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73.17586271849102</v>
      </c>
      <c r="AB21" t="n">
        <v>100.1224436626222</v>
      </c>
      <c r="AC21" t="n">
        <v>90.56689816221875</v>
      </c>
      <c r="AD21" t="n">
        <v>73175.86271849101</v>
      </c>
      <c r="AE21" t="n">
        <v>100122.4436626222</v>
      </c>
      <c r="AF21" t="n">
        <v>6.638899712452901e-06</v>
      </c>
      <c r="AG21" t="n">
        <v>0.40375</v>
      </c>
      <c r="AH21" t="n">
        <v>90566.89816221874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10.3896</v>
      </c>
      <c r="E22" t="n">
        <v>9.619999999999999</v>
      </c>
      <c r="F22" t="n">
        <v>6.88</v>
      </c>
      <c r="G22" t="n">
        <v>37.53</v>
      </c>
      <c r="H22" t="n">
        <v>0.61</v>
      </c>
      <c r="I22" t="n">
        <v>11</v>
      </c>
      <c r="J22" t="n">
        <v>175.18</v>
      </c>
      <c r="K22" t="n">
        <v>51.39</v>
      </c>
      <c r="L22" t="n">
        <v>6</v>
      </c>
      <c r="M22" t="n">
        <v>9</v>
      </c>
      <c r="N22" t="n">
        <v>32.79</v>
      </c>
      <c r="O22" t="n">
        <v>21840.16</v>
      </c>
      <c r="P22" t="n">
        <v>83.41</v>
      </c>
      <c r="Q22" t="n">
        <v>204.14</v>
      </c>
      <c r="R22" t="n">
        <v>27.71</v>
      </c>
      <c r="S22" t="n">
        <v>17.37</v>
      </c>
      <c r="T22" t="n">
        <v>3043.75</v>
      </c>
      <c r="U22" t="n">
        <v>0.63</v>
      </c>
      <c r="V22" t="n">
        <v>0.74</v>
      </c>
      <c r="W22" t="n">
        <v>1.15</v>
      </c>
      <c r="X22" t="n">
        <v>0.19</v>
      </c>
      <c r="Y22" t="n">
        <v>1</v>
      </c>
      <c r="Z22" t="n">
        <v>10</v>
      </c>
      <c r="AA22" t="n">
        <v>72.07135827049507</v>
      </c>
      <c r="AB22" t="n">
        <v>98.61121194957762</v>
      </c>
      <c r="AC22" t="n">
        <v>89.19989628283966</v>
      </c>
      <c r="AD22" t="n">
        <v>72071.35827049507</v>
      </c>
      <c r="AE22" t="n">
        <v>98611.21194957763</v>
      </c>
      <c r="AF22" t="n">
        <v>6.686006014937444e-06</v>
      </c>
      <c r="AG22" t="n">
        <v>0.4008333333333333</v>
      </c>
      <c r="AH22" t="n">
        <v>89199.89628283966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10.3899</v>
      </c>
      <c r="E23" t="n">
        <v>9.619999999999999</v>
      </c>
      <c r="F23" t="n">
        <v>6.88</v>
      </c>
      <c r="G23" t="n">
        <v>37.52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83.43000000000001</v>
      </c>
      <c r="Q23" t="n">
        <v>204.17</v>
      </c>
      <c r="R23" t="n">
        <v>27.73</v>
      </c>
      <c r="S23" t="n">
        <v>17.37</v>
      </c>
      <c r="T23" t="n">
        <v>3051.99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72.07989197581834</v>
      </c>
      <c r="AB23" t="n">
        <v>98.62288814168146</v>
      </c>
      <c r="AC23" t="n">
        <v>89.21045811555673</v>
      </c>
      <c r="AD23" t="n">
        <v>72079.89197581835</v>
      </c>
      <c r="AE23" t="n">
        <v>98622.88814168145</v>
      </c>
      <c r="AF23" t="n">
        <v>6.686199073554185e-06</v>
      </c>
      <c r="AG23" t="n">
        <v>0.4008333333333333</v>
      </c>
      <c r="AH23" t="n">
        <v>89210.45811555673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10.3794</v>
      </c>
      <c r="E24" t="n">
        <v>9.630000000000001</v>
      </c>
      <c r="F24" t="n">
        <v>6.89</v>
      </c>
      <c r="G24" t="n">
        <v>37.58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83.23</v>
      </c>
      <c r="Q24" t="n">
        <v>204.14</v>
      </c>
      <c r="R24" t="n">
        <v>27.93</v>
      </c>
      <c r="S24" t="n">
        <v>17.37</v>
      </c>
      <c r="T24" t="n">
        <v>3154.65</v>
      </c>
      <c r="U24" t="n">
        <v>0.62</v>
      </c>
      <c r="V24" t="n">
        <v>0.74</v>
      </c>
      <c r="W24" t="n">
        <v>1.16</v>
      </c>
      <c r="X24" t="n">
        <v>0.2</v>
      </c>
      <c r="Y24" t="n">
        <v>1</v>
      </c>
      <c r="Z24" t="n">
        <v>10</v>
      </c>
      <c r="AA24" t="n">
        <v>72.08135143536649</v>
      </c>
      <c r="AB24" t="n">
        <v>98.62488503862201</v>
      </c>
      <c r="AC24" t="n">
        <v>89.21226443145596</v>
      </c>
      <c r="AD24" t="n">
        <v>72081.35143536648</v>
      </c>
      <c r="AE24" t="n">
        <v>98624.88503862201</v>
      </c>
      <c r="AF24" t="n">
        <v>6.679442021968287e-06</v>
      </c>
      <c r="AG24" t="n">
        <v>0.4012500000000001</v>
      </c>
      <c r="AH24" t="n">
        <v>89212.26443145596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10.4384</v>
      </c>
      <c r="E25" t="n">
        <v>9.58</v>
      </c>
      <c r="F25" t="n">
        <v>6.87</v>
      </c>
      <c r="G25" t="n">
        <v>41.21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82.68000000000001</v>
      </c>
      <c r="Q25" t="n">
        <v>204.14</v>
      </c>
      <c r="R25" t="n">
        <v>27.32</v>
      </c>
      <c r="S25" t="n">
        <v>17.37</v>
      </c>
      <c r="T25" t="n">
        <v>2850.97</v>
      </c>
      <c r="U25" t="n">
        <v>0.64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71.32629064483997</v>
      </c>
      <c r="AB25" t="n">
        <v>97.59177755409306</v>
      </c>
      <c r="AC25" t="n">
        <v>88.27775527527467</v>
      </c>
      <c r="AD25" t="n">
        <v>71326.29064483997</v>
      </c>
      <c r="AE25" t="n">
        <v>97591.77755409306</v>
      </c>
      <c r="AF25" t="n">
        <v>6.717410216593807e-06</v>
      </c>
      <c r="AG25" t="n">
        <v>0.3991666666666667</v>
      </c>
      <c r="AH25" t="n">
        <v>88277.75527527467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10.436</v>
      </c>
      <c r="E26" t="n">
        <v>9.58</v>
      </c>
      <c r="F26" t="n">
        <v>6.87</v>
      </c>
      <c r="G26" t="n">
        <v>41.23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82.64</v>
      </c>
      <c r="Q26" t="n">
        <v>204.14</v>
      </c>
      <c r="R26" t="n">
        <v>27.44</v>
      </c>
      <c r="S26" t="n">
        <v>17.37</v>
      </c>
      <c r="T26" t="n">
        <v>2912.92</v>
      </c>
      <c r="U26" t="n">
        <v>0.63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71.32073013621195</v>
      </c>
      <c r="AB26" t="n">
        <v>97.58416942087587</v>
      </c>
      <c r="AC26" t="n">
        <v>88.27087325161364</v>
      </c>
      <c r="AD26" t="n">
        <v>71320.73013621195</v>
      </c>
      <c r="AE26" t="n">
        <v>97584.16942087587</v>
      </c>
      <c r="AF26" t="n">
        <v>6.715865747659889e-06</v>
      </c>
      <c r="AG26" t="n">
        <v>0.3991666666666667</v>
      </c>
      <c r="AH26" t="n">
        <v>88270.87325161364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10.4342</v>
      </c>
      <c r="E27" t="n">
        <v>9.58</v>
      </c>
      <c r="F27" t="n">
        <v>6.87</v>
      </c>
      <c r="G27" t="n">
        <v>41.23</v>
      </c>
      <c r="H27" t="n">
        <v>0.73</v>
      </c>
      <c r="I27" t="n">
        <v>10</v>
      </c>
      <c r="J27" t="n">
        <v>177.03</v>
      </c>
      <c r="K27" t="n">
        <v>51.39</v>
      </c>
      <c r="L27" t="n">
        <v>7.25</v>
      </c>
      <c r="M27" t="n">
        <v>8</v>
      </c>
      <c r="N27" t="n">
        <v>33.39</v>
      </c>
      <c r="O27" t="n">
        <v>22067.77</v>
      </c>
      <c r="P27" t="n">
        <v>82.47</v>
      </c>
      <c r="Q27" t="n">
        <v>204.15</v>
      </c>
      <c r="R27" t="n">
        <v>27.52</v>
      </c>
      <c r="S27" t="n">
        <v>17.37</v>
      </c>
      <c r="T27" t="n">
        <v>2951.63</v>
      </c>
      <c r="U27" t="n">
        <v>0.63</v>
      </c>
      <c r="V27" t="n">
        <v>0.74</v>
      </c>
      <c r="W27" t="n">
        <v>1.15</v>
      </c>
      <c r="X27" t="n">
        <v>0.18</v>
      </c>
      <c r="Y27" t="n">
        <v>1</v>
      </c>
      <c r="Z27" t="n">
        <v>10</v>
      </c>
      <c r="AA27" t="n">
        <v>71.24354105517831</v>
      </c>
      <c r="AB27" t="n">
        <v>97.4785559148638</v>
      </c>
      <c r="AC27" t="n">
        <v>88.17533935038584</v>
      </c>
      <c r="AD27" t="n">
        <v>71243.54105517831</v>
      </c>
      <c r="AE27" t="n">
        <v>97478.5559148638</v>
      </c>
      <c r="AF27" t="n">
        <v>6.714707395959449e-06</v>
      </c>
      <c r="AG27" t="n">
        <v>0.3991666666666667</v>
      </c>
      <c r="AH27" t="n">
        <v>88175.33935038584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10.4898</v>
      </c>
      <c r="E28" t="n">
        <v>9.529999999999999</v>
      </c>
      <c r="F28" t="n">
        <v>6.86</v>
      </c>
      <c r="G28" t="n">
        <v>45.7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7</v>
      </c>
      <c r="N28" t="n">
        <v>33.51</v>
      </c>
      <c r="O28" t="n">
        <v>22113.42</v>
      </c>
      <c r="P28" t="n">
        <v>82.22</v>
      </c>
      <c r="Q28" t="n">
        <v>204.22</v>
      </c>
      <c r="R28" t="n">
        <v>26.97</v>
      </c>
      <c r="S28" t="n">
        <v>17.37</v>
      </c>
      <c r="T28" t="n">
        <v>2680.04</v>
      </c>
      <c r="U28" t="n">
        <v>0.64</v>
      </c>
      <c r="V28" t="n">
        <v>0.74</v>
      </c>
      <c r="W28" t="n">
        <v>1.15</v>
      </c>
      <c r="X28" t="n">
        <v>0.16</v>
      </c>
      <c r="Y28" t="n">
        <v>1</v>
      </c>
      <c r="Z28" t="n">
        <v>10</v>
      </c>
      <c r="AA28" t="n">
        <v>70.70776881155749</v>
      </c>
      <c r="AB28" t="n">
        <v>96.74548869453896</v>
      </c>
      <c r="AC28" t="n">
        <v>87.51223503670225</v>
      </c>
      <c r="AD28" t="n">
        <v>70707.76881155749</v>
      </c>
      <c r="AE28" t="n">
        <v>96745.48869453896</v>
      </c>
      <c r="AF28" t="n">
        <v>6.750487592928583e-06</v>
      </c>
      <c r="AG28" t="n">
        <v>0.3970833333333333</v>
      </c>
      <c r="AH28" t="n">
        <v>87512.23503670224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10.4855</v>
      </c>
      <c r="E29" t="n">
        <v>9.539999999999999</v>
      </c>
      <c r="F29" t="n">
        <v>6.86</v>
      </c>
      <c r="G29" t="n">
        <v>45.73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82.34</v>
      </c>
      <c r="Q29" t="n">
        <v>204.14</v>
      </c>
      <c r="R29" t="n">
        <v>26.98</v>
      </c>
      <c r="S29" t="n">
        <v>17.37</v>
      </c>
      <c r="T29" t="n">
        <v>2686.15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70.80108521152947</v>
      </c>
      <c r="AB29" t="n">
        <v>96.87316830980957</v>
      </c>
      <c r="AC29" t="n">
        <v>87.62772908869094</v>
      </c>
      <c r="AD29" t="n">
        <v>70801.08521152947</v>
      </c>
      <c r="AE29" t="n">
        <v>96873.16830980957</v>
      </c>
      <c r="AF29" t="n">
        <v>6.747720419421978e-06</v>
      </c>
      <c r="AG29" t="n">
        <v>0.3975</v>
      </c>
      <c r="AH29" t="n">
        <v>87627.72908869095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10.4883</v>
      </c>
      <c r="E30" t="n">
        <v>9.529999999999999</v>
      </c>
      <c r="F30" t="n">
        <v>6.86</v>
      </c>
      <c r="G30" t="n">
        <v>45.71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81.92</v>
      </c>
      <c r="Q30" t="n">
        <v>204.15</v>
      </c>
      <c r="R30" t="n">
        <v>27.08</v>
      </c>
      <c r="S30" t="n">
        <v>17.37</v>
      </c>
      <c r="T30" t="n">
        <v>2737.47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70.56153874700098</v>
      </c>
      <c r="AB30" t="n">
        <v>96.54541026899768</v>
      </c>
      <c r="AC30" t="n">
        <v>87.33125181528271</v>
      </c>
      <c r="AD30" t="n">
        <v>70561.53874700097</v>
      </c>
      <c r="AE30" t="n">
        <v>96545.41026899769</v>
      </c>
      <c r="AF30" t="n">
        <v>6.749522299844883e-06</v>
      </c>
      <c r="AG30" t="n">
        <v>0.3970833333333333</v>
      </c>
      <c r="AH30" t="n">
        <v>87331.25181528271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10.4947</v>
      </c>
      <c r="E31" t="n">
        <v>9.529999999999999</v>
      </c>
      <c r="F31" t="n">
        <v>6.85</v>
      </c>
      <c r="G31" t="n">
        <v>45.67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7</v>
      </c>
      <c r="N31" t="n">
        <v>33.87</v>
      </c>
      <c r="O31" t="n">
        <v>22250.6</v>
      </c>
      <c r="P31" t="n">
        <v>81.45</v>
      </c>
      <c r="Q31" t="n">
        <v>204.14</v>
      </c>
      <c r="R31" t="n">
        <v>26.86</v>
      </c>
      <c r="S31" t="n">
        <v>17.37</v>
      </c>
      <c r="T31" t="n">
        <v>2627.21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70.24380973963227</v>
      </c>
      <c r="AB31" t="n">
        <v>96.11067942390154</v>
      </c>
      <c r="AC31" t="n">
        <v>86.93801107189384</v>
      </c>
      <c r="AD31" t="n">
        <v>70243.80973963227</v>
      </c>
      <c r="AE31" t="n">
        <v>96110.67942390154</v>
      </c>
      <c r="AF31" t="n">
        <v>6.753640883668668e-06</v>
      </c>
      <c r="AG31" t="n">
        <v>0.3970833333333333</v>
      </c>
      <c r="AH31" t="n">
        <v>86938.01107189384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10.5671</v>
      </c>
      <c r="E32" t="n">
        <v>9.460000000000001</v>
      </c>
      <c r="F32" t="n">
        <v>6.82</v>
      </c>
      <c r="G32" t="n">
        <v>51.15</v>
      </c>
      <c r="H32" t="n">
        <v>0.84</v>
      </c>
      <c r="I32" t="n">
        <v>8</v>
      </c>
      <c r="J32" t="n">
        <v>178.88</v>
      </c>
      <c r="K32" t="n">
        <v>51.39</v>
      </c>
      <c r="L32" t="n">
        <v>8.5</v>
      </c>
      <c r="M32" t="n">
        <v>6</v>
      </c>
      <c r="N32" t="n">
        <v>33.99</v>
      </c>
      <c r="O32" t="n">
        <v>22296.41</v>
      </c>
      <c r="P32" t="n">
        <v>81.02</v>
      </c>
      <c r="Q32" t="n">
        <v>204.14</v>
      </c>
      <c r="R32" t="n">
        <v>25.74</v>
      </c>
      <c r="S32" t="n">
        <v>17.37</v>
      </c>
      <c r="T32" t="n">
        <v>2072.42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69.44485551214166</v>
      </c>
      <c r="AB32" t="n">
        <v>95.01751500247651</v>
      </c>
      <c r="AC32" t="n">
        <v>85.9491767285834</v>
      </c>
      <c r="AD32" t="n">
        <v>69444.85551214166</v>
      </c>
      <c r="AE32" t="n">
        <v>95017.51500247652</v>
      </c>
      <c r="AF32" t="n">
        <v>6.80023236317524e-06</v>
      </c>
      <c r="AG32" t="n">
        <v>0.3941666666666667</v>
      </c>
      <c r="AH32" t="n">
        <v>85949.17672858339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10.5612</v>
      </c>
      <c r="E33" t="n">
        <v>9.470000000000001</v>
      </c>
      <c r="F33" t="n">
        <v>6.83</v>
      </c>
      <c r="G33" t="n">
        <v>51.19</v>
      </c>
      <c r="H33" t="n">
        <v>0.87</v>
      </c>
      <c r="I33" t="n">
        <v>8</v>
      </c>
      <c r="J33" t="n">
        <v>179.26</v>
      </c>
      <c r="K33" t="n">
        <v>51.39</v>
      </c>
      <c r="L33" t="n">
        <v>8.75</v>
      </c>
      <c r="M33" t="n">
        <v>6</v>
      </c>
      <c r="N33" t="n">
        <v>34.11</v>
      </c>
      <c r="O33" t="n">
        <v>22342.26</v>
      </c>
      <c r="P33" t="n">
        <v>80.72</v>
      </c>
      <c r="Q33" t="n">
        <v>204.14</v>
      </c>
      <c r="R33" t="n">
        <v>25.94</v>
      </c>
      <c r="S33" t="n">
        <v>17.37</v>
      </c>
      <c r="T33" t="n">
        <v>2173.51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69.36409998148943</v>
      </c>
      <c r="AB33" t="n">
        <v>94.90702172275563</v>
      </c>
      <c r="AC33" t="n">
        <v>85.84922877240074</v>
      </c>
      <c r="AD33" t="n">
        <v>69364.09998148943</v>
      </c>
      <c r="AE33" t="n">
        <v>94907.02172275563</v>
      </c>
      <c r="AF33" t="n">
        <v>6.796435543712687e-06</v>
      </c>
      <c r="AG33" t="n">
        <v>0.3945833333333333</v>
      </c>
      <c r="AH33" t="n">
        <v>85849.22877240073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10.5547</v>
      </c>
      <c r="E34" t="n">
        <v>9.470000000000001</v>
      </c>
      <c r="F34" t="n">
        <v>6.83</v>
      </c>
      <c r="G34" t="n">
        <v>51.23</v>
      </c>
      <c r="H34" t="n">
        <v>0.89</v>
      </c>
      <c r="I34" t="n">
        <v>8</v>
      </c>
      <c r="J34" t="n">
        <v>179.63</v>
      </c>
      <c r="K34" t="n">
        <v>51.39</v>
      </c>
      <c r="L34" t="n">
        <v>9</v>
      </c>
      <c r="M34" t="n">
        <v>6</v>
      </c>
      <c r="N34" t="n">
        <v>34.24</v>
      </c>
      <c r="O34" t="n">
        <v>22388.15</v>
      </c>
      <c r="P34" t="n">
        <v>80.5</v>
      </c>
      <c r="Q34" t="n">
        <v>204.16</v>
      </c>
      <c r="R34" t="n">
        <v>26.13</v>
      </c>
      <c r="S34" t="n">
        <v>17.37</v>
      </c>
      <c r="T34" t="n">
        <v>2268.83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69.29045349569613</v>
      </c>
      <c r="AB34" t="n">
        <v>94.80625535183964</v>
      </c>
      <c r="AC34" t="n">
        <v>85.75807940249845</v>
      </c>
      <c r="AD34" t="n">
        <v>69290.45349569613</v>
      </c>
      <c r="AE34" t="n">
        <v>94806.25535183965</v>
      </c>
      <c r="AF34" t="n">
        <v>6.792252607016656e-06</v>
      </c>
      <c r="AG34" t="n">
        <v>0.3945833333333333</v>
      </c>
      <c r="AH34" t="n">
        <v>85758.07940249845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10.5575</v>
      </c>
      <c r="E35" t="n">
        <v>9.470000000000001</v>
      </c>
      <c r="F35" t="n">
        <v>6.83</v>
      </c>
      <c r="G35" t="n">
        <v>51.21</v>
      </c>
      <c r="H35" t="n">
        <v>0.91</v>
      </c>
      <c r="I35" t="n">
        <v>8</v>
      </c>
      <c r="J35" t="n">
        <v>180</v>
      </c>
      <c r="K35" t="n">
        <v>51.39</v>
      </c>
      <c r="L35" t="n">
        <v>9.25</v>
      </c>
      <c r="M35" t="n">
        <v>6</v>
      </c>
      <c r="N35" t="n">
        <v>34.36</v>
      </c>
      <c r="O35" t="n">
        <v>22434.08</v>
      </c>
      <c r="P35" t="n">
        <v>80.31999999999999</v>
      </c>
      <c r="Q35" t="n">
        <v>204.14</v>
      </c>
      <c r="R35" t="n">
        <v>26.08</v>
      </c>
      <c r="S35" t="n">
        <v>17.37</v>
      </c>
      <c r="T35" t="n">
        <v>2244.39</v>
      </c>
      <c r="U35" t="n">
        <v>0.67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69.18055697653973</v>
      </c>
      <c r="AB35" t="n">
        <v>94.65589008603766</v>
      </c>
      <c r="AC35" t="n">
        <v>85.62206478662561</v>
      </c>
      <c r="AD35" t="n">
        <v>69180.55697653974</v>
      </c>
      <c r="AE35" t="n">
        <v>94655.89008603766</v>
      </c>
      <c r="AF35" t="n">
        <v>6.794054487439561e-06</v>
      </c>
      <c r="AG35" t="n">
        <v>0.3945833333333333</v>
      </c>
      <c r="AH35" t="n">
        <v>85622.06478662562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10.6289</v>
      </c>
      <c r="E36" t="n">
        <v>9.41</v>
      </c>
      <c r="F36" t="n">
        <v>6.8</v>
      </c>
      <c r="G36" t="n">
        <v>58.27</v>
      </c>
      <c r="H36" t="n">
        <v>0.93</v>
      </c>
      <c r="I36" t="n">
        <v>7</v>
      </c>
      <c r="J36" t="n">
        <v>180.37</v>
      </c>
      <c r="K36" t="n">
        <v>51.39</v>
      </c>
      <c r="L36" t="n">
        <v>9.5</v>
      </c>
      <c r="M36" t="n">
        <v>5</v>
      </c>
      <c r="N36" t="n">
        <v>34.48</v>
      </c>
      <c r="O36" t="n">
        <v>22480.05</v>
      </c>
      <c r="P36" t="n">
        <v>79.53</v>
      </c>
      <c r="Q36" t="n">
        <v>204.14</v>
      </c>
      <c r="R36" t="n">
        <v>25.26</v>
      </c>
      <c r="S36" t="n">
        <v>17.37</v>
      </c>
      <c r="T36" t="n">
        <v>1836.46</v>
      </c>
      <c r="U36" t="n">
        <v>0.6899999999999999</v>
      </c>
      <c r="V36" t="n">
        <v>0.75</v>
      </c>
      <c r="W36" t="n">
        <v>1.14</v>
      </c>
      <c r="X36" t="n">
        <v>0.11</v>
      </c>
      <c r="Y36" t="n">
        <v>1</v>
      </c>
      <c r="Z36" t="n">
        <v>10</v>
      </c>
      <c r="AA36" t="n">
        <v>68.21890879305545</v>
      </c>
      <c r="AB36" t="n">
        <v>93.34012061647148</v>
      </c>
      <c r="AC36" t="n">
        <v>84.43187050854034</v>
      </c>
      <c r="AD36" t="n">
        <v>68218.90879305545</v>
      </c>
      <c r="AE36" t="n">
        <v>93340.12061647148</v>
      </c>
      <c r="AF36" t="n">
        <v>6.840002438223666e-06</v>
      </c>
      <c r="AG36" t="n">
        <v>0.3920833333333333</v>
      </c>
      <c r="AH36" t="n">
        <v>84431.87050854035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10.6176</v>
      </c>
      <c r="E37" t="n">
        <v>9.42</v>
      </c>
      <c r="F37" t="n">
        <v>6.81</v>
      </c>
      <c r="G37" t="n">
        <v>58.36</v>
      </c>
      <c r="H37" t="n">
        <v>0.96</v>
      </c>
      <c r="I37" t="n">
        <v>7</v>
      </c>
      <c r="J37" t="n">
        <v>180.75</v>
      </c>
      <c r="K37" t="n">
        <v>51.39</v>
      </c>
      <c r="L37" t="n">
        <v>9.75</v>
      </c>
      <c r="M37" t="n">
        <v>5</v>
      </c>
      <c r="N37" t="n">
        <v>34.6</v>
      </c>
      <c r="O37" t="n">
        <v>22526.07</v>
      </c>
      <c r="P37" t="n">
        <v>79.78</v>
      </c>
      <c r="Q37" t="n">
        <v>204.17</v>
      </c>
      <c r="R37" t="n">
        <v>25.31</v>
      </c>
      <c r="S37" t="n">
        <v>17.37</v>
      </c>
      <c r="T37" t="n">
        <v>1861.59</v>
      </c>
      <c r="U37" t="n">
        <v>0.6899999999999999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68.45211688132979</v>
      </c>
      <c r="AB37" t="n">
        <v>93.659206211263</v>
      </c>
      <c r="AC37" t="n">
        <v>84.72050302200451</v>
      </c>
      <c r="AD37" t="n">
        <v>68452.11688132978</v>
      </c>
      <c r="AE37" t="n">
        <v>93659.20621126299</v>
      </c>
      <c r="AF37" t="n">
        <v>6.832730563659795e-06</v>
      </c>
      <c r="AG37" t="n">
        <v>0.3925</v>
      </c>
      <c r="AH37" t="n">
        <v>84720.5030220045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10.6217</v>
      </c>
      <c r="E38" t="n">
        <v>9.41</v>
      </c>
      <c r="F38" t="n">
        <v>6.8</v>
      </c>
      <c r="G38" t="n">
        <v>58.33</v>
      </c>
      <c r="H38" t="n">
        <v>0.98</v>
      </c>
      <c r="I38" t="n">
        <v>7</v>
      </c>
      <c r="J38" t="n">
        <v>181.12</v>
      </c>
      <c r="K38" t="n">
        <v>51.39</v>
      </c>
      <c r="L38" t="n">
        <v>10</v>
      </c>
      <c r="M38" t="n">
        <v>5</v>
      </c>
      <c r="N38" t="n">
        <v>34.73</v>
      </c>
      <c r="O38" t="n">
        <v>22572.13</v>
      </c>
      <c r="P38" t="n">
        <v>79.95</v>
      </c>
      <c r="Q38" t="n">
        <v>204.15</v>
      </c>
      <c r="R38" t="n">
        <v>25.28</v>
      </c>
      <c r="S38" t="n">
        <v>17.37</v>
      </c>
      <c r="T38" t="n">
        <v>1847.51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68.47712414471795</v>
      </c>
      <c r="AB38" t="n">
        <v>93.69342225227331</v>
      </c>
      <c r="AC38" t="n">
        <v>84.75145353208329</v>
      </c>
      <c r="AD38" t="n">
        <v>68477.12414471795</v>
      </c>
      <c r="AE38" t="n">
        <v>93693.4222522733</v>
      </c>
      <c r="AF38" t="n">
        <v>6.835369031421909e-06</v>
      </c>
      <c r="AG38" t="n">
        <v>0.3920833333333333</v>
      </c>
      <c r="AH38" t="n">
        <v>84751.45353208329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10.6132</v>
      </c>
      <c r="E39" t="n">
        <v>9.42</v>
      </c>
      <c r="F39" t="n">
        <v>6.81</v>
      </c>
      <c r="G39" t="n">
        <v>58.39</v>
      </c>
      <c r="H39" t="n">
        <v>1</v>
      </c>
      <c r="I39" t="n">
        <v>7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79.84999999999999</v>
      </c>
      <c r="Q39" t="n">
        <v>204.16</v>
      </c>
      <c r="R39" t="n">
        <v>25.58</v>
      </c>
      <c r="S39" t="n">
        <v>17.37</v>
      </c>
      <c r="T39" t="n">
        <v>1997.26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68.51442251274281</v>
      </c>
      <c r="AB39" t="n">
        <v>93.74445552489271</v>
      </c>
      <c r="AC39" t="n">
        <v>84.79761626078958</v>
      </c>
      <c r="AD39" t="n">
        <v>68514.42251274281</v>
      </c>
      <c r="AE39" t="n">
        <v>93744.45552489272</v>
      </c>
      <c r="AF39" t="n">
        <v>6.829899037280943e-06</v>
      </c>
      <c r="AG39" t="n">
        <v>0.3925</v>
      </c>
      <c r="AH39" t="n">
        <v>84797.61626078958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10.6095</v>
      </c>
      <c r="E40" t="n">
        <v>9.43</v>
      </c>
      <c r="F40" t="n">
        <v>6.82</v>
      </c>
      <c r="G40" t="n">
        <v>58.42</v>
      </c>
      <c r="H40" t="n">
        <v>1.02</v>
      </c>
      <c r="I40" t="n">
        <v>7</v>
      </c>
      <c r="J40" t="n">
        <v>181.87</v>
      </c>
      <c r="K40" t="n">
        <v>51.39</v>
      </c>
      <c r="L40" t="n">
        <v>10.5</v>
      </c>
      <c r="M40" t="n">
        <v>5</v>
      </c>
      <c r="N40" t="n">
        <v>34.98</v>
      </c>
      <c r="O40" t="n">
        <v>22664.49</v>
      </c>
      <c r="P40" t="n">
        <v>79.56999999999999</v>
      </c>
      <c r="Q40" t="n">
        <v>204.14</v>
      </c>
      <c r="R40" t="n">
        <v>25.64</v>
      </c>
      <c r="S40" t="n">
        <v>17.37</v>
      </c>
      <c r="T40" t="n">
        <v>2027.55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68.43057902462571</v>
      </c>
      <c r="AB40" t="n">
        <v>93.62973716553735</v>
      </c>
      <c r="AC40" t="n">
        <v>84.69384646064283</v>
      </c>
      <c r="AD40" t="n">
        <v>68430.57902462571</v>
      </c>
      <c r="AE40" t="n">
        <v>93629.73716553734</v>
      </c>
      <c r="AF40" t="n">
        <v>6.827517981007817e-06</v>
      </c>
      <c r="AG40" t="n">
        <v>0.3929166666666666</v>
      </c>
      <c r="AH40" t="n">
        <v>84693.84646064283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10.607</v>
      </c>
      <c r="E41" t="n">
        <v>9.43</v>
      </c>
      <c r="F41" t="n">
        <v>6.82</v>
      </c>
      <c r="G41" t="n">
        <v>58.44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79.25</v>
      </c>
      <c r="Q41" t="n">
        <v>204.15</v>
      </c>
      <c r="R41" t="n">
        <v>25.77</v>
      </c>
      <c r="S41" t="n">
        <v>17.37</v>
      </c>
      <c r="T41" t="n">
        <v>2094.05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68.28141196429853</v>
      </c>
      <c r="AB41" t="n">
        <v>93.42564021281153</v>
      </c>
      <c r="AC41" t="n">
        <v>84.50922823463323</v>
      </c>
      <c r="AD41" t="n">
        <v>68281.41196429853</v>
      </c>
      <c r="AE41" t="n">
        <v>93425.64021281153</v>
      </c>
      <c r="AF41" t="n">
        <v>6.825909159201651e-06</v>
      </c>
      <c r="AG41" t="n">
        <v>0.3929166666666666</v>
      </c>
      <c r="AH41" t="n">
        <v>84509.22823463322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10.6123</v>
      </c>
      <c r="E42" t="n">
        <v>9.42</v>
      </c>
      <c r="F42" t="n">
        <v>6.81</v>
      </c>
      <c r="G42" t="n">
        <v>58.4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78.87</v>
      </c>
      <c r="Q42" t="n">
        <v>204.15</v>
      </c>
      <c r="R42" t="n">
        <v>25.63</v>
      </c>
      <c r="S42" t="n">
        <v>17.37</v>
      </c>
      <c r="T42" t="n">
        <v>2021.32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68.01728955284204</v>
      </c>
      <c r="AB42" t="n">
        <v>93.06425627719855</v>
      </c>
      <c r="AC42" t="n">
        <v>84.18233427462948</v>
      </c>
      <c r="AD42" t="n">
        <v>68017.28955284205</v>
      </c>
      <c r="AE42" t="n">
        <v>93064.25627719855</v>
      </c>
      <c r="AF42" t="n">
        <v>6.829319861430723e-06</v>
      </c>
      <c r="AG42" t="n">
        <v>0.3925</v>
      </c>
      <c r="AH42" t="n">
        <v>84182.33427462948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10.6828</v>
      </c>
      <c r="E43" t="n">
        <v>9.359999999999999</v>
      </c>
      <c r="F43" t="n">
        <v>6.79</v>
      </c>
      <c r="G43" t="n">
        <v>67.84999999999999</v>
      </c>
      <c r="H43" t="n">
        <v>1.09</v>
      </c>
      <c r="I43" t="n">
        <v>6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78.11</v>
      </c>
      <c r="Q43" t="n">
        <v>204.14</v>
      </c>
      <c r="R43" t="n">
        <v>24.73</v>
      </c>
      <c r="S43" t="n">
        <v>17.37</v>
      </c>
      <c r="T43" t="n">
        <v>1575.66</v>
      </c>
      <c r="U43" t="n">
        <v>0.7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67.12193105102659</v>
      </c>
      <c r="AB43" t="n">
        <v>91.83918727458597</v>
      </c>
      <c r="AC43" t="n">
        <v>83.07418413823071</v>
      </c>
      <c r="AD43" t="n">
        <v>67121.93105102659</v>
      </c>
      <c r="AE43" t="n">
        <v>91839.18727458597</v>
      </c>
      <c r="AF43" t="n">
        <v>6.874688636364608e-06</v>
      </c>
      <c r="AG43" t="n">
        <v>0.39</v>
      </c>
      <c r="AH43" t="n">
        <v>83074.1841382307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10.6771</v>
      </c>
      <c r="E44" t="n">
        <v>9.369999999999999</v>
      </c>
      <c r="F44" t="n">
        <v>6.79</v>
      </c>
      <c r="G44" t="n">
        <v>67.90000000000001</v>
      </c>
      <c r="H44" t="n">
        <v>1.11</v>
      </c>
      <c r="I44" t="n">
        <v>6</v>
      </c>
      <c r="J44" t="n">
        <v>183.37</v>
      </c>
      <c r="K44" t="n">
        <v>51.39</v>
      </c>
      <c r="L44" t="n">
        <v>11.5</v>
      </c>
      <c r="M44" t="n">
        <v>4</v>
      </c>
      <c r="N44" t="n">
        <v>35.48</v>
      </c>
      <c r="O44" t="n">
        <v>22849.49</v>
      </c>
      <c r="P44" t="n">
        <v>78.17</v>
      </c>
      <c r="Q44" t="n">
        <v>204.15</v>
      </c>
      <c r="R44" t="n">
        <v>24.89</v>
      </c>
      <c r="S44" t="n">
        <v>17.37</v>
      </c>
      <c r="T44" t="n">
        <v>1655.5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67.18982942177205</v>
      </c>
      <c r="AB44" t="n">
        <v>91.93208882090453</v>
      </c>
      <c r="AC44" t="n">
        <v>83.15821929135682</v>
      </c>
      <c r="AD44" t="n">
        <v>67189.82942177204</v>
      </c>
      <c r="AE44" t="n">
        <v>91932.08882090452</v>
      </c>
      <c r="AF44" t="n">
        <v>6.871020522646548e-06</v>
      </c>
      <c r="AG44" t="n">
        <v>0.3904166666666666</v>
      </c>
      <c r="AH44" t="n">
        <v>83158.21929135681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10.6796</v>
      </c>
      <c r="E45" t="n">
        <v>9.359999999999999</v>
      </c>
      <c r="F45" t="n">
        <v>6.79</v>
      </c>
      <c r="G45" t="n">
        <v>67.88</v>
      </c>
      <c r="H45" t="n">
        <v>1.13</v>
      </c>
      <c r="I45" t="n">
        <v>6</v>
      </c>
      <c r="J45" t="n">
        <v>183.74</v>
      </c>
      <c r="K45" t="n">
        <v>51.39</v>
      </c>
      <c r="L45" t="n">
        <v>11.75</v>
      </c>
      <c r="M45" t="n">
        <v>4</v>
      </c>
      <c r="N45" t="n">
        <v>35.6</v>
      </c>
      <c r="O45" t="n">
        <v>22895.85</v>
      </c>
      <c r="P45" t="n">
        <v>78.23999999999999</v>
      </c>
      <c r="Q45" t="n">
        <v>204.14</v>
      </c>
      <c r="R45" t="n">
        <v>24.8</v>
      </c>
      <c r="S45" t="n">
        <v>17.37</v>
      </c>
      <c r="T45" t="n">
        <v>1611.27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67.20687314790956</v>
      </c>
      <c r="AB45" t="n">
        <v>91.95540879892201</v>
      </c>
      <c r="AC45" t="n">
        <v>83.1793136434021</v>
      </c>
      <c r="AD45" t="n">
        <v>67206.87314790956</v>
      </c>
      <c r="AE45" t="n">
        <v>91955.40879892201</v>
      </c>
      <c r="AF45" t="n">
        <v>6.872629344452715e-06</v>
      </c>
      <c r="AG45" t="n">
        <v>0.39</v>
      </c>
      <c r="AH45" t="n">
        <v>83179.3136434021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10.6806</v>
      </c>
      <c r="E46" t="n">
        <v>9.359999999999999</v>
      </c>
      <c r="F46" t="n">
        <v>6.79</v>
      </c>
      <c r="G46" t="n">
        <v>67.87</v>
      </c>
      <c r="H46" t="n">
        <v>1.16</v>
      </c>
      <c r="I46" t="n">
        <v>6</v>
      </c>
      <c r="J46" t="n">
        <v>184.12</v>
      </c>
      <c r="K46" t="n">
        <v>51.39</v>
      </c>
      <c r="L46" t="n">
        <v>12</v>
      </c>
      <c r="M46" t="n">
        <v>4</v>
      </c>
      <c r="N46" t="n">
        <v>35.73</v>
      </c>
      <c r="O46" t="n">
        <v>22942.24</v>
      </c>
      <c r="P46" t="n">
        <v>78.18000000000001</v>
      </c>
      <c r="Q46" t="n">
        <v>204.14</v>
      </c>
      <c r="R46" t="n">
        <v>24.86</v>
      </c>
      <c r="S46" t="n">
        <v>17.37</v>
      </c>
      <c r="T46" t="n">
        <v>1644.13</v>
      </c>
      <c r="U46" t="n">
        <v>0.7</v>
      </c>
      <c r="V46" t="n">
        <v>0.75</v>
      </c>
      <c r="W46" t="n">
        <v>1.14</v>
      </c>
      <c r="X46" t="n">
        <v>0.1</v>
      </c>
      <c r="Y46" t="n">
        <v>1</v>
      </c>
      <c r="Z46" t="n">
        <v>10</v>
      </c>
      <c r="AA46" t="n">
        <v>67.17045136262445</v>
      </c>
      <c r="AB46" t="n">
        <v>91.90557490547917</v>
      </c>
      <c r="AC46" t="n">
        <v>83.13423582680713</v>
      </c>
      <c r="AD46" t="n">
        <v>67170.45136262444</v>
      </c>
      <c r="AE46" t="n">
        <v>91905.57490547917</v>
      </c>
      <c r="AF46" t="n">
        <v>6.873272873175182e-06</v>
      </c>
      <c r="AG46" t="n">
        <v>0.39</v>
      </c>
      <c r="AH46" t="n">
        <v>83134.23582680713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10.6879</v>
      </c>
      <c r="E47" t="n">
        <v>9.359999999999999</v>
      </c>
      <c r="F47" t="n">
        <v>6.78</v>
      </c>
      <c r="G47" t="n">
        <v>67.81</v>
      </c>
      <c r="H47" t="n">
        <v>1.18</v>
      </c>
      <c r="I47" t="n">
        <v>6</v>
      </c>
      <c r="J47" t="n">
        <v>184.5</v>
      </c>
      <c r="K47" t="n">
        <v>51.39</v>
      </c>
      <c r="L47" t="n">
        <v>12.25</v>
      </c>
      <c r="M47" t="n">
        <v>4</v>
      </c>
      <c r="N47" t="n">
        <v>35.85</v>
      </c>
      <c r="O47" t="n">
        <v>22988.69</v>
      </c>
      <c r="P47" t="n">
        <v>77.8</v>
      </c>
      <c r="Q47" t="n">
        <v>204.14</v>
      </c>
      <c r="R47" t="n">
        <v>24.61</v>
      </c>
      <c r="S47" t="n">
        <v>17.37</v>
      </c>
      <c r="T47" t="n">
        <v>1517.22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66.90102198915982</v>
      </c>
      <c r="AB47" t="n">
        <v>91.53692975032</v>
      </c>
      <c r="AC47" t="n">
        <v>82.80077364785949</v>
      </c>
      <c r="AD47" t="n">
        <v>66901.02198915981</v>
      </c>
      <c r="AE47" t="n">
        <v>91536.92975031999</v>
      </c>
      <c r="AF47" t="n">
        <v>6.877970632849188e-06</v>
      </c>
      <c r="AG47" t="n">
        <v>0.39</v>
      </c>
      <c r="AH47" t="n">
        <v>82800.77364785949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10.6803</v>
      </c>
      <c r="E48" t="n">
        <v>9.359999999999999</v>
      </c>
      <c r="F48" t="n">
        <v>6.79</v>
      </c>
      <c r="G48" t="n">
        <v>67.87</v>
      </c>
      <c r="H48" t="n">
        <v>1.2</v>
      </c>
      <c r="I48" t="n">
        <v>6</v>
      </c>
      <c r="J48" t="n">
        <v>184.87</v>
      </c>
      <c r="K48" t="n">
        <v>51.39</v>
      </c>
      <c r="L48" t="n">
        <v>12.5</v>
      </c>
      <c r="M48" t="n">
        <v>4</v>
      </c>
      <c r="N48" t="n">
        <v>35.98</v>
      </c>
      <c r="O48" t="n">
        <v>23035.17</v>
      </c>
      <c r="P48" t="n">
        <v>77.55</v>
      </c>
      <c r="Q48" t="n">
        <v>204.14</v>
      </c>
      <c r="R48" t="n">
        <v>24.82</v>
      </c>
      <c r="S48" t="n">
        <v>17.37</v>
      </c>
      <c r="T48" t="n">
        <v>1621.86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66.85120020657546</v>
      </c>
      <c r="AB48" t="n">
        <v>91.46876138940618</v>
      </c>
      <c r="AC48" t="n">
        <v>82.73911117963637</v>
      </c>
      <c r="AD48" t="n">
        <v>66851.20020657545</v>
      </c>
      <c r="AE48" t="n">
        <v>91468.76138940618</v>
      </c>
      <c r="AF48" t="n">
        <v>6.873079814558442e-06</v>
      </c>
      <c r="AG48" t="n">
        <v>0.39</v>
      </c>
      <c r="AH48" t="n">
        <v>82739.11117963637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10.6733</v>
      </c>
      <c r="E49" t="n">
        <v>9.369999999999999</v>
      </c>
      <c r="F49" t="n">
        <v>6.79</v>
      </c>
      <c r="G49" t="n">
        <v>67.93000000000001</v>
      </c>
      <c r="H49" t="n">
        <v>1.22</v>
      </c>
      <c r="I49" t="n">
        <v>6</v>
      </c>
      <c r="J49" t="n">
        <v>185.25</v>
      </c>
      <c r="K49" t="n">
        <v>51.39</v>
      </c>
      <c r="L49" t="n">
        <v>12.75</v>
      </c>
      <c r="M49" t="n">
        <v>4</v>
      </c>
      <c r="N49" t="n">
        <v>36.11</v>
      </c>
      <c r="O49" t="n">
        <v>23081.7</v>
      </c>
      <c r="P49" t="n">
        <v>77.43000000000001</v>
      </c>
      <c r="Q49" t="n">
        <v>204.14</v>
      </c>
      <c r="R49" t="n">
        <v>25.04</v>
      </c>
      <c r="S49" t="n">
        <v>17.37</v>
      </c>
      <c r="T49" t="n">
        <v>1733.55</v>
      </c>
      <c r="U49" t="n">
        <v>0.6899999999999999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66.83476856023182</v>
      </c>
      <c r="AB49" t="n">
        <v>91.44627888596575</v>
      </c>
      <c r="AC49" t="n">
        <v>82.71877437476991</v>
      </c>
      <c r="AD49" t="n">
        <v>66834.76856023182</v>
      </c>
      <c r="AE49" t="n">
        <v>91446.27888596576</v>
      </c>
      <c r="AF49" t="n">
        <v>6.868575113501176e-06</v>
      </c>
      <c r="AG49" t="n">
        <v>0.3904166666666666</v>
      </c>
      <c r="AH49" t="n">
        <v>82718.77437476991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10.6777</v>
      </c>
      <c r="E50" t="n">
        <v>9.369999999999999</v>
      </c>
      <c r="F50" t="n">
        <v>6.79</v>
      </c>
      <c r="G50" t="n">
        <v>67.89</v>
      </c>
      <c r="H50" t="n">
        <v>1.24</v>
      </c>
      <c r="I50" t="n">
        <v>6</v>
      </c>
      <c r="J50" t="n">
        <v>185.63</v>
      </c>
      <c r="K50" t="n">
        <v>51.39</v>
      </c>
      <c r="L50" t="n">
        <v>13</v>
      </c>
      <c r="M50" t="n">
        <v>4</v>
      </c>
      <c r="N50" t="n">
        <v>36.24</v>
      </c>
      <c r="O50" t="n">
        <v>23128.27</v>
      </c>
      <c r="P50" t="n">
        <v>77.01000000000001</v>
      </c>
      <c r="Q50" t="n">
        <v>204.18</v>
      </c>
      <c r="R50" t="n">
        <v>24.89</v>
      </c>
      <c r="S50" t="n">
        <v>17.37</v>
      </c>
      <c r="T50" t="n">
        <v>1655.28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66.59511775976921</v>
      </c>
      <c r="AB50" t="n">
        <v>91.11837808812585</v>
      </c>
      <c r="AC50" t="n">
        <v>82.42216796886409</v>
      </c>
      <c r="AD50" t="n">
        <v>66595.11775976921</v>
      </c>
      <c r="AE50" t="n">
        <v>91118.37808812586</v>
      </c>
      <c r="AF50" t="n">
        <v>6.871406639880029e-06</v>
      </c>
      <c r="AG50" t="n">
        <v>0.3904166666666666</v>
      </c>
      <c r="AH50" t="n">
        <v>82422.16796886409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10.6793</v>
      </c>
      <c r="E51" t="n">
        <v>9.359999999999999</v>
      </c>
      <c r="F51" t="n">
        <v>6.79</v>
      </c>
      <c r="G51" t="n">
        <v>67.88</v>
      </c>
      <c r="H51" t="n">
        <v>1.26</v>
      </c>
      <c r="I51" t="n">
        <v>6</v>
      </c>
      <c r="J51" t="n">
        <v>186.01</v>
      </c>
      <c r="K51" t="n">
        <v>51.39</v>
      </c>
      <c r="L51" t="n">
        <v>13.25</v>
      </c>
      <c r="M51" t="n">
        <v>4</v>
      </c>
      <c r="N51" t="n">
        <v>36.36</v>
      </c>
      <c r="O51" t="n">
        <v>23174.88</v>
      </c>
      <c r="P51" t="n">
        <v>76.83</v>
      </c>
      <c r="Q51" t="n">
        <v>204.15</v>
      </c>
      <c r="R51" t="n">
        <v>24.79</v>
      </c>
      <c r="S51" t="n">
        <v>17.37</v>
      </c>
      <c r="T51" t="n">
        <v>1609.24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66.49012065686225</v>
      </c>
      <c r="AB51" t="n">
        <v>90.97471641978336</v>
      </c>
      <c r="AC51" t="n">
        <v>82.29221716851772</v>
      </c>
      <c r="AD51" t="n">
        <v>66490.12065686224</v>
      </c>
      <c r="AE51" t="n">
        <v>90974.71641978336</v>
      </c>
      <c r="AF51" t="n">
        <v>6.872436285835976e-06</v>
      </c>
      <c r="AG51" t="n">
        <v>0.39</v>
      </c>
      <c r="AH51" t="n">
        <v>82292.21716851772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10.6739</v>
      </c>
      <c r="E52" t="n">
        <v>9.369999999999999</v>
      </c>
      <c r="F52" t="n">
        <v>6.79</v>
      </c>
      <c r="G52" t="n">
        <v>67.93000000000001</v>
      </c>
      <c r="H52" t="n">
        <v>1.29</v>
      </c>
      <c r="I52" t="n">
        <v>6</v>
      </c>
      <c r="J52" t="n">
        <v>186.38</v>
      </c>
      <c r="K52" t="n">
        <v>51.39</v>
      </c>
      <c r="L52" t="n">
        <v>13.5</v>
      </c>
      <c r="M52" t="n">
        <v>4</v>
      </c>
      <c r="N52" t="n">
        <v>36.49</v>
      </c>
      <c r="O52" t="n">
        <v>23221.54</v>
      </c>
      <c r="P52" t="n">
        <v>76.23999999999999</v>
      </c>
      <c r="Q52" t="n">
        <v>204.14</v>
      </c>
      <c r="R52" t="n">
        <v>24.97</v>
      </c>
      <c r="S52" t="n">
        <v>17.37</v>
      </c>
      <c r="T52" t="n">
        <v>1696.91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66.22456999795757</v>
      </c>
      <c r="AB52" t="n">
        <v>90.61137829300189</v>
      </c>
      <c r="AC52" t="n">
        <v>81.9635555226079</v>
      </c>
      <c r="AD52" t="n">
        <v>66224.56999795757</v>
      </c>
      <c r="AE52" t="n">
        <v>90611.37829300189</v>
      </c>
      <c r="AF52" t="n">
        <v>6.868961230734657e-06</v>
      </c>
      <c r="AG52" t="n">
        <v>0.3904166666666666</v>
      </c>
      <c r="AH52" t="n">
        <v>81963.5555226079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10.7351</v>
      </c>
      <c r="E53" t="n">
        <v>9.32</v>
      </c>
      <c r="F53" t="n">
        <v>6.77</v>
      </c>
      <c r="G53" t="n">
        <v>81.28</v>
      </c>
      <c r="H53" t="n">
        <v>1.31</v>
      </c>
      <c r="I53" t="n">
        <v>5</v>
      </c>
      <c r="J53" t="n">
        <v>186.76</v>
      </c>
      <c r="K53" t="n">
        <v>51.39</v>
      </c>
      <c r="L53" t="n">
        <v>13.75</v>
      </c>
      <c r="M53" t="n">
        <v>3</v>
      </c>
      <c r="N53" t="n">
        <v>36.62</v>
      </c>
      <c r="O53" t="n">
        <v>23268.24</v>
      </c>
      <c r="P53" t="n">
        <v>76.01000000000001</v>
      </c>
      <c r="Q53" t="n">
        <v>204.14</v>
      </c>
      <c r="R53" t="n">
        <v>24.45</v>
      </c>
      <c r="S53" t="n">
        <v>17.37</v>
      </c>
      <c r="T53" t="n">
        <v>1442.87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65.67105547669495</v>
      </c>
      <c r="AB53" t="n">
        <v>89.85403530567353</v>
      </c>
      <c r="AC53" t="n">
        <v>81.27849228705234</v>
      </c>
      <c r="AD53" t="n">
        <v>65671.05547669495</v>
      </c>
      <c r="AE53" t="n">
        <v>89854.03530567353</v>
      </c>
      <c r="AF53" t="n">
        <v>6.908345188549603e-06</v>
      </c>
      <c r="AG53" t="n">
        <v>0.3883333333333334</v>
      </c>
      <c r="AH53" t="n">
        <v>81278.49228705234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10.7319</v>
      </c>
      <c r="E54" t="n">
        <v>9.32</v>
      </c>
      <c r="F54" t="n">
        <v>6.78</v>
      </c>
      <c r="G54" t="n">
        <v>81.31</v>
      </c>
      <c r="H54" t="n">
        <v>1.33</v>
      </c>
      <c r="I54" t="n">
        <v>5</v>
      </c>
      <c r="J54" t="n">
        <v>187.14</v>
      </c>
      <c r="K54" t="n">
        <v>51.39</v>
      </c>
      <c r="L54" t="n">
        <v>14</v>
      </c>
      <c r="M54" t="n">
        <v>3</v>
      </c>
      <c r="N54" t="n">
        <v>36.75</v>
      </c>
      <c r="O54" t="n">
        <v>23314.98</v>
      </c>
      <c r="P54" t="n">
        <v>76.25</v>
      </c>
      <c r="Q54" t="n">
        <v>204.14</v>
      </c>
      <c r="R54" t="n">
        <v>24.5</v>
      </c>
      <c r="S54" t="n">
        <v>17.37</v>
      </c>
      <c r="T54" t="n">
        <v>1467.2</v>
      </c>
      <c r="U54" t="n">
        <v>0.71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65.84408705301261</v>
      </c>
      <c r="AB54" t="n">
        <v>90.09078474200561</v>
      </c>
      <c r="AC54" t="n">
        <v>81.4926466894609</v>
      </c>
      <c r="AD54" t="n">
        <v>65844.08705301261</v>
      </c>
      <c r="AE54" t="n">
        <v>90090.78474200561</v>
      </c>
      <c r="AF54" t="n">
        <v>6.906285896637711e-06</v>
      </c>
      <c r="AG54" t="n">
        <v>0.3883333333333334</v>
      </c>
      <c r="AH54" t="n">
        <v>81492.6466894609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10.7363</v>
      </c>
      <c r="E55" t="n">
        <v>9.31</v>
      </c>
      <c r="F55" t="n">
        <v>6.77</v>
      </c>
      <c r="G55" t="n">
        <v>81.27</v>
      </c>
      <c r="H55" t="n">
        <v>1.35</v>
      </c>
      <c r="I55" t="n">
        <v>5</v>
      </c>
      <c r="J55" t="n">
        <v>187.52</v>
      </c>
      <c r="K55" t="n">
        <v>51.39</v>
      </c>
      <c r="L55" t="n">
        <v>14.25</v>
      </c>
      <c r="M55" t="n">
        <v>3</v>
      </c>
      <c r="N55" t="n">
        <v>36.88</v>
      </c>
      <c r="O55" t="n">
        <v>23361.77</v>
      </c>
      <c r="P55" t="n">
        <v>76.31</v>
      </c>
      <c r="Q55" t="n">
        <v>204.14</v>
      </c>
      <c r="R55" t="n">
        <v>24.38</v>
      </c>
      <c r="S55" t="n">
        <v>17.37</v>
      </c>
      <c r="T55" t="n">
        <v>1408.88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65.81230065017985</v>
      </c>
      <c r="AB55" t="n">
        <v>90.04729318333273</v>
      </c>
      <c r="AC55" t="n">
        <v>81.453305904107</v>
      </c>
      <c r="AD55" t="n">
        <v>65812.30065017985</v>
      </c>
      <c r="AE55" t="n">
        <v>90047.29318333273</v>
      </c>
      <c r="AF55" t="n">
        <v>6.909117423016564e-06</v>
      </c>
      <c r="AG55" t="n">
        <v>0.3879166666666667</v>
      </c>
      <c r="AH55" t="n">
        <v>81453.30590410699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10.737</v>
      </c>
      <c r="E56" t="n">
        <v>9.31</v>
      </c>
      <c r="F56" t="n">
        <v>6.77</v>
      </c>
      <c r="G56" t="n">
        <v>81.26000000000001</v>
      </c>
      <c r="H56" t="n">
        <v>1.37</v>
      </c>
      <c r="I56" t="n">
        <v>5</v>
      </c>
      <c r="J56" t="n">
        <v>187.9</v>
      </c>
      <c r="K56" t="n">
        <v>51.39</v>
      </c>
      <c r="L56" t="n">
        <v>14.5</v>
      </c>
      <c r="M56" t="n">
        <v>3</v>
      </c>
      <c r="N56" t="n">
        <v>37.01</v>
      </c>
      <c r="O56" t="n">
        <v>23408.6</v>
      </c>
      <c r="P56" t="n">
        <v>76.13</v>
      </c>
      <c r="Q56" t="n">
        <v>204.14</v>
      </c>
      <c r="R56" t="n">
        <v>24.44</v>
      </c>
      <c r="S56" t="n">
        <v>17.37</v>
      </c>
      <c r="T56" t="n">
        <v>1437.98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65.71708479334703</v>
      </c>
      <c r="AB56" t="n">
        <v>89.91701464738698</v>
      </c>
      <c r="AC56" t="n">
        <v>81.33546096878479</v>
      </c>
      <c r="AD56" t="n">
        <v>65717.08479334702</v>
      </c>
      <c r="AE56" t="n">
        <v>89917.01464738698</v>
      </c>
      <c r="AF56" t="n">
        <v>6.90956789312229e-06</v>
      </c>
      <c r="AG56" t="n">
        <v>0.3879166666666667</v>
      </c>
      <c r="AH56" t="n">
        <v>81335.46096878478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10.7347</v>
      </c>
      <c r="E57" t="n">
        <v>9.32</v>
      </c>
      <c r="F57" t="n">
        <v>6.77</v>
      </c>
      <c r="G57" t="n">
        <v>81.28</v>
      </c>
      <c r="H57" t="n">
        <v>1.39</v>
      </c>
      <c r="I57" t="n">
        <v>5</v>
      </c>
      <c r="J57" t="n">
        <v>188.28</v>
      </c>
      <c r="K57" t="n">
        <v>51.39</v>
      </c>
      <c r="L57" t="n">
        <v>14.75</v>
      </c>
      <c r="M57" t="n">
        <v>3</v>
      </c>
      <c r="N57" t="n">
        <v>37.14</v>
      </c>
      <c r="O57" t="n">
        <v>23455.48</v>
      </c>
      <c r="P57" t="n">
        <v>75.95999999999999</v>
      </c>
      <c r="Q57" t="n">
        <v>204.14</v>
      </c>
      <c r="R57" t="n">
        <v>24.45</v>
      </c>
      <c r="S57" t="n">
        <v>17.37</v>
      </c>
      <c r="T57" t="n">
        <v>1443.11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65.6479798202939</v>
      </c>
      <c r="AB57" t="n">
        <v>89.82246217455948</v>
      </c>
      <c r="AC57" t="n">
        <v>81.24993245125867</v>
      </c>
      <c r="AD57" t="n">
        <v>65647.9798202939</v>
      </c>
      <c r="AE57" t="n">
        <v>89822.46217455948</v>
      </c>
      <c r="AF57" t="n">
        <v>6.908087777060617e-06</v>
      </c>
      <c r="AG57" t="n">
        <v>0.3883333333333334</v>
      </c>
      <c r="AH57" t="n">
        <v>81249.93245125868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10.7296</v>
      </c>
      <c r="E58" t="n">
        <v>9.32</v>
      </c>
      <c r="F58" t="n">
        <v>6.78</v>
      </c>
      <c r="G58" t="n">
        <v>81.34</v>
      </c>
      <c r="H58" t="n">
        <v>1.41</v>
      </c>
      <c r="I58" t="n">
        <v>5</v>
      </c>
      <c r="J58" t="n">
        <v>188.66</v>
      </c>
      <c r="K58" t="n">
        <v>51.39</v>
      </c>
      <c r="L58" t="n">
        <v>15</v>
      </c>
      <c r="M58" t="n">
        <v>3</v>
      </c>
      <c r="N58" t="n">
        <v>37.27</v>
      </c>
      <c r="O58" t="n">
        <v>23502.4</v>
      </c>
      <c r="P58" t="n">
        <v>75.87</v>
      </c>
      <c r="Q58" t="n">
        <v>204.14</v>
      </c>
      <c r="R58" t="n">
        <v>24.53</v>
      </c>
      <c r="S58" t="n">
        <v>17.37</v>
      </c>
      <c r="T58" t="n">
        <v>1484.62</v>
      </c>
      <c r="U58" t="n">
        <v>0.71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65.66446086701897</v>
      </c>
      <c r="AB58" t="n">
        <v>89.84501226978122</v>
      </c>
      <c r="AC58" t="n">
        <v>81.2703303970417</v>
      </c>
      <c r="AD58" t="n">
        <v>65664.46086701898</v>
      </c>
      <c r="AE58" t="n">
        <v>89845.01226978122</v>
      </c>
      <c r="AF58" t="n">
        <v>6.904805780576038e-06</v>
      </c>
      <c r="AG58" t="n">
        <v>0.3883333333333334</v>
      </c>
      <c r="AH58" t="n">
        <v>81270.3303970417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10.7322</v>
      </c>
      <c r="E59" t="n">
        <v>9.32</v>
      </c>
      <c r="F59" t="n">
        <v>6.78</v>
      </c>
      <c r="G59" t="n">
        <v>81.31</v>
      </c>
      <c r="H59" t="n">
        <v>1.43</v>
      </c>
      <c r="I59" t="n">
        <v>5</v>
      </c>
      <c r="J59" t="n">
        <v>189.04</v>
      </c>
      <c r="K59" t="n">
        <v>51.39</v>
      </c>
      <c r="L59" t="n">
        <v>15.25</v>
      </c>
      <c r="M59" t="n">
        <v>3</v>
      </c>
      <c r="N59" t="n">
        <v>37.4</v>
      </c>
      <c r="O59" t="n">
        <v>23549.36</v>
      </c>
      <c r="P59" t="n">
        <v>75.52</v>
      </c>
      <c r="Q59" t="n">
        <v>204.18</v>
      </c>
      <c r="R59" t="n">
        <v>24.46</v>
      </c>
      <c r="S59" t="n">
        <v>17.37</v>
      </c>
      <c r="T59" t="n">
        <v>1449.82</v>
      </c>
      <c r="U59" t="n">
        <v>0.71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65.47221805848798</v>
      </c>
      <c r="AB59" t="n">
        <v>89.58197717799509</v>
      </c>
      <c r="AC59" t="n">
        <v>81.03239900524348</v>
      </c>
      <c r="AD59" t="n">
        <v>65472.21805848798</v>
      </c>
      <c r="AE59" t="n">
        <v>89581.97717799508</v>
      </c>
      <c r="AF59" t="n">
        <v>6.906478955254452e-06</v>
      </c>
      <c r="AG59" t="n">
        <v>0.3883333333333334</v>
      </c>
      <c r="AH59" t="n">
        <v>81032.39900524348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10.7443</v>
      </c>
      <c r="E60" t="n">
        <v>9.31</v>
      </c>
      <c r="F60" t="n">
        <v>6.77</v>
      </c>
      <c r="G60" t="n">
        <v>81.18000000000001</v>
      </c>
      <c r="H60" t="n">
        <v>1.45</v>
      </c>
      <c r="I60" t="n">
        <v>5</v>
      </c>
      <c r="J60" t="n">
        <v>189.42</v>
      </c>
      <c r="K60" t="n">
        <v>51.39</v>
      </c>
      <c r="L60" t="n">
        <v>15.5</v>
      </c>
      <c r="M60" t="n">
        <v>3</v>
      </c>
      <c r="N60" t="n">
        <v>37.53</v>
      </c>
      <c r="O60" t="n">
        <v>23596.37</v>
      </c>
      <c r="P60" t="n">
        <v>75.03</v>
      </c>
      <c r="Q60" t="n">
        <v>204.14</v>
      </c>
      <c r="R60" t="n">
        <v>24.13</v>
      </c>
      <c r="S60" t="n">
        <v>17.37</v>
      </c>
      <c r="T60" t="n">
        <v>1280.83</v>
      </c>
      <c r="U60" t="n">
        <v>0.72</v>
      </c>
      <c r="V60" t="n">
        <v>0.75</v>
      </c>
      <c r="W60" t="n">
        <v>1.14</v>
      </c>
      <c r="X60" t="n">
        <v>0.07000000000000001</v>
      </c>
      <c r="Y60" t="n">
        <v>1</v>
      </c>
      <c r="Z60" t="n">
        <v>10</v>
      </c>
      <c r="AA60" t="n">
        <v>65.11847950407221</v>
      </c>
      <c r="AB60" t="n">
        <v>89.09797648200005</v>
      </c>
      <c r="AC60" t="n">
        <v>80.59459065637485</v>
      </c>
      <c r="AD60" t="n">
        <v>65118.47950407222</v>
      </c>
      <c r="AE60" t="n">
        <v>89097.97648200006</v>
      </c>
      <c r="AF60" t="n">
        <v>6.914265652796295e-06</v>
      </c>
      <c r="AG60" t="n">
        <v>0.3879166666666667</v>
      </c>
      <c r="AH60" t="n">
        <v>80594.59065637484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10.7456</v>
      </c>
      <c r="E61" t="n">
        <v>9.31</v>
      </c>
      <c r="F61" t="n">
        <v>6.76</v>
      </c>
      <c r="G61" t="n">
        <v>81.17</v>
      </c>
      <c r="H61" t="n">
        <v>1.47</v>
      </c>
      <c r="I61" t="n">
        <v>5</v>
      </c>
      <c r="J61" t="n">
        <v>189.81</v>
      </c>
      <c r="K61" t="n">
        <v>51.39</v>
      </c>
      <c r="L61" t="n">
        <v>15.75</v>
      </c>
      <c r="M61" t="n">
        <v>3</v>
      </c>
      <c r="N61" t="n">
        <v>37.66</v>
      </c>
      <c r="O61" t="n">
        <v>23643.43</v>
      </c>
      <c r="P61" t="n">
        <v>74.42</v>
      </c>
      <c r="Q61" t="n">
        <v>204.16</v>
      </c>
      <c r="R61" t="n">
        <v>24.04</v>
      </c>
      <c r="S61" t="n">
        <v>17.37</v>
      </c>
      <c r="T61" t="n">
        <v>1235.76</v>
      </c>
      <c r="U61" t="n">
        <v>0.72</v>
      </c>
      <c r="V61" t="n">
        <v>0.76</v>
      </c>
      <c r="W61" t="n">
        <v>1.15</v>
      </c>
      <c r="X61" t="n">
        <v>0.07000000000000001</v>
      </c>
      <c r="Y61" t="n">
        <v>1</v>
      </c>
      <c r="Z61" t="n">
        <v>10</v>
      </c>
      <c r="AA61" t="n">
        <v>64.76913394678591</v>
      </c>
      <c r="AB61" t="n">
        <v>88.61998647848293</v>
      </c>
      <c r="AC61" t="n">
        <v>80.16221934793006</v>
      </c>
      <c r="AD61" t="n">
        <v>64769.13394678591</v>
      </c>
      <c r="AE61" t="n">
        <v>88619.98647848293</v>
      </c>
      <c r="AF61" t="n">
        <v>6.915102240135501e-06</v>
      </c>
      <c r="AG61" t="n">
        <v>0.3879166666666667</v>
      </c>
      <c r="AH61" t="n">
        <v>80162.21934793006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10.7376</v>
      </c>
      <c r="E62" t="n">
        <v>9.31</v>
      </c>
      <c r="F62" t="n">
        <v>6.77</v>
      </c>
      <c r="G62" t="n">
        <v>81.25</v>
      </c>
      <c r="H62" t="n">
        <v>1.49</v>
      </c>
      <c r="I62" t="n">
        <v>5</v>
      </c>
      <c r="J62" t="n">
        <v>190.19</v>
      </c>
      <c r="K62" t="n">
        <v>51.39</v>
      </c>
      <c r="L62" t="n">
        <v>16</v>
      </c>
      <c r="M62" t="n">
        <v>3</v>
      </c>
      <c r="N62" t="n">
        <v>37.79</v>
      </c>
      <c r="O62" t="n">
        <v>23690.52</v>
      </c>
      <c r="P62" t="n">
        <v>73.88</v>
      </c>
      <c r="Q62" t="n">
        <v>204.14</v>
      </c>
      <c r="R62" t="n">
        <v>24.22</v>
      </c>
      <c r="S62" t="n">
        <v>17.37</v>
      </c>
      <c r="T62" t="n">
        <v>1327.61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64.57334519471942</v>
      </c>
      <c r="AB62" t="n">
        <v>88.35209967031554</v>
      </c>
      <c r="AC62" t="n">
        <v>79.91989928075257</v>
      </c>
      <c r="AD62" t="n">
        <v>64573.34519471942</v>
      </c>
      <c r="AE62" t="n">
        <v>88352.09967031554</v>
      </c>
      <c r="AF62" t="n">
        <v>6.909954010355771e-06</v>
      </c>
      <c r="AG62" t="n">
        <v>0.3879166666666667</v>
      </c>
      <c r="AH62" t="n">
        <v>79919.89928075258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10.7421</v>
      </c>
      <c r="E63" t="n">
        <v>9.31</v>
      </c>
      <c r="F63" t="n">
        <v>6.77</v>
      </c>
      <c r="G63" t="n">
        <v>81.20999999999999</v>
      </c>
      <c r="H63" t="n">
        <v>1.51</v>
      </c>
      <c r="I63" t="n">
        <v>5</v>
      </c>
      <c r="J63" t="n">
        <v>190.57</v>
      </c>
      <c r="K63" t="n">
        <v>51.39</v>
      </c>
      <c r="L63" t="n">
        <v>16.25</v>
      </c>
      <c r="M63" t="n">
        <v>3</v>
      </c>
      <c r="N63" t="n">
        <v>37.93</v>
      </c>
      <c r="O63" t="n">
        <v>23737.67</v>
      </c>
      <c r="P63" t="n">
        <v>73.47</v>
      </c>
      <c r="Q63" t="n">
        <v>204.14</v>
      </c>
      <c r="R63" t="n">
        <v>24.19</v>
      </c>
      <c r="S63" t="n">
        <v>17.37</v>
      </c>
      <c r="T63" t="n">
        <v>1314.52</v>
      </c>
      <c r="U63" t="n">
        <v>0.72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64.34055619410378</v>
      </c>
      <c r="AB63" t="n">
        <v>88.0335874897475</v>
      </c>
      <c r="AC63" t="n">
        <v>79.63178545566321</v>
      </c>
      <c r="AD63" t="n">
        <v>64340.55619410379</v>
      </c>
      <c r="AE63" t="n">
        <v>88033.5874897475</v>
      </c>
      <c r="AF63" t="n">
        <v>6.912849889606869e-06</v>
      </c>
      <c r="AG63" t="n">
        <v>0.3879166666666667</v>
      </c>
      <c r="AH63" t="n">
        <v>79631.78545566321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10.7383</v>
      </c>
      <c r="E64" t="n">
        <v>9.31</v>
      </c>
      <c r="F64" t="n">
        <v>6.77</v>
      </c>
      <c r="G64" t="n">
        <v>81.25</v>
      </c>
      <c r="H64" t="n">
        <v>1.53</v>
      </c>
      <c r="I64" t="n">
        <v>5</v>
      </c>
      <c r="J64" t="n">
        <v>190.95</v>
      </c>
      <c r="K64" t="n">
        <v>51.39</v>
      </c>
      <c r="L64" t="n">
        <v>16.5</v>
      </c>
      <c r="M64" t="n">
        <v>3</v>
      </c>
      <c r="N64" t="n">
        <v>38.06</v>
      </c>
      <c r="O64" t="n">
        <v>23784.85</v>
      </c>
      <c r="P64" t="n">
        <v>73.33</v>
      </c>
      <c r="Q64" t="n">
        <v>204.16</v>
      </c>
      <c r="R64" t="n">
        <v>24.33</v>
      </c>
      <c r="S64" t="n">
        <v>17.37</v>
      </c>
      <c r="T64" t="n">
        <v>1381.92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64.29071292929845</v>
      </c>
      <c r="AB64" t="n">
        <v>87.96538973591124</v>
      </c>
      <c r="AC64" t="n">
        <v>79.5700963997369</v>
      </c>
      <c r="AD64" t="n">
        <v>64290.71292929845</v>
      </c>
      <c r="AE64" t="n">
        <v>87965.38973591125</v>
      </c>
      <c r="AF64" t="n">
        <v>6.910404480461497e-06</v>
      </c>
      <c r="AG64" t="n">
        <v>0.3879166666666667</v>
      </c>
      <c r="AH64" t="n">
        <v>79570.0963997369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10.7354</v>
      </c>
      <c r="E65" t="n">
        <v>9.32</v>
      </c>
      <c r="F65" t="n">
        <v>6.77</v>
      </c>
      <c r="G65" t="n">
        <v>81.28</v>
      </c>
      <c r="H65" t="n">
        <v>1.55</v>
      </c>
      <c r="I65" t="n">
        <v>5</v>
      </c>
      <c r="J65" t="n">
        <v>191.34</v>
      </c>
      <c r="K65" t="n">
        <v>51.39</v>
      </c>
      <c r="L65" t="n">
        <v>16.75</v>
      </c>
      <c r="M65" t="n">
        <v>3</v>
      </c>
      <c r="N65" t="n">
        <v>38.19</v>
      </c>
      <c r="O65" t="n">
        <v>23832.09</v>
      </c>
      <c r="P65" t="n">
        <v>73</v>
      </c>
      <c r="Q65" t="n">
        <v>204.16</v>
      </c>
      <c r="R65" t="n">
        <v>24.36</v>
      </c>
      <c r="S65" t="n">
        <v>17.37</v>
      </c>
      <c r="T65" t="n">
        <v>1395.14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64.14353102057504</v>
      </c>
      <c r="AB65" t="n">
        <v>87.76400895518844</v>
      </c>
      <c r="AC65" t="n">
        <v>79.38793511808649</v>
      </c>
      <c r="AD65" t="n">
        <v>64143.53102057504</v>
      </c>
      <c r="AE65" t="n">
        <v>87764.00895518844</v>
      </c>
      <c r="AF65" t="n">
        <v>6.908538247166344e-06</v>
      </c>
      <c r="AG65" t="n">
        <v>0.3883333333333334</v>
      </c>
      <c r="AH65" t="n">
        <v>79387.93511808649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10.7453</v>
      </c>
      <c r="E66" t="n">
        <v>9.31</v>
      </c>
      <c r="F66" t="n">
        <v>6.76</v>
      </c>
      <c r="G66" t="n">
        <v>81.17</v>
      </c>
      <c r="H66" t="n">
        <v>1.57</v>
      </c>
      <c r="I66" t="n">
        <v>5</v>
      </c>
      <c r="J66" t="n">
        <v>191.72</v>
      </c>
      <c r="K66" t="n">
        <v>51.39</v>
      </c>
      <c r="L66" t="n">
        <v>17</v>
      </c>
      <c r="M66" t="n">
        <v>3</v>
      </c>
      <c r="N66" t="n">
        <v>38.33</v>
      </c>
      <c r="O66" t="n">
        <v>23879.37</v>
      </c>
      <c r="P66" t="n">
        <v>72.31</v>
      </c>
      <c r="Q66" t="n">
        <v>204.15</v>
      </c>
      <c r="R66" t="n">
        <v>24.17</v>
      </c>
      <c r="S66" t="n">
        <v>17.37</v>
      </c>
      <c r="T66" t="n">
        <v>1302.54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63.70220131649614</v>
      </c>
      <c r="AB66" t="n">
        <v>87.16016218397556</v>
      </c>
      <c r="AC66" t="n">
        <v>78.84171863521374</v>
      </c>
      <c r="AD66" t="n">
        <v>63702.20131649615</v>
      </c>
      <c r="AE66" t="n">
        <v>87160.16218397555</v>
      </c>
      <c r="AF66" t="n">
        <v>6.914909181518762e-06</v>
      </c>
      <c r="AG66" t="n">
        <v>0.3879166666666667</v>
      </c>
      <c r="AH66" t="n">
        <v>78841.71863521374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10.8063</v>
      </c>
      <c r="E67" t="n">
        <v>9.25</v>
      </c>
      <c r="F67" t="n">
        <v>6.75</v>
      </c>
      <c r="G67" t="n">
        <v>101.19</v>
      </c>
      <c r="H67" t="n">
        <v>1.59</v>
      </c>
      <c r="I67" t="n">
        <v>4</v>
      </c>
      <c r="J67" t="n">
        <v>192.1</v>
      </c>
      <c r="K67" t="n">
        <v>51.39</v>
      </c>
      <c r="L67" t="n">
        <v>17.25</v>
      </c>
      <c r="M67" t="n">
        <v>2</v>
      </c>
      <c r="N67" t="n">
        <v>38.46</v>
      </c>
      <c r="O67" t="n">
        <v>23926.69</v>
      </c>
      <c r="P67" t="n">
        <v>71.7</v>
      </c>
      <c r="Q67" t="n">
        <v>204.14</v>
      </c>
      <c r="R67" t="n">
        <v>23.48</v>
      </c>
      <c r="S67" t="n">
        <v>17.37</v>
      </c>
      <c r="T67" t="n">
        <v>962.66</v>
      </c>
      <c r="U67" t="n">
        <v>0.74</v>
      </c>
      <c r="V67" t="n">
        <v>0.76</v>
      </c>
      <c r="W67" t="n">
        <v>1.14</v>
      </c>
      <c r="X67" t="n">
        <v>0.05</v>
      </c>
      <c r="Y67" t="n">
        <v>1</v>
      </c>
      <c r="Z67" t="n">
        <v>10</v>
      </c>
      <c r="AA67" t="n">
        <v>63.00499959344027</v>
      </c>
      <c r="AB67" t="n">
        <v>86.20622002812179</v>
      </c>
      <c r="AC67" t="n">
        <v>77.97881937984812</v>
      </c>
      <c r="AD67" t="n">
        <v>63004.99959344027</v>
      </c>
      <c r="AE67" t="n">
        <v>86206.2200281218</v>
      </c>
      <c r="AF67" t="n">
        <v>6.954164433589215e-06</v>
      </c>
      <c r="AG67" t="n">
        <v>0.3854166666666667</v>
      </c>
      <c r="AH67" t="n">
        <v>77978.81937984812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10.8024</v>
      </c>
      <c r="E68" t="n">
        <v>9.26</v>
      </c>
      <c r="F68" t="n">
        <v>6.75</v>
      </c>
      <c r="G68" t="n">
        <v>101.24</v>
      </c>
      <c r="H68" t="n">
        <v>1.61</v>
      </c>
      <c r="I68" t="n">
        <v>4</v>
      </c>
      <c r="J68" t="n">
        <v>192.49</v>
      </c>
      <c r="K68" t="n">
        <v>51.39</v>
      </c>
      <c r="L68" t="n">
        <v>17.5</v>
      </c>
      <c r="M68" t="n">
        <v>2</v>
      </c>
      <c r="N68" t="n">
        <v>38.59</v>
      </c>
      <c r="O68" t="n">
        <v>23974.06</v>
      </c>
      <c r="P68" t="n">
        <v>71.84</v>
      </c>
      <c r="Q68" t="n">
        <v>204.19</v>
      </c>
      <c r="R68" t="n">
        <v>23.61</v>
      </c>
      <c r="S68" t="n">
        <v>17.37</v>
      </c>
      <c r="T68" t="n">
        <v>1028.29</v>
      </c>
      <c r="U68" t="n">
        <v>0.74</v>
      </c>
      <c r="V68" t="n">
        <v>0.76</v>
      </c>
      <c r="W68" t="n">
        <v>1.14</v>
      </c>
      <c r="X68" t="n">
        <v>0.06</v>
      </c>
      <c r="Y68" t="n">
        <v>1</v>
      </c>
      <c r="Z68" t="n">
        <v>10</v>
      </c>
      <c r="AA68" t="n">
        <v>63.10058985883697</v>
      </c>
      <c r="AB68" t="n">
        <v>86.33701084638237</v>
      </c>
      <c r="AC68" t="n">
        <v>78.09712770598</v>
      </c>
      <c r="AD68" t="n">
        <v>63100.58985883697</v>
      </c>
      <c r="AE68" t="n">
        <v>86337.01084638237</v>
      </c>
      <c r="AF68" t="n">
        <v>6.951654671571596e-06</v>
      </c>
      <c r="AG68" t="n">
        <v>0.3858333333333333</v>
      </c>
      <c r="AH68" t="n">
        <v>78097.12770598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10.8014</v>
      </c>
      <c r="E69" t="n">
        <v>9.26</v>
      </c>
      <c r="F69" t="n">
        <v>6.75</v>
      </c>
      <c r="G69" t="n">
        <v>101.25</v>
      </c>
      <c r="H69" t="n">
        <v>1.63</v>
      </c>
      <c r="I69" t="n">
        <v>4</v>
      </c>
      <c r="J69" t="n">
        <v>192.87</v>
      </c>
      <c r="K69" t="n">
        <v>51.39</v>
      </c>
      <c r="L69" t="n">
        <v>17.75</v>
      </c>
      <c r="M69" t="n">
        <v>2</v>
      </c>
      <c r="N69" t="n">
        <v>38.73</v>
      </c>
      <c r="O69" t="n">
        <v>24021.47</v>
      </c>
      <c r="P69" t="n">
        <v>72.03</v>
      </c>
      <c r="Q69" t="n">
        <v>204.14</v>
      </c>
      <c r="R69" t="n">
        <v>23.66</v>
      </c>
      <c r="S69" t="n">
        <v>17.37</v>
      </c>
      <c r="T69" t="n">
        <v>1051.03</v>
      </c>
      <c r="U69" t="n">
        <v>0.73</v>
      </c>
      <c r="V69" t="n">
        <v>0.76</v>
      </c>
      <c r="W69" t="n">
        <v>1.14</v>
      </c>
      <c r="X69" t="n">
        <v>0.06</v>
      </c>
      <c r="Y69" t="n">
        <v>1</v>
      </c>
      <c r="Z69" t="n">
        <v>10</v>
      </c>
      <c r="AA69" t="n">
        <v>63.20172442260962</v>
      </c>
      <c r="AB69" t="n">
        <v>86.47538761827808</v>
      </c>
      <c r="AC69" t="n">
        <v>78.22229799297907</v>
      </c>
      <c r="AD69" t="n">
        <v>63201.72442260962</v>
      </c>
      <c r="AE69" t="n">
        <v>86475.38761827808</v>
      </c>
      <c r="AF69" t="n">
        <v>6.951011142849129e-06</v>
      </c>
      <c r="AG69" t="n">
        <v>0.3858333333333333</v>
      </c>
      <c r="AH69" t="n">
        <v>78222.29799297906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10.8017</v>
      </c>
      <c r="E70" t="n">
        <v>9.26</v>
      </c>
      <c r="F70" t="n">
        <v>6.75</v>
      </c>
      <c r="G70" t="n">
        <v>101.25</v>
      </c>
      <c r="H70" t="n">
        <v>1.65</v>
      </c>
      <c r="I70" t="n">
        <v>4</v>
      </c>
      <c r="J70" t="n">
        <v>193.26</v>
      </c>
      <c r="K70" t="n">
        <v>51.39</v>
      </c>
      <c r="L70" t="n">
        <v>18</v>
      </c>
      <c r="M70" t="n">
        <v>2</v>
      </c>
      <c r="N70" t="n">
        <v>38.86</v>
      </c>
      <c r="O70" t="n">
        <v>24068.93</v>
      </c>
      <c r="P70" t="n">
        <v>72.09</v>
      </c>
      <c r="Q70" t="n">
        <v>204.14</v>
      </c>
      <c r="R70" t="n">
        <v>23.68</v>
      </c>
      <c r="S70" t="n">
        <v>17.37</v>
      </c>
      <c r="T70" t="n">
        <v>1062.07</v>
      </c>
      <c r="U70" t="n">
        <v>0.73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63.2303273600014</v>
      </c>
      <c r="AB70" t="n">
        <v>86.51452341909008</v>
      </c>
      <c r="AC70" t="n">
        <v>78.25769872788899</v>
      </c>
      <c r="AD70" t="n">
        <v>63230.32736000141</v>
      </c>
      <c r="AE70" t="n">
        <v>86514.52341909008</v>
      </c>
      <c r="AF70" t="n">
        <v>6.951204201465869e-06</v>
      </c>
      <c r="AG70" t="n">
        <v>0.3858333333333333</v>
      </c>
      <c r="AH70" t="n">
        <v>78257.69872788899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10.8066</v>
      </c>
      <c r="E71" t="n">
        <v>9.25</v>
      </c>
      <c r="F71" t="n">
        <v>6.75</v>
      </c>
      <c r="G71" t="n">
        <v>101.18</v>
      </c>
      <c r="H71" t="n">
        <v>1.67</v>
      </c>
      <c r="I71" t="n">
        <v>4</v>
      </c>
      <c r="J71" t="n">
        <v>193.64</v>
      </c>
      <c r="K71" t="n">
        <v>51.39</v>
      </c>
      <c r="L71" t="n">
        <v>18.25</v>
      </c>
      <c r="M71" t="n">
        <v>2</v>
      </c>
      <c r="N71" t="n">
        <v>39</v>
      </c>
      <c r="O71" t="n">
        <v>24116.44</v>
      </c>
      <c r="P71" t="n">
        <v>72.11</v>
      </c>
      <c r="Q71" t="n">
        <v>204.14</v>
      </c>
      <c r="R71" t="n">
        <v>23.59</v>
      </c>
      <c r="S71" t="n">
        <v>17.37</v>
      </c>
      <c r="T71" t="n">
        <v>1015.7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63.2098469704048</v>
      </c>
      <c r="AB71" t="n">
        <v>86.48650124651299</v>
      </c>
      <c r="AC71" t="n">
        <v>78.2323509521333</v>
      </c>
      <c r="AD71" t="n">
        <v>63209.8469704048</v>
      </c>
      <c r="AE71" t="n">
        <v>86486.50124651298</v>
      </c>
      <c r="AF71" t="n">
        <v>6.954357492205955e-06</v>
      </c>
      <c r="AG71" t="n">
        <v>0.3854166666666667</v>
      </c>
      <c r="AH71" t="n">
        <v>78232.3509521333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10.8098</v>
      </c>
      <c r="E72" t="n">
        <v>9.25</v>
      </c>
      <c r="F72" t="n">
        <v>6.74</v>
      </c>
      <c r="G72" t="n">
        <v>101.14</v>
      </c>
      <c r="H72" t="n">
        <v>1.69</v>
      </c>
      <c r="I72" t="n">
        <v>4</v>
      </c>
      <c r="J72" t="n">
        <v>194.03</v>
      </c>
      <c r="K72" t="n">
        <v>51.39</v>
      </c>
      <c r="L72" t="n">
        <v>18.5</v>
      </c>
      <c r="M72" t="n">
        <v>2</v>
      </c>
      <c r="N72" t="n">
        <v>39.13</v>
      </c>
      <c r="O72" t="n">
        <v>24163.99</v>
      </c>
      <c r="P72" t="n">
        <v>72.06999999999999</v>
      </c>
      <c r="Q72" t="n">
        <v>204.16</v>
      </c>
      <c r="R72" t="n">
        <v>23.44</v>
      </c>
      <c r="S72" t="n">
        <v>17.37</v>
      </c>
      <c r="T72" t="n">
        <v>944.4400000000001</v>
      </c>
      <c r="U72" t="n">
        <v>0.74</v>
      </c>
      <c r="V72" t="n">
        <v>0.76</v>
      </c>
      <c r="W72" t="n">
        <v>1.14</v>
      </c>
      <c r="X72" t="n">
        <v>0.05</v>
      </c>
      <c r="Y72" t="n">
        <v>1</v>
      </c>
      <c r="Z72" t="n">
        <v>10</v>
      </c>
      <c r="AA72" t="n">
        <v>63.13946827206556</v>
      </c>
      <c r="AB72" t="n">
        <v>86.39020600655621</v>
      </c>
      <c r="AC72" t="n">
        <v>78.14524599472678</v>
      </c>
      <c r="AD72" t="n">
        <v>63139.46827206555</v>
      </c>
      <c r="AE72" t="n">
        <v>86390.20600655621</v>
      </c>
      <c r="AF72" t="n">
        <v>6.956416784117848e-06</v>
      </c>
      <c r="AG72" t="n">
        <v>0.3854166666666667</v>
      </c>
      <c r="AH72" t="n">
        <v>78145.24599472678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10.8046</v>
      </c>
      <c r="E73" t="n">
        <v>9.26</v>
      </c>
      <c r="F73" t="n">
        <v>6.75</v>
      </c>
      <c r="G73" t="n">
        <v>101.21</v>
      </c>
      <c r="H73" t="n">
        <v>1.71</v>
      </c>
      <c r="I73" t="n">
        <v>4</v>
      </c>
      <c r="J73" t="n">
        <v>194.41</v>
      </c>
      <c r="K73" t="n">
        <v>51.39</v>
      </c>
      <c r="L73" t="n">
        <v>18.75</v>
      </c>
      <c r="M73" t="n">
        <v>2</v>
      </c>
      <c r="N73" t="n">
        <v>39.27</v>
      </c>
      <c r="O73" t="n">
        <v>24211.59</v>
      </c>
      <c r="P73" t="n">
        <v>72</v>
      </c>
      <c r="Q73" t="n">
        <v>204.14</v>
      </c>
      <c r="R73" t="n">
        <v>23.58</v>
      </c>
      <c r="S73" t="n">
        <v>17.37</v>
      </c>
      <c r="T73" t="n">
        <v>1009.91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63.16928127934373</v>
      </c>
      <c r="AB73" t="n">
        <v>86.43099747837127</v>
      </c>
      <c r="AC73" t="n">
        <v>78.18214438572298</v>
      </c>
      <c r="AD73" t="n">
        <v>63169.28127934373</v>
      </c>
      <c r="AE73" t="n">
        <v>86430.99747837127</v>
      </c>
      <c r="AF73" t="n">
        <v>6.953070434761022e-06</v>
      </c>
      <c r="AG73" t="n">
        <v>0.3858333333333333</v>
      </c>
      <c r="AH73" t="n">
        <v>78182.14438572298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10.8024</v>
      </c>
      <c r="E74" t="n">
        <v>9.26</v>
      </c>
      <c r="F74" t="n">
        <v>6.75</v>
      </c>
      <c r="G74" t="n">
        <v>101.24</v>
      </c>
      <c r="H74" t="n">
        <v>1.73</v>
      </c>
      <c r="I74" t="n">
        <v>4</v>
      </c>
      <c r="J74" t="n">
        <v>194.8</v>
      </c>
      <c r="K74" t="n">
        <v>51.39</v>
      </c>
      <c r="L74" t="n">
        <v>19</v>
      </c>
      <c r="M74" t="n">
        <v>2</v>
      </c>
      <c r="N74" t="n">
        <v>39.41</v>
      </c>
      <c r="O74" t="n">
        <v>24259.23</v>
      </c>
      <c r="P74" t="n">
        <v>71.89</v>
      </c>
      <c r="Q74" t="n">
        <v>204.14</v>
      </c>
      <c r="R74" t="n">
        <v>23.64</v>
      </c>
      <c r="S74" t="n">
        <v>17.37</v>
      </c>
      <c r="T74" t="n">
        <v>1042.85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63.12577851398284</v>
      </c>
      <c r="AB74" t="n">
        <v>86.37147507559798</v>
      </c>
      <c r="AC74" t="n">
        <v>78.12830271753013</v>
      </c>
      <c r="AD74" t="n">
        <v>63125.77851398284</v>
      </c>
      <c r="AE74" t="n">
        <v>86371.47507559799</v>
      </c>
      <c r="AF74" t="n">
        <v>6.951654671571596e-06</v>
      </c>
      <c r="AG74" t="n">
        <v>0.3858333333333333</v>
      </c>
      <c r="AH74" t="n">
        <v>78128.30271753014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10.7985</v>
      </c>
      <c r="E75" t="n">
        <v>9.26</v>
      </c>
      <c r="F75" t="n">
        <v>6.75</v>
      </c>
      <c r="G75" t="n">
        <v>101.29</v>
      </c>
      <c r="H75" t="n">
        <v>1.75</v>
      </c>
      <c r="I75" t="n">
        <v>4</v>
      </c>
      <c r="J75" t="n">
        <v>195.19</v>
      </c>
      <c r="K75" t="n">
        <v>51.39</v>
      </c>
      <c r="L75" t="n">
        <v>19.25</v>
      </c>
      <c r="M75" t="n">
        <v>1</v>
      </c>
      <c r="N75" t="n">
        <v>39.54</v>
      </c>
      <c r="O75" t="n">
        <v>24306.92</v>
      </c>
      <c r="P75" t="n">
        <v>71.84</v>
      </c>
      <c r="Q75" t="n">
        <v>204.14</v>
      </c>
      <c r="R75" t="n">
        <v>23.72</v>
      </c>
      <c r="S75" t="n">
        <v>17.37</v>
      </c>
      <c r="T75" t="n">
        <v>1083.28</v>
      </c>
      <c r="U75" t="n">
        <v>0.73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63.12168989335156</v>
      </c>
      <c r="AB75" t="n">
        <v>86.36588084447305</v>
      </c>
      <c r="AC75" t="n">
        <v>78.1232423919722</v>
      </c>
      <c r="AD75" t="n">
        <v>63121.68989335155</v>
      </c>
      <c r="AE75" t="n">
        <v>86365.88084447305</v>
      </c>
      <c r="AF75" t="n">
        <v>6.949144909553978e-06</v>
      </c>
      <c r="AG75" t="n">
        <v>0.3858333333333333</v>
      </c>
      <c r="AH75" t="n">
        <v>78123.24239197219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10.8027</v>
      </c>
      <c r="E76" t="n">
        <v>9.26</v>
      </c>
      <c r="F76" t="n">
        <v>6.75</v>
      </c>
      <c r="G76" t="n">
        <v>101.23</v>
      </c>
      <c r="H76" t="n">
        <v>1.77</v>
      </c>
      <c r="I76" t="n">
        <v>4</v>
      </c>
      <c r="J76" t="n">
        <v>195.57</v>
      </c>
      <c r="K76" t="n">
        <v>51.39</v>
      </c>
      <c r="L76" t="n">
        <v>19.5</v>
      </c>
      <c r="M76" t="n">
        <v>1</v>
      </c>
      <c r="N76" t="n">
        <v>39.68</v>
      </c>
      <c r="O76" t="n">
        <v>24354.66</v>
      </c>
      <c r="P76" t="n">
        <v>71.75</v>
      </c>
      <c r="Q76" t="n">
        <v>204.14</v>
      </c>
      <c r="R76" t="n">
        <v>23.66</v>
      </c>
      <c r="S76" t="n">
        <v>17.37</v>
      </c>
      <c r="T76" t="n">
        <v>1053.71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63.05362909015416</v>
      </c>
      <c r="AB76" t="n">
        <v>86.27275705090767</v>
      </c>
      <c r="AC76" t="n">
        <v>78.03900620256464</v>
      </c>
      <c r="AD76" t="n">
        <v>63053.62909015416</v>
      </c>
      <c r="AE76" t="n">
        <v>86272.75705090768</v>
      </c>
      <c r="AF76" t="n">
        <v>6.951847730188335e-06</v>
      </c>
      <c r="AG76" t="n">
        <v>0.3858333333333333</v>
      </c>
      <c r="AH76" t="n">
        <v>78039.00620256463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10.8043</v>
      </c>
      <c r="E77" t="n">
        <v>9.26</v>
      </c>
      <c r="F77" t="n">
        <v>6.75</v>
      </c>
      <c r="G77" t="n">
        <v>101.21</v>
      </c>
      <c r="H77" t="n">
        <v>1.79</v>
      </c>
      <c r="I77" t="n">
        <v>4</v>
      </c>
      <c r="J77" t="n">
        <v>195.96</v>
      </c>
      <c r="K77" t="n">
        <v>51.39</v>
      </c>
      <c r="L77" t="n">
        <v>19.75</v>
      </c>
      <c r="M77" t="n">
        <v>1</v>
      </c>
      <c r="N77" t="n">
        <v>39.82</v>
      </c>
      <c r="O77" t="n">
        <v>24402.44</v>
      </c>
      <c r="P77" t="n">
        <v>71.70999999999999</v>
      </c>
      <c r="Q77" t="n">
        <v>204.14</v>
      </c>
      <c r="R77" t="n">
        <v>23.62</v>
      </c>
      <c r="S77" t="n">
        <v>17.37</v>
      </c>
      <c r="T77" t="n">
        <v>1032.2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63.02483688663266</v>
      </c>
      <c r="AB77" t="n">
        <v>86.23336228782722</v>
      </c>
      <c r="AC77" t="n">
        <v>78.00337122038165</v>
      </c>
      <c r="AD77" t="n">
        <v>63024.83688663266</v>
      </c>
      <c r="AE77" t="n">
        <v>86233.36228782721</v>
      </c>
      <c r="AF77" t="n">
        <v>6.952877376144282e-06</v>
      </c>
      <c r="AG77" t="n">
        <v>0.3858333333333333</v>
      </c>
      <c r="AH77" t="n">
        <v>78003.37122038165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10.8046</v>
      </c>
      <c r="E78" t="n">
        <v>9.26</v>
      </c>
      <c r="F78" t="n">
        <v>6.75</v>
      </c>
      <c r="G78" t="n">
        <v>101.21</v>
      </c>
      <c r="H78" t="n">
        <v>1.81</v>
      </c>
      <c r="I78" t="n">
        <v>4</v>
      </c>
      <c r="J78" t="n">
        <v>196.35</v>
      </c>
      <c r="K78" t="n">
        <v>51.39</v>
      </c>
      <c r="L78" t="n">
        <v>20</v>
      </c>
      <c r="M78" t="n">
        <v>1</v>
      </c>
      <c r="N78" t="n">
        <v>39.96</v>
      </c>
      <c r="O78" t="n">
        <v>24450.27</v>
      </c>
      <c r="P78" t="n">
        <v>71.67</v>
      </c>
      <c r="Q78" t="n">
        <v>204.14</v>
      </c>
      <c r="R78" t="n">
        <v>23.6</v>
      </c>
      <c r="S78" t="n">
        <v>17.37</v>
      </c>
      <c r="T78" t="n">
        <v>1019.86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63.00307000571063</v>
      </c>
      <c r="AB78" t="n">
        <v>86.20357988106271</v>
      </c>
      <c r="AC78" t="n">
        <v>77.97643120471886</v>
      </c>
      <c r="AD78" t="n">
        <v>63003.07000571062</v>
      </c>
      <c r="AE78" t="n">
        <v>86203.5798810627</v>
      </c>
      <c r="AF78" t="n">
        <v>6.953070434761022e-06</v>
      </c>
      <c r="AG78" t="n">
        <v>0.3858333333333333</v>
      </c>
      <c r="AH78" t="n">
        <v>77976.43120471886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10.8072</v>
      </c>
      <c r="E79" t="n">
        <v>9.25</v>
      </c>
      <c r="F79" t="n">
        <v>6.75</v>
      </c>
      <c r="G79" t="n">
        <v>101.17</v>
      </c>
      <c r="H79" t="n">
        <v>1.83</v>
      </c>
      <c r="I79" t="n">
        <v>4</v>
      </c>
      <c r="J79" t="n">
        <v>196.74</v>
      </c>
      <c r="K79" t="n">
        <v>51.39</v>
      </c>
      <c r="L79" t="n">
        <v>20.25</v>
      </c>
      <c r="M79" t="n">
        <v>1</v>
      </c>
      <c r="N79" t="n">
        <v>40.09</v>
      </c>
      <c r="O79" t="n">
        <v>24498.15</v>
      </c>
      <c r="P79" t="n">
        <v>71.55</v>
      </c>
      <c r="Q79" t="n">
        <v>204.14</v>
      </c>
      <c r="R79" t="n">
        <v>23.54</v>
      </c>
      <c r="S79" t="n">
        <v>17.37</v>
      </c>
      <c r="T79" t="n">
        <v>992.02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62.92460949881005</v>
      </c>
      <c r="AB79" t="n">
        <v>86.09622675408812</v>
      </c>
      <c r="AC79" t="n">
        <v>77.87932370951164</v>
      </c>
      <c r="AD79" t="n">
        <v>62924.60949881005</v>
      </c>
      <c r="AE79" t="n">
        <v>86096.22675408811</v>
      </c>
      <c r="AF79" t="n">
        <v>6.954743609439435e-06</v>
      </c>
      <c r="AG79" t="n">
        <v>0.3854166666666667</v>
      </c>
      <c r="AH79" t="n">
        <v>77879.32370951163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10.8098</v>
      </c>
      <c r="E80" t="n">
        <v>9.25</v>
      </c>
      <c r="F80" t="n">
        <v>6.74</v>
      </c>
      <c r="G80" t="n">
        <v>101.14</v>
      </c>
      <c r="H80" t="n">
        <v>1.85</v>
      </c>
      <c r="I80" t="n">
        <v>4</v>
      </c>
      <c r="J80" t="n">
        <v>197.12</v>
      </c>
      <c r="K80" t="n">
        <v>51.39</v>
      </c>
      <c r="L80" t="n">
        <v>20.5</v>
      </c>
      <c r="M80" t="n">
        <v>1</v>
      </c>
      <c r="N80" t="n">
        <v>40.23</v>
      </c>
      <c r="O80" t="n">
        <v>24546.08</v>
      </c>
      <c r="P80" t="n">
        <v>71.41</v>
      </c>
      <c r="Q80" t="n">
        <v>204.15</v>
      </c>
      <c r="R80" t="n">
        <v>23.44</v>
      </c>
      <c r="S80" t="n">
        <v>17.37</v>
      </c>
      <c r="T80" t="n">
        <v>942.46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62.80720563499618</v>
      </c>
      <c r="AB80" t="n">
        <v>85.93558960812513</v>
      </c>
      <c r="AC80" t="n">
        <v>77.73401754730368</v>
      </c>
      <c r="AD80" t="n">
        <v>62807.20563499618</v>
      </c>
      <c r="AE80" t="n">
        <v>85935.58960812513</v>
      </c>
      <c r="AF80" t="n">
        <v>6.956416784117848e-06</v>
      </c>
      <c r="AG80" t="n">
        <v>0.3854166666666667</v>
      </c>
      <c r="AH80" t="n">
        <v>77734.01754730368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10.8076</v>
      </c>
      <c r="E81" t="n">
        <v>9.25</v>
      </c>
      <c r="F81" t="n">
        <v>6.74</v>
      </c>
      <c r="G81" t="n">
        <v>101.17</v>
      </c>
      <c r="H81" t="n">
        <v>1.87</v>
      </c>
      <c r="I81" t="n">
        <v>4</v>
      </c>
      <c r="J81" t="n">
        <v>197.51</v>
      </c>
      <c r="K81" t="n">
        <v>51.39</v>
      </c>
      <c r="L81" t="n">
        <v>20.75</v>
      </c>
      <c r="M81" t="n">
        <v>0</v>
      </c>
      <c r="N81" t="n">
        <v>40.37</v>
      </c>
      <c r="O81" t="n">
        <v>24594.05</v>
      </c>
      <c r="P81" t="n">
        <v>71.45999999999999</v>
      </c>
      <c r="Q81" t="n">
        <v>204.14</v>
      </c>
      <c r="R81" t="n">
        <v>23.43</v>
      </c>
      <c r="S81" t="n">
        <v>17.37</v>
      </c>
      <c r="T81" t="n">
        <v>935.16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62.84421582575617</v>
      </c>
      <c r="AB81" t="n">
        <v>85.98622858389729</v>
      </c>
      <c r="AC81" t="n">
        <v>77.77982361030038</v>
      </c>
      <c r="AD81" t="n">
        <v>62844.21582575617</v>
      </c>
      <c r="AE81" t="n">
        <v>85986.22858389729</v>
      </c>
      <c r="AF81" t="n">
        <v>6.955001020928421e-06</v>
      </c>
      <c r="AG81" t="n">
        <v>0.3854166666666667</v>
      </c>
      <c r="AH81" t="n">
        <v>77779.82361030039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10.6635</v>
      </c>
      <c r="E2" t="n">
        <v>9.380000000000001</v>
      </c>
      <c r="F2" t="n">
        <v>7.28</v>
      </c>
      <c r="G2" t="n">
        <v>15.05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39.04</v>
      </c>
      <c r="Q2" t="n">
        <v>204.16</v>
      </c>
      <c r="R2" t="n">
        <v>39.87</v>
      </c>
      <c r="S2" t="n">
        <v>17.37</v>
      </c>
      <c r="T2" t="n">
        <v>9030.73</v>
      </c>
      <c r="U2" t="n">
        <v>0.44</v>
      </c>
      <c r="V2" t="n">
        <v>0.7</v>
      </c>
      <c r="W2" t="n">
        <v>1.19</v>
      </c>
      <c r="X2" t="n">
        <v>0.58</v>
      </c>
      <c r="Y2" t="n">
        <v>1</v>
      </c>
      <c r="Z2" t="n">
        <v>10</v>
      </c>
      <c r="AA2" t="n">
        <v>37.99664217122535</v>
      </c>
      <c r="AB2" t="n">
        <v>51.98868211206149</v>
      </c>
      <c r="AC2" t="n">
        <v>47.02695525795762</v>
      </c>
      <c r="AD2" t="n">
        <v>37996.64217122534</v>
      </c>
      <c r="AE2" t="n">
        <v>51988.68211206149</v>
      </c>
      <c r="AF2" t="n">
        <v>1.230097968474325e-05</v>
      </c>
      <c r="AG2" t="n">
        <v>0.3908333333333334</v>
      </c>
      <c r="AH2" t="n">
        <v>47026.95525795762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10.9117</v>
      </c>
      <c r="E3" t="n">
        <v>9.16</v>
      </c>
      <c r="F3" t="n">
        <v>7.14</v>
      </c>
      <c r="G3" t="n">
        <v>18.61</v>
      </c>
      <c r="H3" t="n">
        <v>0.42</v>
      </c>
      <c r="I3" t="n">
        <v>23</v>
      </c>
      <c r="J3" t="n">
        <v>51.62</v>
      </c>
      <c r="K3" t="n">
        <v>24.83</v>
      </c>
      <c r="L3" t="n">
        <v>1.25</v>
      </c>
      <c r="M3" t="n">
        <v>21</v>
      </c>
      <c r="N3" t="n">
        <v>5.54</v>
      </c>
      <c r="O3" t="n">
        <v>6599.8</v>
      </c>
      <c r="P3" t="n">
        <v>37.58</v>
      </c>
      <c r="Q3" t="n">
        <v>204.16</v>
      </c>
      <c r="R3" t="n">
        <v>35.58</v>
      </c>
      <c r="S3" t="n">
        <v>17.37</v>
      </c>
      <c r="T3" t="n">
        <v>6917.2</v>
      </c>
      <c r="U3" t="n">
        <v>0.49</v>
      </c>
      <c r="V3" t="n">
        <v>0.72</v>
      </c>
      <c r="W3" t="n">
        <v>1.18</v>
      </c>
      <c r="X3" t="n">
        <v>0.44</v>
      </c>
      <c r="Y3" t="n">
        <v>1</v>
      </c>
      <c r="Z3" t="n">
        <v>10</v>
      </c>
      <c r="AA3" t="n">
        <v>36.16914593211071</v>
      </c>
      <c r="AB3" t="n">
        <v>49.488221134273</v>
      </c>
      <c r="AC3" t="n">
        <v>44.76513476646281</v>
      </c>
      <c r="AD3" t="n">
        <v>36169.14593211071</v>
      </c>
      <c r="AE3" t="n">
        <v>49488.221134273</v>
      </c>
      <c r="AF3" t="n">
        <v>1.258729310507928e-05</v>
      </c>
      <c r="AG3" t="n">
        <v>0.3816666666666667</v>
      </c>
      <c r="AH3" t="n">
        <v>44765.1347664628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11.0762</v>
      </c>
      <c r="E4" t="n">
        <v>9.029999999999999</v>
      </c>
      <c r="F4" t="n">
        <v>7.05</v>
      </c>
      <c r="G4" t="n">
        <v>22.26</v>
      </c>
      <c r="H4" t="n">
        <v>0.5</v>
      </c>
      <c r="I4" t="n">
        <v>19</v>
      </c>
      <c r="J4" t="n">
        <v>51.9</v>
      </c>
      <c r="K4" t="n">
        <v>24.83</v>
      </c>
      <c r="L4" t="n">
        <v>1.5</v>
      </c>
      <c r="M4" t="n">
        <v>17</v>
      </c>
      <c r="N4" t="n">
        <v>5.57</v>
      </c>
      <c r="O4" t="n">
        <v>6634.84</v>
      </c>
      <c r="P4" t="n">
        <v>36.2</v>
      </c>
      <c r="Q4" t="n">
        <v>204.17</v>
      </c>
      <c r="R4" t="n">
        <v>32.95</v>
      </c>
      <c r="S4" t="n">
        <v>17.37</v>
      </c>
      <c r="T4" t="n">
        <v>5621.77</v>
      </c>
      <c r="U4" t="n">
        <v>0.53</v>
      </c>
      <c r="V4" t="n">
        <v>0.72</v>
      </c>
      <c r="W4" t="n">
        <v>1.17</v>
      </c>
      <c r="X4" t="n">
        <v>0.36</v>
      </c>
      <c r="Y4" t="n">
        <v>1</v>
      </c>
      <c r="Z4" t="n">
        <v>10</v>
      </c>
      <c r="AA4" t="n">
        <v>34.80939039063895</v>
      </c>
      <c r="AB4" t="n">
        <v>47.6277436142596</v>
      </c>
      <c r="AC4" t="n">
        <v>43.08221860975734</v>
      </c>
      <c r="AD4" t="n">
        <v>34809.39039063895</v>
      </c>
      <c r="AE4" t="n">
        <v>47627.7436142596</v>
      </c>
      <c r="AF4" t="n">
        <v>1.277705361130521e-05</v>
      </c>
      <c r="AG4" t="n">
        <v>0.37625</v>
      </c>
      <c r="AH4" t="n">
        <v>43082.21860975734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11.1732</v>
      </c>
      <c r="E5" t="n">
        <v>8.949999999999999</v>
      </c>
      <c r="F5" t="n">
        <v>7.01</v>
      </c>
      <c r="G5" t="n">
        <v>26.27</v>
      </c>
      <c r="H5" t="n">
        <v>0.58</v>
      </c>
      <c r="I5" t="n">
        <v>16</v>
      </c>
      <c r="J5" t="n">
        <v>52.19</v>
      </c>
      <c r="K5" t="n">
        <v>24.83</v>
      </c>
      <c r="L5" t="n">
        <v>1.75</v>
      </c>
      <c r="M5" t="n">
        <v>14</v>
      </c>
      <c r="N5" t="n">
        <v>5.61</v>
      </c>
      <c r="O5" t="n">
        <v>6670.02</v>
      </c>
      <c r="P5" t="n">
        <v>35.11</v>
      </c>
      <c r="Q5" t="n">
        <v>204.15</v>
      </c>
      <c r="R5" t="n">
        <v>31.8</v>
      </c>
      <c r="S5" t="n">
        <v>17.37</v>
      </c>
      <c r="T5" t="n">
        <v>5062.06</v>
      </c>
      <c r="U5" t="n">
        <v>0.55</v>
      </c>
      <c r="V5" t="n">
        <v>0.73</v>
      </c>
      <c r="W5" t="n">
        <v>1.16</v>
      </c>
      <c r="X5" t="n">
        <v>0.32</v>
      </c>
      <c r="Y5" t="n">
        <v>1</v>
      </c>
      <c r="Z5" t="n">
        <v>10</v>
      </c>
      <c r="AA5" t="n">
        <v>33.91307249362652</v>
      </c>
      <c r="AB5" t="n">
        <v>46.4013619248183</v>
      </c>
      <c r="AC5" t="n">
        <v>41.97288106751516</v>
      </c>
      <c r="AD5" t="n">
        <v>33913.07249362652</v>
      </c>
      <c r="AE5" t="n">
        <v>46401.36192481829</v>
      </c>
      <c r="AF5" t="n">
        <v>1.288894886421655e-05</v>
      </c>
      <c r="AG5" t="n">
        <v>0.3729166666666666</v>
      </c>
      <c r="AH5" t="n">
        <v>41972.88106751516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11.3136</v>
      </c>
      <c r="E6" t="n">
        <v>8.84</v>
      </c>
      <c r="F6" t="n">
        <v>6.93</v>
      </c>
      <c r="G6" t="n">
        <v>31.99</v>
      </c>
      <c r="H6" t="n">
        <v>0.66</v>
      </c>
      <c r="I6" t="n">
        <v>13</v>
      </c>
      <c r="J6" t="n">
        <v>52.47</v>
      </c>
      <c r="K6" t="n">
        <v>24.83</v>
      </c>
      <c r="L6" t="n">
        <v>2</v>
      </c>
      <c r="M6" t="n">
        <v>11</v>
      </c>
      <c r="N6" t="n">
        <v>5.64</v>
      </c>
      <c r="O6" t="n">
        <v>6705.1</v>
      </c>
      <c r="P6" t="n">
        <v>33.51</v>
      </c>
      <c r="Q6" t="n">
        <v>204.15</v>
      </c>
      <c r="R6" t="n">
        <v>29.27</v>
      </c>
      <c r="S6" t="n">
        <v>17.37</v>
      </c>
      <c r="T6" t="n">
        <v>3811.67</v>
      </c>
      <c r="U6" t="n">
        <v>0.59</v>
      </c>
      <c r="V6" t="n">
        <v>0.74</v>
      </c>
      <c r="W6" t="n">
        <v>1.16</v>
      </c>
      <c r="X6" t="n">
        <v>0.24</v>
      </c>
      <c r="Y6" t="n">
        <v>1</v>
      </c>
      <c r="Z6" t="n">
        <v>10</v>
      </c>
      <c r="AA6" t="n">
        <v>32.59471089423661</v>
      </c>
      <c r="AB6" t="n">
        <v>44.59752142253284</v>
      </c>
      <c r="AC6" t="n">
        <v>40.34119657105641</v>
      </c>
      <c r="AD6" t="n">
        <v>32594.71089423661</v>
      </c>
      <c r="AE6" t="n">
        <v>44597.52142253285</v>
      </c>
      <c r="AF6" t="n">
        <v>1.305090859111091e-05</v>
      </c>
      <c r="AG6" t="n">
        <v>0.3683333333333333</v>
      </c>
      <c r="AH6" t="n">
        <v>40341.19657105642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11.3543</v>
      </c>
      <c r="E7" t="n">
        <v>8.81</v>
      </c>
      <c r="F7" t="n">
        <v>6.91</v>
      </c>
      <c r="G7" t="n">
        <v>34.56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4</v>
      </c>
      <c r="N7" t="n">
        <v>5.68</v>
      </c>
      <c r="O7" t="n">
        <v>6740.19</v>
      </c>
      <c r="P7" t="n">
        <v>33.16</v>
      </c>
      <c r="Q7" t="n">
        <v>204.14</v>
      </c>
      <c r="R7" t="n">
        <v>28.58</v>
      </c>
      <c r="S7" t="n">
        <v>17.37</v>
      </c>
      <c r="T7" t="n">
        <v>3470.51</v>
      </c>
      <c r="U7" t="n">
        <v>0.61</v>
      </c>
      <c r="V7" t="n">
        <v>0.74</v>
      </c>
      <c r="W7" t="n">
        <v>1.16</v>
      </c>
      <c r="X7" t="n">
        <v>0.22</v>
      </c>
      <c r="Y7" t="n">
        <v>1</v>
      </c>
      <c r="Z7" t="n">
        <v>10</v>
      </c>
      <c r="AA7" t="n">
        <v>32.27928307966582</v>
      </c>
      <c r="AB7" t="n">
        <v>44.16593917094612</v>
      </c>
      <c r="AC7" t="n">
        <v>39.95080392383036</v>
      </c>
      <c r="AD7" t="n">
        <v>32279.28307966582</v>
      </c>
      <c r="AE7" t="n">
        <v>44165.93917094613</v>
      </c>
      <c r="AF7" t="n">
        <v>1.309785845496134e-05</v>
      </c>
      <c r="AG7" t="n">
        <v>0.3670833333333334</v>
      </c>
      <c r="AH7" t="n">
        <v>39950.80392383035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11.3393</v>
      </c>
      <c r="E8" t="n">
        <v>8.82</v>
      </c>
      <c r="F8" t="n">
        <v>6.92</v>
      </c>
      <c r="G8" t="n">
        <v>34.62</v>
      </c>
      <c r="H8" t="n">
        <v>0.82</v>
      </c>
      <c r="I8" t="n">
        <v>12</v>
      </c>
      <c r="J8" t="n">
        <v>53.04</v>
      </c>
      <c r="K8" t="n">
        <v>24.83</v>
      </c>
      <c r="L8" t="n">
        <v>2.5</v>
      </c>
      <c r="M8" t="n">
        <v>1</v>
      </c>
      <c r="N8" t="n">
        <v>5.71</v>
      </c>
      <c r="O8" t="n">
        <v>6775.31</v>
      </c>
      <c r="P8" t="n">
        <v>33.18</v>
      </c>
      <c r="Q8" t="n">
        <v>204.18</v>
      </c>
      <c r="R8" t="n">
        <v>28.75</v>
      </c>
      <c r="S8" t="n">
        <v>17.37</v>
      </c>
      <c r="T8" t="n">
        <v>3558.77</v>
      </c>
      <c r="U8" t="n">
        <v>0.6</v>
      </c>
      <c r="V8" t="n">
        <v>0.74</v>
      </c>
      <c r="W8" t="n">
        <v>1.17</v>
      </c>
      <c r="X8" t="n">
        <v>0.23</v>
      </c>
      <c r="Y8" t="n">
        <v>1</v>
      </c>
      <c r="Z8" t="n">
        <v>10</v>
      </c>
      <c r="AA8" t="n">
        <v>32.34717406484205</v>
      </c>
      <c r="AB8" t="n">
        <v>44.25883061200268</v>
      </c>
      <c r="AC8" t="n">
        <v>40.03482993612671</v>
      </c>
      <c r="AD8" t="n">
        <v>32347.17406484205</v>
      </c>
      <c r="AE8" t="n">
        <v>44258.83061200268</v>
      </c>
      <c r="AF8" t="n">
        <v>1.308055506533587e-05</v>
      </c>
      <c r="AG8" t="n">
        <v>0.3675</v>
      </c>
      <c r="AH8" t="n">
        <v>40034.82993612671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11.3407</v>
      </c>
      <c r="E9" t="n">
        <v>8.82</v>
      </c>
      <c r="F9" t="n">
        <v>6.92</v>
      </c>
      <c r="G9" t="n">
        <v>34.62</v>
      </c>
      <c r="H9" t="n">
        <v>0.89</v>
      </c>
      <c r="I9" t="n">
        <v>12</v>
      </c>
      <c r="J9" t="n">
        <v>53.32</v>
      </c>
      <c r="K9" t="n">
        <v>24.83</v>
      </c>
      <c r="L9" t="n">
        <v>2.75</v>
      </c>
      <c r="M9" t="n">
        <v>1</v>
      </c>
      <c r="N9" t="n">
        <v>5.75</v>
      </c>
      <c r="O9" t="n">
        <v>6810.44</v>
      </c>
      <c r="P9" t="n">
        <v>33.21</v>
      </c>
      <c r="Q9" t="n">
        <v>204.18</v>
      </c>
      <c r="R9" t="n">
        <v>28.7</v>
      </c>
      <c r="S9" t="n">
        <v>17.37</v>
      </c>
      <c r="T9" t="n">
        <v>3530.31</v>
      </c>
      <c r="U9" t="n">
        <v>0.61</v>
      </c>
      <c r="V9" t="n">
        <v>0.74</v>
      </c>
      <c r="W9" t="n">
        <v>1.17</v>
      </c>
      <c r="X9" t="n">
        <v>0.23</v>
      </c>
      <c r="Y9" t="n">
        <v>1</v>
      </c>
      <c r="Z9" t="n">
        <v>10</v>
      </c>
      <c r="AA9" t="n">
        <v>32.35810882973547</v>
      </c>
      <c r="AB9" t="n">
        <v>44.27379203973756</v>
      </c>
      <c r="AC9" t="n">
        <v>40.04836346619711</v>
      </c>
      <c r="AD9" t="n">
        <v>32358.10882973547</v>
      </c>
      <c r="AE9" t="n">
        <v>44273.79203973756</v>
      </c>
      <c r="AF9" t="n">
        <v>1.308217004836758e-05</v>
      </c>
      <c r="AG9" t="n">
        <v>0.3675</v>
      </c>
      <c r="AH9" t="n">
        <v>40048.36346619711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11.3389</v>
      </c>
      <c r="E10" t="n">
        <v>8.82</v>
      </c>
      <c r="F10" t="n">
        <v>6.92</v>
      </c>
      <c r="G10" t="n">
        <v>34.62</v>
      </c>
      <c r="H10" t="n">
        <v>0.97</v>
      </c>
      <c r="I10" t="n">
        <v>12</v>
      </c>
      <c r="J10" t="n">
        <v>53.61</v>
      </c>
      <c r="K10" t="n">
        <v>24.83</v>
      </c>
      <c r="L10" t="n">
        <v>3</v>
      </c>
      <c r="M10" t="n">
        <v>0</v>
      </c>
      <c r="N10" t="n">
        <v>5.78</v>
      </c>
      <c r="O10" t="n">
        <v>6845.59</v>
      </c>
      <c r="P10" t="n">
        <v>33.34</v>
      </c>
      <c r="Q10" t="n">
        <v>204.18</v>
      </c>
      <c r="R10" t="n">
        <v>28.73</v>
      </c>
      <c r="S10" t="n">
        <v>17.37</v>
      </c>
      <c r="T10" t="n">
        <v>3546.19</v>
      </c>
      <c r="U10" t="n">
        <v>0.6</v>
      </c>
      <c r="V10" t="n">
        <v>0.74</v>
      </c>
      <c r="W10" t="n">
        <v>1.17</v>
      </c>
      <c r="X10" t="n">
        <v>0.23</v>
      </c>
      <c r="Y10" t="n">
        <v>1</v>
      </c>
      <c r="Z10" t="n">
        <v>10</v>
      </c>
      <c r="AA10" t="n">
        <v>32.42495302970205</v>
      </c>
      <c r="AB10" t="n">
        <v>44.36525122308936</v>
      </c>
      <c r="AC10" t="n">
        <v>40.13109391345386</v>
      </c>
      <c r="AD10" t="n">
        <v>32424.95302970204</v>
      </c>
      <c r="AE10" t="n">
        <v>44365.25122308936</v>
      </c>
      <c r="AF10" t="n">
        <v>1.308009364161253e-05</v>
      </c>
      <c r="AG10" t="n">
        <v>0.3675</v>
      </c>
      <c r="AH10" t="n">
        <v>40131.09391345386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6.2745</v>
      </c>
      <c r="E2" t="n">
        <v>15.94</v>
      </c>
      <c r="F2" t="n">
        <v>8.720000000000001</v>
      </c>
      <c r="G2" t="n">
        <v>5.28</v>
      </c>
      <c r="H2" t="n">
        <v>0.08</v>
      </c>
      <c r="I2" t="n">
        <v>99</v>
      </c>
      <c r="J2" t="n">
        <v>232.68</v>
      </c>
      <c r="K2" t="n">
        <v>57.72</v>
      </c>
      <c r="L2" t="n">
        <v>1</v>
      </c>
      <c r="M2" t="n">
        <v>97</v>
      </c>
      <c r="N2" t="n">
        <v>53.95</v>
      </c>
      <c r="O2" t="n">
        <v>28931.02</v>
      </c>
      <c r="P2" t="n">
        <v>136.51</v>
      </c>
      <c r="Q2" t="n">
        <v>204.22</v>
      </c>
      <c r="R2" t="n">
        <v>84.7</v>
      </c>
      <c r="S2" t="n">
        <v>17.37</v>
      </c>
      <c r="T2" t="n">
        <v>31099.12</v>
      </c>
      <c r="U2" t="n">
        <v>0.21</v>
      </c>
      <c r="V2" t="n">
        <v>0.59</v>
      </c>
      <c r="W2" t="n">
        <v>1.31</v>
      </c>
      <c r="X2" t="n">
        <v>2.02</v>
      </c>
      <c r="Y2" t="n">
        <v>1</v>
      </c>
      <c r="Z2" t="n">
        <v>10</v>
      </c>
      <c r="AA2" t="n">
        <v>182.7910259248839</v>
      </c>
      <c r="AB2" t="n">
        <v>250.1027458412351</v>
      </c>
      <c r="AC2" t="n">
        <v>226.2332907996287</v>
      </c>
      <c r="AD2" t="n">
        <v>182791.0259248839</v>
      </c>
      <c r="AE2" t="n">
        <v>250102.7458412351</v>
      </c>
      <c r="AF2" t="n">
        <v>3.513481975222773e-06</v>
      </c>
      <c r="AG2" t="n">
        <v>0.6641666666666667</v>
      </c>
      <c r="AH2" t="n">
        <v>226233.2907996287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6.9678</v>
      </c>
      <c r="E3" t="n">
        <v>14.35</v>
      </c>
      <c r="F3" t="n">
        <v>8.23</v>
      </c>
      <c r="G3" t="n">
        <v>6.58</v>
      </c>
      <c r="H3" t="n">
        <v>0.1</v>
      </c>
      <c r="I3" t="n">
        <v>75</v>
      </c>
      <c r="J3" t="n">
        <v>233.1</v>
      </c>
      <c r="K3" t="n">
        <v>57.72</v>
      </c>
      <c r="L3" t="n">
        <v>1.25</v>
      </c>
      <c r="M3" t="n">
        <v>73</v>
      </c>
      <c r="N3" t="n">
        <v>54.13</v>
      </c>
      <c r="O3" t="n">
        <v>28983.75</v>
      </c>
      <c r="P3" t="n">
        <v>128.66</v>
      </c>
      <c r="Q3" t="n">
        <v>204.25</v>
      </c>
      <c r="R3" t="n">
        <v>69.19</v>
      </c>
      <c r="S3" t="n">
        <v>17.37</v>
      </c>
      <c r="T3" t="n">
        <v>23461.31</v>
      </c>
      <c r="U3" t="n">
        <v>0.25</v>
      </c>
      <c r="V3" t="n">
        <v>0.62</v>
      </c>
      <c r="W3" t="n">
        <v>1.27</v>
      </c>
      <c r="X3" t="n">
        <v>1.53</v>
      </c>
      <c r="Y3" t="n">
        <v>1</v>
      </c>
      <c r="Z3" t="n">
        <v>10</v>
      </c>
      <c r="AA3" t="n">
        <v>155.7019776120989</v>
      </c>
      <c r="AB3" t="n">
        <v>213.0383148552345</v>
      </c>
      <c r="AC3" t="n">
        <v>192.7062370866646</v>
      </c>
      <c r="AD3" t="n">
        <v>155701.9776120989</v>
      </c>
      <c r="AE3" t="n">
        <v>213038.3148552345</v>
      </c>
      <c r="AF3" t="n">
        <v>3.901703674708302e-06</v>
      </c>
      <c r="AG3" t="n">
        <v>0.5979166666666667</v>
      </c>
      <c r="AH3" t="n">
        <v>192706.2370866646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7.4988</v>
      </c>
      <c r="E4" t="n">
        <v>13.34</v>
      </c>
      <c r="F4" t="n">
        <v>7.89</v>
      </c>
      <c r="G4" t="n">
        <v>7.89</v>
      </c>
      <c r="H4" t="n">
        <v>0.11</v>
      </c>
      <c r="I4" t="n">
        <v>60</v>
      </c>
      <c r="J4" t="n">
        <v>233.53</v>
      </c>
      <c r="K4" t="n">
        <v>57.72</v>
      </c>
      <c r="L4" t="n">
        <v>1.5</v>
      </c>
      <c r="M4" t="n">
        <v>58</v>
      </c>
      <c r="N4" t="n">
        <v>54.31</v>
      </c>
      <c r="O4" t="n">
        <v>29036.54</v>
      </c>
      <c r="P4" t="n">
        <v>123.3</v>
      </c>
      <c r="Q4" t="n">
        <v>204.21</v>
      </c>
      <c r="R4" t="n">
        <v>59.54</v>
      </c>
      <c r="S4" t="n">
        <v>17.37</v>
      </c>
      <c r="T4" t="n">
        <v>18712.57</v>
      </c>
      <c r="U4" t="n">
        <v>0.29</v>
      </c>
      <c r="V4" t="n">
        <v>0.65</v>
      </c>
      <c r="W4" t="n">
        <v>1.22</v>
      </c>
      <c r="X4" t="n">
        <v>1.2</v>
      </c>
      <c r="Y4" t="n">
        <v>1</v>
      </c>
      <c r="Z4" t="n">
        <v>10</v>
      </c>
      <c r="AA4" t="n">
        <v>139.0112815480535</v>
      </c>
      <c r="AB4" t="n">
        <v>190.201368158877</v>
      </c>
      <c r="AC4" t="n">
        <v>172.0488165311443</v>
      </c>
      <c r="AD4" t="n">
        <v>139011.2815480535</v>
      </c>
      <c r="AE4" t="n">
        <v>190201.368158877</v>
      </c>
      <c r="AF4" t="n">
        <v>4.199043531086227e-06</v>
      </c>
      <c r="AG4" t="n">
        <v>0.5558333333333333</v>
      </c>
      <c r="AH4" t="n">
        <v>172048.8165311443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7.8421</v>
      </c>
      <c r="E5" t="n">
        <v>12.75</v>
      </c>
      <c r="F5" t="n">
        <v>7.72</v>
      </c>
      <c r="G5" t="n">
        <v>9.08</v>
      </c>
      <c r="H5" t="n">
        <v>0.13</v>
      </c>
      <c r="I5" t="n">
        <v>51</v>
      </c>
      <c r="J5" t="n">
        <v>233.96</v>
      </c>
      <c r="K5" t="n">
        <v>57.72</v>
      </c>
      <c r="L5" t="n">
        <v>1.75</v>
      </c>
      <c r="M5" t="n">
        <v>49</v>
      </c>
      <c r="N5" t="n">
        <v>54.49</v>
      </c>
      <c r="O5" t="n">
        <v>29089.39</v>
      </c>
      <c r="P5" t="n">
        <v>120.48</v>
      </c>
      <c r="Q5" t="n">
        <v>204.16</v>
      </c>
      <c r="R5" t="n">
        <v>53.38</v>
      </c>
      <c r="S5" t="n">
        <v>17.37</v>
      </c>
      <c r="T5" t="n">
        <v>15674.96</v>
      </c>
      <c r="U5" t="n">
        <v>0.33</v>
      </c>
      <c r="V5" t="n">
        <v>0.66</v>
      </c>
      <c r="W5" t="n">
        <v>1.23</v>
      </c>
      <c r="X5" t="n">
        <v>1.03</v>
      </c>
      <c r="Y5" t="n">
        <v>1</v>
      </c>
      <c r="Z5" t="n">
        <v>10</v>
      </c>
      <c r="AA5" t="n">
        <v>130.1270755499046</v>
      </c>
      <c r="AB5" t="n">
        <v>178.0456055687092</v>
      </c>
      <c r="AC5" t="n">
        <v>161.0531828618582</v>
      </c>
      <c r="AD5" t="n">
        <v>130127.0755499046</v>
      </c>
      <c r="AE5" t="n">
        <v>178045.6055687092</v>
      </c>
      <c r="AF5" t="n">
        <v>4.391278507912106e-06</v>
      </c>
      <c r="AG5" t="n">
        <v>0.53125</v>
      </c>
      <c r="AH5" t="n">
        <v>161053.1828618582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8.152699999999999</v>
      </c>
      <c r="E6" t="n">
        <v>12.27</v>
      </c>
      <c r="F6" t="n">
        <v>7.55</v>
      </c>
      <c r="G6" t="n">
        <v>10.3</v>
      </c>
      <c r="H6" t="n">
        <v>0.15</v>
      </c>
      <c r="I6" t="n">
        <v>44</v>
      </c>
      <c r="J6" t="n">
        <v>234.39</v>
      </c>
      <c r="K6" t="n">
        <v>57.72</v>
      </c>
      <c r="L6" t="n">
        <v>2</v>
      </c>
      <c r="M6" t="n">
        <v>42</v>
      </c>
      <c r="N6" t="n">
        <v>54.67</v>
      </c>
      <c r="O6" t="n">
        <v>29142.31</v>
      </c>
      <c r="P6" t="n">
        <v>117.77</v>
      </c>
      <c r="Q6" t="n">
        <v>204.2</v>
      </c>
      <c r="R6" t="n">
        <v>48.75</v>
      </c>
      <c r="S6" t="n">
        <v>17.37</v>
      </c>
      <c r="T6" t="n">
        <v>13395.76</v>
      </c>
      <c r="U6" t="n">
        <v>0.36</v>
      </c>
      <c r="V6" t="n">
        <v>0.68</v>
      </c>
      <c r="W6" t="n">
        <v>1.2</v>
      </c>
      <c r="X6" t="n">
        <v>0.86</v>
      </c>
      <c r="Y6" t="n">
        <v>1</v>
      </c>
      <c r="Z6" t="n">
        <v>10</v>
      </c>
      <c r="AA6" t="n">
        <v>122.5511983163502</v>
      </c>
      <c r="AB6" t="n">
        <v>167.6799561136501</v>
      </c>
      <c r="AC6" t="n">
        <v>151.6768164425064</v>
      </c>
      <c r="AD6" t="n">
        <v>122551.1983163502</v>
      </c>
      <c r="AE6" t="n">
        <v>167679.9561136501</v>
      </c>
      <c r="AF6" t="n">
        <v>4.565202725220927e-06</v>
      </c>
      <c r="AG6" t="n">
        <v>0.51125</v>
      </c>
      <c r="AH6" t="n">
        <v>151676.8164425064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8.4094</v>
      </c>
      <c r="E7" t="n">
        <v>11.89</v>
      </c>
      <c r="F7" t="n">
        <v>7.45</v>
      </c>
      <c r="G7" t="n">
        <v>11.77</v>
      </c>
      <c r="H7" t="n">
        <v>0.17</v>
      </c>
      <c r="I7" t="n">
        <v>38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116.06</v>
      </c>
      <c r="Q7" t="n">
        <v>204.19</v>
      </c>
      <c r="R7" t="n">
        <v>45.35</v>
      </c>
      <c r="S7" t="n">
        <v>17.37</v>
      </c>
      <c r="T7" t="n">
        <v>11728.06</v>
      </c>
      <c r="U7" t="n">
        <v>0.38</v>
      </c>
      <c r="V7" t="n">
        <v>0.6899999999999999</v>
      </c>
      <c r="W7" t="n">
        <v>1.2</v>
      </c>
      <c r="X7" t="n">
        <v>0.76</v>
      </c>
      <c r="Y7" t="n">
        <v>1</v>
      </c>
      <c r="Z7" t="n">
        <v>10</v>
      </c>
      <c r="AA7" t="n">
        <v>117.1465097691118</v>
      </c>
      <c r="AB7" t="n">
        <v>160.2850228052916</v>
      </c>
      <c r="AC7" t="n">
        <v>144.9876451902411</v>
      </c>
      <c r="AD7" t="n">
        <v>117146.5097691118</v>
      </c>
      <c r="AE7" t="n">
        <v>160285.0228052916</v>
      </c>
      <c r="AF7" t="n">
        <v>4.708944987240161e-06</v>
      </c>
      <c r="AG7" t="n">
        <v>0.4954166666666667</v>
      </c>
      <c r="AH7" t="n">
        <v>144987.6451902411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8.6174</v>
      </c>
      <c r="E8" t="n">
        <v>11.6</v>
      </c>
      <c r="F8" t="n">
        <v>7.35</v>
      </c>
      <c r="G8" t="n">
        <v>12.96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32</v>
      </c>
      <c r="N8" t="n">
        <v>55.03</v>
      </c>
      <c r="O8" t="n">
        <v>29248.33</v>
      </c>
      <c r="P8" t="n">
        <v>114.32</v>
      </c>
      <c r="Q8" t="n">
        <v>204.2</v>
      </c>
      <c r="R8" t="n">
        <v>42.46</v>
      </c>
      <c r="S8" t="n">
        <v>17.37</v>
      </c>
      <c r="T8" t="n">
        <v>10301.36</v>
      </c>
      <c r="U8" t="n">
        <v>0.41</v>
      </c>
      <c r="V8" t="n">
        <v>0.7</v>
      </c>
      <c r="W8" t="n">
        <v>1.18</v>
      </c>
      <c r="X8" t="n">
        <v>0.66</v>
      </c>
      <c r="Y8" t="n">
        <v>1</v>
      </c>
      <c r="Z8" t="n">
        <v>10</v>
      </c>
      <c r="AA8" t="n">
        <v>112.7678307214116</v>
      </c>
      <c r="AB8" t="n">
        <v>154.2939209585451</v>
      </c>
      <c r="AC8" t="n">
        <v>139.5683256951819</v>
      </c>
      <c r="AD8" t="n">
        <v>112767.8307214116</v>
      </c>
      <c r="AE8" t="n">
        <v>154293.9209585451</v>
      </c>
      <c r="AF8" t="n">
        <v>4.825417096706467e-06</v>
      </c>
      <c r="AG8" t="n">
        <v>0.4833333333333333</v>
      </c>
      <c r="AH8" t="n">
        <v>139568.3256951819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8.773199999999999</v>
      </c>
      <c r="E9" t="n">
        <v>11.4</v>
      </c>
      <c r="F9" t="n">
        <v>7.28</v>
      </c>
      <c r="G9" t="n">
        <v>14.08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113.13</v>
      </c>
      <c r="Q9" t="n">
        <v>204.15</v>
      </c>
      <c r="R9" t="n">
        <v>40.09</v>
      </c>
      <c r="S9" t="n">
        <v>17.37</v>
      </c>
      <c r="T9" t="n">
        <v>9132.280000000001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109.7205341446401</v>
      </c>
      <c r="AB9" t="n">
        <v>150.1244753449716</v>
      </c>
      <c r="AC9" t="n">
        <v>135.7968061191129</v>
      </c>
      <c r="AD9" t="n">
        <v>109720.5341446401</v>
      </c>
      <c r="AE9" t="n">
        <v>150124.4753449716</v>
      </c>
      <c r="AF9" t="n">
        <v>4.912659186393247e-06</v>
      </c>
      <c r="AG9" t="n">
        <v>0.475</v>
      </c>
      <c r="AH9" t="n">
        <v>135796.8061191129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8.916399999999999</v>
      </c>
      <c r="E10" t="n">
        <v>11.22</v>
      </c>
      <c r="F10" t="n">
        <v>7.23</v>
      </c>
      <c r="G10" t="n">
        <v>15.49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112.27</v>
      </c>
      <c r="Q10" t="n">
        <v>204.15</v>
      </c>
      <c r="R10" t="n">
        <v>38.69</v>
      </c>
      <c r="S10" t="n">
        <v>17.37</v>
      </c>
      <c r="T10" t="n">
        <v>8449.280000000001</v>
      </c>
      <c r="U10" t="n">
        <v>0.45</v>
      </c>
      <c r="V10" t="n">
        <v>0.71</v>
      </c>
      <c r="W10" t="n">
        <v>1.18</v>
      </c>
      <c r="X10" t="n">
        <v>0.54</v>
      </c>
      <c r="Y10" t="n">
        <v>1</v>
      </c>
      <c r="Z10" t="n">
        <v>10</v>
      </c>
      <c r="AA10" t="n">
        <v>107.2210771881912</v>
      </c>
      <c r="AB10" t="n">
        <v>146.7046080689014</v>
      </c>
      <c r="AC10" t="n">
        <v>132.7033261760558</v>
      </c>
      <c r="AD10" t="n">
        <v>107221.0771881912</v>
      </c>
      <c r="AE10" t="n">
        <v>146704.6080689014</v>
      </c>
      <c r="AF10" t="n">
        <v>4.992845754064281e-06</v>
      </c>
      <c r="AG10" t="n">
        <v>0.4675</v>
      </c>
      <c r="AH10" t="n">
        <v>132703.3261760559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9.0192</v>
      </c>
      <c r="E11" t="n">
        <v>11.09</v>
      </c>
      <c r="F11" t="n">
        <v>7.19</v>
      </c>
      <c r="G11" t="n">
        <v>16.6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111.66</v>
      </c>
      <c r="Q11" t="n">
        <v>204.14</v>
      </c>
      <c r="R11" t="n">
        <v>37.59</v>
      </c>
      <c r="S11" t="n">
        <v>17.37</v>
      </c>
      <c r="T11" t="n">
        <v>7907.9</v>
      </c>
      <c r="U11" t="n">
        <v>0.46</v>
      </c>
      <c r="V11" t="n">
        <v>0.71</v>
      </c>
      <c r="W11" t="n">
        <v>1.18</v>
      </c>
      <c r="X11" t="n">
        <v>0.5</v>
      </c>
      <c r="Y11" t="n">
        <v>1</v>
      </c>
      <c r="Z11" t="n">
        <v>10</v>
      </c>
      <c r="AA11" t="n">
        <v>105.459793328788</v>
      </c>
      <c r="AB11" t="n">
        <v>144.2947417901072</v>
      </c>
      <c r="AC11" t="n">
        <v>130.5234541526405</v>
      </c>
      <c r="AD11" t="n">
        <v>105459.793328788</v>
      </c>
      <c r="AE11" t="n">
        <v>144294.7417901072</v>
      </c>
      <c r="AF11" t="n">
        <v>5.050409854319744e-06</v>
      </c>
      <c r="AG11" t="n">
        <v>0.4620833333333333</v>
      </c>
      <c r="AH11" t="n">
        <v>130523.4541526405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9.115500000000001</v>
      </c>
      <c r="E12" t="n">
        <v>10.97</v>
      </c>
      <c r="F12" t="n">
        <v>7.17</v>
      </c>
      <c r="G12" t="n">
        <v>17.92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111.13</v>
      </c>
      <c r="Q12" t="n">
        <v>204.16</v>
      </c>
      <c r="R12" t="n">
        <v>36.52</v>
      </c>
      <c r="S12" t="n">
        <v>17.37</v>
      </c>
      <c r="T12" t="n">
        <v>7382.18</v>
      </c>
      <c r="U12" t="n">
        <v>0.48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103.9486538257591</v>
      </c>
      <c r="AB12" t="n">
        <v>142.2271340552944</v>
      </c>
      <c r="AC12" t="n">
        <v>128.6531759981318</v>
      </c>
      <c r="AD12" t="n">
        <v>103948.6538257591</v>
      </c>
      <c r="AE12" t="n">
        <v>142227.1340552944</v>
      </c>
      <c r="AF12" t="n">
        <v>5.104334201154386e-06</v>
      </c>
      <c r="AG12" t="n">
        <v>0.4570833333333333</v>
      </c>
      <c r="AH12" t="n">
        <v>128653.1759981318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9.24</v>
      </c>
      <c r="E13" t="n">
        <v>10.82</v>
      </c>
      <c r="F13" t="n">
        <v>7.11</v>
      </c>
      <c r="G13" t="n">
        <v>19.39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110.1</v>
      </c>
      <c r="Q13" t="n">
        <v>204.2</v>
      </c>
      <c r="R13" t="n">
        <v>34.91</v>
      </c>
      <c r="S13" t="n">
        <v>17.37</v>
      </c>
      <c r="T13" t="n">
        <v>6588.02</v>
      </c>
      <c r="U13" t="n">
        <v>0.5</v>
      </c>
      <c r="V13" t="n">
        <v>0.72</v>
      </c>
      <c r="W13" t="n">
        <v>1.17</v>
      </c>
      <c r="X13" t="n">
        <v>0.42</v>
      </c>
      <c r="Y13" t="n">
        <v>1</v>
      </c>
      <c r="Z13" t="n">
        <v>10</v>
      </c>
      <c r="AA13" t="n">
        <v>101.6881092952266</v>
      </c>
      <c r="AB13" t="n">
        <v>139.1341573004351</v>
      </c>
      <c r="AC13" t="n">
        <v>125.8553886037352</v>
      </c>
      <c r="AD13" t="n">
        <v>101688.1092952266</v>
      </c>
      <c r="AE13" t="n">
        <v>139134.1573004351</v>
      </c>
      <c r="AF13" t="n">
        <v>5.174049478214747e-06</v>
      </c>
      <c r="AG13" t="n">
        <v>0.4508333333333334</v>
      </c>
      <c r="AH13" t="n">
        <v>125855.3886037352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9.296099999999999</v>
      </c>
      <c r="E14" t="n">
        <v>10.76</v>
      </c>
      <c r="F14" t="n">
        <v>7.09</v>
      </c>
      <c r="G14" t="n">
        <v>20.26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</v>
      </c>
      <c r="Q14" t="n">
        <v>204.15</v>
      </c>
      <c r="R14" t="n">
        <v>34.29</v>
      </c>
      <c r="S14" t="n">
        <v>17.37</v>
      </c>
      <c r="T14" t="n">
        <v>6281.34</v>
      </c>
      <c r="U14" t="n">
        <v>0.51</v>
      </c>
      <c r="V14" t="n">
        <v>0.72</v>
      </c>
      <c r="W14" t="n">
        <v>1.17</v>
      </c>
      <c r="X14" t="n">
        <v>0.4</v>
      </c>
      <c r="Y14" t="n">
        <v>1</v>
      </c>
      <c r="Z14" t="n">
        <v>10</v>
      </c>
      <c r="AA14" t="n">
        <v>100.7603341609455</v>
      </c>
      <c r="AB14" t="n">
        <v>137.8647344311621</v>
      </c>
      <c r="AC14" t="n">
        <v>124.7071176714591</v>
      </c>
      <c r="AD14" t="n">
        <v>100760.3341609455</v>
      </c>
      <c r="AE14" t="n">
        <v>137864.7344311621</v>
      </c>
      <c r="AF14" t="n">
        <v>5.205463350046764e-06</v>
      </c>
      <c r="AG14" t="n">
        <v>0.4483333333333333</v>
      </c>
      <c r="AH14" t="n">
        <v>124707.1176714591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9.3497</v>
      </c>
      <c r="E15" t="n">
        <v>10.7</v>
      </c>
      <c r="F15" t="n">
        <v>7.08</v>
      </c>
      <c r="G15" t="n">
        <v>21.23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109.35</v>
      </c>
      <c r="Q15" t="n">
        <v>204.15</v>
      </c>
      <c r="R15" t="n">
        <v>33.77</v>
      </c>
      <c r="S15" t="n">
        <v>17.37</v>
      </c>
      <c r="T15" t="n">
        <v>6027.91</v>
      </c>
      <c r="U15" t="n">
        <v>0.51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99.94150190344799</v>
      </c>
      <c r="AB15" t="n">
        <v>136.7443720121249</v>
      </c>
      <c r="AC15" t="n">
        <v>123.6936810692559</v>
      </c>
      <c r="AD15" t="n">
        <v>99941.50190344799</v>
      </c>
      <c r="AE15" t="n">
        <v>136744.3720121249</v>
      </c>
      <c r="AF15" t="n">
        <v>5.235477316716928e-06</v>
      </c>
      <c r="AG15" t="n">
        <v>0.4458333333333333</v>
      </c>
      <c r="AH15" t="n">
        <v>123693.6810692559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9.402699999999999</v>
      </c>
      <c r="E16" t="n">
        <v>10.64</v>
      </c>
      <c r="F16" t="n">
        <v>7.06</v>
      </c>
      <c r="G16" t="n">
        <v>22.3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109.03</v>
      </c>
      <c r="Q16" t="n">
        <v>204.15</v>
      </c>
      <c r="R16" t="n">
        <v>33.25</v>
      </c>
      <c r="S16" t="n">
        <v>17.37</v>
      </c>
      <c r="T16" t="n">
        <v>5774.07</v>
      </c>
      <c r="U16" t="n">
        <v>0.52</v>
      </c>
      <c r="V16" t="n">
        <v>0.72</v>
      </c>
      <c r="W16" t="n">
        <v>1.17</v>
      </c>
      <c r="X16" t="n">
        <v>0.37</v>
      </c>
      <c r="Y16" t="n">
        <v>1</v>
      </c>
      <c r="Z16" t="n">
        <v>10</v>
      </c>
      <c r="AA16" t="n">
        <v>99.11159012970475</v>
      </c>
      <c r="AB16" t="n">
        <v>135.6088501101666</v>
      </c>
      <c r="AC16" t="n">
        <v>122.666531783905</v>
      </c>
      <c r="AD16" t="n">
        <v>99111.59012970475</v>
      </c>
      <c r="AE16" t="n">
        <v>135608.8501101666</v>
      </c>
      <c r="AF16" t="n">
        <v>5.265155306148246e-06</v>
      </c>
      <c r="AG16" t="n">
        <v>0.4433333333333334</v>
      </c>
      <c r="AH16" t="n">
        <v>122666.531783905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9.4642</v>
      </c>
      <c r="E17" t="n">
        <v>10.57</v>
      </c>
      <c r="F17" t="n">
        <v>7.04</v>
      </c>
      <c r="G17" t="n">
        <v>23.46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108.48</v>
      </c>
      <c r="Q17" t="n">
        <v>204.21</v>
      </c>
      <c r="R17" t="n">
        <v>32.43</v>
      </c>
      <c r="S17" t="n">
        <v>17.37</v>
      </c>
      <c r="T17" t="n">
        <v>5368.9</v>
      </c>
      <c r="U17" t="n">
        <v>0.54</v>
      </c>
      <c r="V17" t="n">
        <v>0.73</v>
      </c>
      <c r="W17" t="n">
        <v>1.17</v>
      </c>
      <c r="X17" t="n">
        <v>0.34</v>
      </c>
      <c r="Y17" t="n">
        <v>1</v>
      </c>
      <c r="Z17" t="n">
        <v>10</v>
      </c>
      <c r="AA17" t="n">
        <v>98.07084910591502</v>
      </c>
      <c r="AB17" t="n">
        <v>134.1848623271646</v>
      </c>
      <c r="AC17" t="n">
        <v>121.378447396333</v>
      </c>
      <c r="AD17" t="n">
        <v>98070.84910591501</v>
      </c>
      <c r="AE17" t="n">
        <v>134184.8623271647</v>
      </c>
      <c r="AF17" t="n">
        <v>5.29959297312987e-06</v>
      </c>
      <c r="AG17" t="n">
        <v>0.4404166666666667</v>
      </c>
      <c r="AH17" t="n">
        <v>121378.447396333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9.5105</v>
      </c>
      <c r="E18" t="n">
        <v>10.51</v>
      </c>
      <c r="F18" t="n">
        <v>7.03</v>
      </c>
      <c r="G18" t="n">
        <v>24.82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108.4</v>
      </c>
      <c r="Q18" t="n">
        <v>204.17</v>
      </c>
      <c r="R18" t="n">
        <v>32.34</v>
      </c>
      <c r="S18" t="n">
        <v>17.37</v>
      </c>
      <c r="T18" t="n">
        <v>5327.82</v>
      </c>
      <c r="U18" t="n">
        <v>0.54</v>
      </c>
      <c r="V18" t="n">
        <v>0.73</v>
      </c>
      <c r="W18" t="n">
        <v>1.17</v>
      </c>
      <c r="X18" t="n">
        <v>0.34</v>
      </c>
      <c r="Y18" t="n">
        <v>1</v>
      </c>
      <c r="Z18" t="n">
        <v>10</v>
      </c>
      <c r="AA18" t="n">
        <v>97.50588867371046</v>
      </c>
      <c r="AB18" t="n">
        <v>133.4118585395276</v>
      </c>
      <c r="AC18" t="n">
        <v>120.6792180052701</v>
      </c>
      <c r="AD18" t="n">
        <v>97505.88867371046</v>
      </c>
      <c r="AE18" t="n">
        <v>133411.8585395276</v>
      </c>
      <c r="AF18" t="n">
        <v>5.325519216727419e-06</v>
      </c>
      <c r="AG18" t="n">
        <v>0.4379166666666667</v>
      </c>
      <c r="AH18" t="n">
        <v>120679.2180052701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9.59</v>
      </c>
      <c r="E19" t="n">
        <v>10.43</v>
      </c>
      <c r="F19" t="n">
        <v>6.99</v>
      </c>
      <c r="G19" t="n">
        <v>26.21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107.6</v>
      </c>
      <c r="Q19" t="n">
        <v>204.14</v>
      </c>
      <c r="R19" t="n">
        <v>31.15</v>
      </c>
      <c r="S19" t="n">
        <v>17.37</v>
      </c>
      <c r="T19" t="n">
        <v>4738.61</v>
      </c>
      <c r="U19" t="n">
        <v>0.5600000000000001</v>
      </c>
      <c r="V19" t="n">
        <v>0.73</v>
      </c>
      <c r="W19" t="n">
        <v>1.16</v>
      </c>
      <c r="X19" t="n">
        <v>0.3</v>
      </c>
      <c r="Y19" t="n">
        <v>1</v>
      </c>
      <c r="Z19" t="n">
        <v>10</v>
      </c>
      <c r="AA19" t="n">
        <v>96.08401844271417</v>
      </c>
      <c r="AB19" t="n">
        <v>131.466392960992</v>
      </c>
      <c r="AC19" t="n">
        <v>118.9194249310713</v>
      </c>
      <c r="AD19" t="n">
        <v>96084.01844271416</v>
      </c>
      <c r="AE19" t="n">
        <v>131466.392960992</v>
      </c>
      <c r="AF19" t="n">
        <v>5.370036200874396e-06</v>
      </c>
      <c r="AG19" t="n">
        <v>0.4345833333333333</v>
      </c>
      <c r="AH19" t="n">
        <v>118919.4249310713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9.634399999999999</v>
      </c>
      <c r="E20" t="n">
        <v>10.38</v>
      </c>
      <c r="F20" t="n">
        <v>6.99</v>
      </c>
      <c r="G20" t="n">
        <v>27.95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107.39</v>
      </c>
      <c r="Q20" t="n">
        <v>204.17</v>
      </c>
      <c r="R20" t="n">
        <v>31.21</v>
      </c>
      <c r="S20" t="n">
        <v>17.37</v>
      </c>
      <c r="T20" t="n">
        <v>4773.44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95.52628722275571</v>
      </c>
      <c r="AB20" t="n">
        <v>130.7032805004803</v>
      </c>
      <c r="AC20" t="n">
        <v>118.2291428527555</v>
      </c>
      <c r="AD20" t="n">
        <v>95526.28722275571</v>
      </c>
      <c r="AE20" t="n">
        <v>130703.2805004803</v>
      </c>
      <c r="AF20" t="n">
        <v>5.394898516548934e-06</v>
      </c>
      <c r="AG20" t="n">
        <v>0.4325000000000001</v>
      </c>
      <c r="AH20" t="n">
        <v>118229.1428527555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9.655099999999999</v>
      </c>
      <c r="E21" t="n">
        <v>10.36</v>
      </c>
      <c r="F21" t="n">
        <v>6.96</v>
      </c>
      <c r="G21" t="n">
        <v>27.86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107.01</v>
      </c>
      <c r="Q21" t="n">
        <v>204.15</v>
      </c>
      <c r="R21" t="n">
        <v>30.35</v>
      </c>
      <c r="S21" t="n">
        <v>17.37</v>
      </c>
      <c r="T21" t="n">
        <v>4344.58</v>
      </c>
      <c r="U21" t="n">
        <v>0.57</v>
      </c>
      <c r="V21" t="n">
        <v>0.73</v>
      </c>
      <c r="W21" t="n">
        <v>1.16</v>
      </c>
      <c r="X21" t="n">
        <v>0.27</v>
      </c>
      <c r="Y21" t="n">
        <v>1</v>
      </c>
      <c r="Z21" t="n">
        <v>10</v>
      </c>
      <c r="AA21" t="n">
        <v>94.98325735446436</v>
      </c>
      <c r="AB21" t="n">
        <v>129.9602830778975</v>
      </c>
      <c r="AC21" t="n">
        <v>117.5570560613803</v>
      </c>
      <c r="AD21" t="n">
        <v>94983.25735446435</v>
      </c>
      <c r="AE21" t="n">
        <v>129960.2830778974</v>
      </c>
      <c r="AF21" t="n">
        <v>5.406489731289091e-06</v>
      </c>
      <c r="AG21" t="n">
        <v>0.4316666666666666</v>
      </c>
      <c r="AH21" t="n">
        <v>117557.0560613803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9.706899999999999</v>
      </c>
      <c r="E22" t="n">
        <v>10.3</v>
      </c>
      <c r="F22" t="n">
        <v>6.96</v>
      </c>
      <c r="G22" t="n">
        <v>29.81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106.76</v>
      </c>
      <c r="Q22" t="n">
        <v>204.14</v>
      </c>
      <c r="R22" t="n">
        <v>29.97</v>
      </c>
      <c r="S22" t="n">
        <v>17.37</v>
      </c>
      <c r="T22" t="n">
        <v>4155.58</v>
      </c>
      <c r="U22" t="n">
        <v>0.58</v>
      </c>
      <c r="V22" t="n">
        <v>0.73</v>
      </c>
      <c r="W22" t="n">
        <v>1.16</v>
      </c>
      <c r="X22" t="n">
        <v>0.26</v>
      </c>
      <c r="Y22" t="n">
        <v>1</v>
      </c>
      <c r="Z22" t="n">
        <v>10</v>
      </c>
      <c r="AA22" t="n">
        <v>94.33949271466572</v>
      </c>
      <c r="AB22" t="n">
        <v>129.079455896834</v>
      </c>
      <c r="AC22" t="n">
        <v>116.7602937902285</v>
      </c>
      <c r="AD22" t="n">
        <v>94339.49271466573</v>
      </c>
      <c r="AE22" t="n">
        <v>129079.455896834</v>
      </c>
      <c r="AF22" t="n">
        <v>5.435495766242718e-06</v>
      </c>
      <c r="AG22" t="n">
        <v>0.4291666666666667</v>
      </c>
      <c r="AH22" t="n">
        <v>116760.2937902285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9.7082</v>
      </c>
      <c r="E23" t="n">
        <v>10.3</v>
      </c>
      <c r="F23" t="n">
        <v>6.95</v>
      </c>
      <c r="G23" t="n">
        <v>29.8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106.64</v>
      </c>
      <c r="Q23" t="n">
        <v>204.15</v>
      </c>
      <c r="R23" t="n">
        <v>29.94</v>
      </c>
      <c r="S23" t="n">
        <v>17.37</v>
      </c>
      <c r="T23" t="n">
        <v>4140.74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94.21816863047685</v>
      </c>
      <c r="AB23" t="n">
        <v>128.913454932406</v>
      </c>
      <c r="AC23" t="n">
        <v>116.6101357248616</v>
      </c>
      <c r="AD23" t="n">
        <v>94218.16863047685</v>
      </c>
      <c r="AE23" t="n">
        <v>128913.454932406</v>
      </c>
      <c r="AF23" t="n">
        <v>5.436223716926883e-06</v>
      </c>
      <c r="AG23" t="n">
        <v>0.4291666666666667</v>
      </c>
      <c r="AH23" t="n">
        <v>116610.1357248617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9.774900000000001</v>
      </c>
      <c r="E24" t="n">
        <v>10.23</v>
      </c>
      <c r="F24" t="n">
        <v>6.93</v>
      </c>
      <c r="G24" t="n">
        <v>31.98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106.16</v>
      </c>
      <c r="Q24" t="n">
        <v>204.16</v>
      </c>
      <c r="R24" t="n">
        <v>29.29</v>
      </c>
      <c r="S24" t="n">
        <v>17.37</v>
      </c>
      <c r="T24" t="n">
        <v>3823.89</v>
      </c>
      <c r="U24" t="n">
        <v>0.59</v>
      </c>
      <c r="V24" t="n">
        <v>0.74</v>
      </c>
      <c r="W24" t="n">
        <v>1.16</v>
      </c>
      <c r="X24" t="n">
        <v>0.24</v>
      </c>
      <c r="Y24" t="n">
        <v>1</v>
      </c>
      <c r="Z24" t="n">
        <v>10</v>
      </c>
      <c r="AA24" t="n">
        <v>93.23111616603552</v>
      </c>
      <c r="AB24" t="n">
        <v>127.5629262048766</v>
      </c>
      <c r="AC24" t="n">
        <v>115.3884995636083</v>
      </c>
      <c r="AD24" t="n">
        <v>93231.11616603551</v>
      </c>
      <c r="AE24" t="n">
        <v>127562.9262048766</v>
      </c>
      <c r="AF24" t="n">
        <v>5.473573186645165e-06</v>
      </c>
      <c r="AG24" t="n">
        <v>0.42625</v>
      </c>
      <c r="AH24" t="n">
        <v>115388.4995636083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9.7662</v>
      </c>
      <c r="E25" t="n">
        <v>10.24</v>
      </c>
      <c r="F25" t="n">
        <v>6.94</v>
      </c>
      <c r="G25" t="n">
        <v>32.02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106.23</v>
      </c>
      <c r="Q25" t="n">
        <v>204.16</v>
      </c>
      <c r="R25" t="n">
        <v>29.39</v>
      </c>
      <c r="S25" t="n">
        <v>17.37</v>
      </c>
      <c r="T25" t="n">
        <v>3872.8</v>
      </c>
      <c r="U25" t="n">
        <v>0.59</v>
      </c>
      <c r="V25" t="n">
        <v>0.74</v>
      </c>
      <c r="W25" t="n">
        <v>1.16</v>
      </c>
      <c r="X25" t="n">
        <v>0.25</v>
      </c>
      <c r="Y25" t="n">
        <v>1</v>
      </c>
      <c r="Z25" t="n">
        <v>10</v>
      </c>
      <c r="AA25" t="n">
        <v>93.39453789136266</v>
      </c>
      <c r="AB25" t="n">
        <v>127.7865270191268</v>
      </c>
      <c r="AC25" t="n">
        <v>115.5907602299722</v>
      </c>
      <c r="AD25" t="n">
        <v>93394.53789136266</v>
      </c>
      <c r="AE25" t="n">
        <v>127786.5270191268</v>
      </c>
      <c r="AF25" t="n">
        <v>5.46870151668191e-06</v>
      </c>
      <c r="AG25" t="n">
        <v>0.4266666666666667</v>
      </c>
      <c r="AH25" t="n">
        <v>115590.7602299722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9.830399999999999</v>
      </c>
      <c r="E26" t="n">
        <v>10.17</v>
      </c>
      <c r="F26" t="n">
        <v>6.92</v>
      </c>
      <c r="G26" t="n">
        <v>34.58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105.8</v>
      </c>
      <c r="Q26" t="n">
        <v>204.14</v>
      </c>
      <c r="R26" t="n">
        <v>28.93</v>
      </c>
      <c r="S26" t="n">
        <v>17.37</v>
      </c>
      <c r="T26" t="n">
        <v>3648.61</v>
      </c>
      <c r="U26" t="n">
        <v>0.6</v>
      </c>
      <c r="V26" t="n">
        <v>0.74</v>
      </c>
      <c r="W26" t="n">
        <v>1.15</v>
      </c>
      <c r="X26" t="n">
        <v>0.23</v>
      </c>
      <c r="Y26" t="n">
        <v>1</v>
      </c>
      <c r="Z26" t="n">
        <v>10</v>
      </c>
      <c r="AA26" t="n">
        <v>92.46844175245606</v>
      </c>
      <c r="AB26" t="n">
        <v>126.5194014253972</v>
      </c>
      <c r="AC26" t="n">
        <v>114.4445673244859</v>
      </c>
      <c r="AD26" t="n">
        <v>92468.44175245606</v>
      </c>
      <c r="AE26" t="n">
        <v>126519.4014253972</v>
      </c>
      <c r="AF26" t="n">
        <v>5.504651081238337e-06</v>
      </c>
      <c r="AG26" t="n">
        <v>0.42375</v>
      </c>
      <c r="AH26" t="n">
        <v>114444.5673244859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9.830399999999999</v>
      </c>
      <c r="E27" t="n">
        <v>10.17</v>
      </c>
      <c r="F27" t="n">
        <v>6.92</v>
      </c>
      <c r="G27" t="n">
        <v>34.58</v>
      </c>
      <c r="H27" t="n">
        <v>0.53</v>
      </c>
      <c r="I27" t="n">
        <v>12</v>
      </c>
      <c r="J27" t="n">
        <v>243.52</v>
      </c>
      <c r="K27" t="n">
        <v>57.72</v>
      </c>
      <c r="L27" t="n">
        <v>7.25</v>
      </c>
      <c r="M27" t="n">
        <v>10</v>
      </c>
      <c r="N27" t="n">
        <v>58.55</v>
      </c>
      <c r="O27" t="n">
        <v>30268.74</v>
      </c>
      <c r="P27" t="n">
        <v>105.75</v>
      </c>
      <c r="Q27" t="n">
        <v>204.15</v>
      </c>
      <c r="R27" t="n">
        <v>28.86</v>
      </c>
      <c r="S27" t="n">
        <v>17.37</v>
      </c>
      <c r="T27" t="n">
        <v>3611.27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92.44076251983603</v>
      </c>
      <c r="AB27" t="n">
        <v>126.481529478205</v>
      </c>
      <c r="AC27" t="n">
        <v>114.41030982278</v>
      </c>
      <c r="AD27" t="n">
        <v>92440.76251983603</v>
      </c>
      <c r="AE27" t="n">
        <v>126481.529478205</v>
      </c>
      <c r="AF27" t="n">
        <v>5.504651081238337e-06</v>
      </c>
      <c r="AG27" t="n">
        <v>0.42375</v>
      </c>
      <c r="AH27" t="n">
        <v>114410.30982278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9.906700000000001</v>
      </c>
      <c r="E28" t="n">
        <v>10.09</v>
      </c>
      <c r="F28" t="n">
        <v>6.88</v>
      </c>
      <c r="G28" t="n">
        <v>37.55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104.89</v>
      </c>
      <c r="Q28" t="n">
        <v>204.15</v>
      </c>
      <c r="R28" t="n">
        <v>27.78</v>
      </c>
      <c r="S28" t="n">
        <v>17.37</v>
      </c>
      <c r="T28" t="n">
        <v>3079.73</v>
      </c>
      <c r="U28" t="n">
        <v>0.63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91.09808731734027</v>
      </c>
      <c r="AB28" t="n">
        <v>124.6444220315019</v>
      </c>
      <c r="AC28" t="n">
        <v>112.7485333323932</v>
      </c>
      <c r="AD28" t="n">
        <v>91098.08731734028</v>
      </c>
      <c r="AE28" t="n">
        <v>124644.4220315019</v>
      </c>
      <c r="AF28" t="n">
        <v>5.547376186778142e-06</v>
      </c>
      <c r="AG28" t="n">
        <v>0.4204166666666667</v>
      </c>
      <c r="AH28" t="n">
        <v>112748.5333323932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9.899900000000001</v>
      </c>
      <c r="E29" t="n">
        <v>10.1</v>
      </c>
      <c r="F29" t="n">
        <v>6.89</v>
      </c>
      <c r="G29" t="n">
        <v>37.59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105</v>
      </c>
      <c r="Q29" t="n">
        <v>204.14</v>
      </c>
      <c r="R29" t="n">
        <v>27.93</v>
      </c>
      <c r="S29" t="n">
        <v>17.37</v>
      </c>
      <c r="T29" t="n">
        <v>3152.67</v>
      </c>
      <c r="U29" t="n">
        <v>0.62</v>
      </c>
      <c r="V29" t="n">
        <v>0.74</v>
      </c>
      <c r="W29" t="n">
        <v>1.16</v>
      </c>
      <c r="X29" t="n">
        <v>0.2</v>
      </c>
      <c r="Y29" t="n">
        <v>1</v>
      </c>
      <c r="Z29" t="n">
        <v>10</v>
      </c>
      <c r="AA29" t="n">
        <v>91.26301265915296</v>
      </c>
      <c r="AB29" t="n">
        <v>124.8700801601624</v>
      </c>
      <c r="AC29" t="n">
        <v>112.9526549659676</v>
      </c>
      <c r="AD29" t="n">
        <v>91263.01265915297</v>
      </c>
      <c r="AE29" t="n">
        <v>124870.0801601624</v>
      </c>
      <c r="AF29" t="n">
        <v>5.543568444737897e-06</v>
      </c>
      <c r="AG29" t="n">
        <v>0.4208333333333333</v>
      </c>
      <c r="AH29" t="n">
        <v>112952.6549659676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9.9034</v>
      </c>
      <c r="E30" t="n">
        <v>10.1</v>
      </c>
      <c r="F30" t="n">
        <v>6.89</v>
      </c>
      <c r="G30" t="n">
        <v>37.57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104.91</v>
      </c>
      <c r="Q30" t="n">
        <v>204.14</v>
      </c>
      <c r="R30" t="n">
        <v>28.03</v>
      </c>
      <c r="S30" t="n">
        <v>17.37</v>
      </c>
      <c r="T30" t="n">
        <v>3201.47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91.18310178453676</v>
      </c>
      <c r="AB30" t="n">
        <v>124.7607425760936</v>
      </c>
      <c r="AC30" t="n">
        <v>112.853752407466</v>
      </c>
      <c r="AD30" t="n">
        <v>91183.10178453676</v>
      </c>
      <c r="AE30" t="n">
        <v>124760.7425760936</v>
      </c>
      <c r="AF30" t="n">
        <v>5.545528311964493e-06</v>
      </c>
      <c r="AG30" t="n">
        <v>0.4208333333333333</v>
      </c>
      <c r="AH30" t="n">
        <v>112853.752407466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9.902900000000001</v>
      </c>
      <c r="E31" t="n">
        <v>10.1</v>
      </c>
      <c r="F31" t="n">
        <v>6.89</v>
      </c>
      <c r="G31" t="n">
        <v>37.57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104.66</v>
      </c>
      <c r="Q31" t="n">
        <v>204.17</v>
      </c>
      <c r="R31" t="n">
        <v>27.91</v>
      </c>
      <c r="S31" t="n">
        <v>17.37</v>
      </c>
      <c r="T31" t="n">
        <v>3140.05</v>
      </c>
      <c r="U31" t="n">
        <v>0.62</v>
      </c>
      <c r="V31" t="n">
        <v>0.74</v>
      </c>
      <c r="W31" t="n">
        <v>1.16</v>
      </c>
      <c r="X31" t="n">
        <v>0.2</v>
      </c>
      <c r="Y31" t="n">
        <v>1</v>
      </c>
      <c r="Z31" t="n">
        <v>10</v>
      </c>
      <c r="AA31" t="n">
        <v>91.0500658037982</v>
      </c>
      <c r="AB31" t="n">
        <v>124.578716878114</v>
      </c>
      <c r="AC31" t="n">
        <v>112.6890989866268</v>
      </c>
      <c r="AD31" t="n">
        <v>91050.06580379821</v>
      </c>
      <c r="AE31" t="n">
        <v>124578.716878114</v>
      </c>
      <c r="AF31" t="n">
        <v>5.545248330932123e-06</v>
      </c>
      <c r="AG31" t="n">
        <v>0.4208333333333333</v>
      </c>
      <c r="AH31" t="n">
        <v>112689.0989866269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9.9704</v>
      </c>
      <c r="E32" t="n">
        <v>10.03</v>
      </c>
      <c r="F32" t="n">
        <v>6.87</v>
      </c>
      <c r="G32" t="n">
        <v>41.19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104.17</v>
      </c>
      <c r="Q32" t="n">
        <v>204.16</v>
      </c>
      <c r="R32" t="n">
        <v>27.29</v>
      </c>
      <c r="S32" t="n">
        <v>17.37</v>
      </c>
      <c r="T32" t="n">
        <v>2835.28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90.0901012389338</v>
      </c>
      <c r="AB32" t="n">
        <v>123.2652510098195</v>
      </c>
      <c r="AC32" t="n">
        <v>111.500988457341</v>
      </c>
      <c r="AD32" t="n">
        <v>90090.1012389338</v>
      </c>
      <c r="AE32" t="n">
        <v>123265.2510098195</v>
      </c>
      <c r="AF32" t="n">
        <v>5.583045770302197e-06</v>
      </c>
      <c r="AG32" t="n">
        <v>0.4179166666666667</v>
      </c>
      <c r="AH32" t="n">
        <v>111500.988457341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9.9687</v>
      </c>
      <c r="E33" t="n">
        <v>10.03</v>
      </c>
      <c r="F33" t="n">
        <v>6.87</v>
      </c>
      <c r="G33" t="n">
        <v>41.2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104.21</v>
      </c>
      <c r="Q33" t="n">
        <v>204.14</v>
      </c>
      <c r="R33" t="n">
        <v>27.21</v>
      </c>
      <c r="S33" t="n">
        <v>17.37</v>
      </c>
      <c r="T33" t="n">
        <v>2795.29</v>
      </c>
      <c r="U33" t="n">
        <v>0.64</v>
      </c>
      <c r="V33" t="n">
        <v>0.74</v>
      </c>
      <c r="W33" t="n">
        <v>1.15</v>
      </c>
      <c r="X33" t="n">
        <v>0.18</v>
      </c>
      <c r="Y33" t="n">
        <v>1</v>
      </c>
      <c r="Z33" t="n">
        <v>10</v>
      </c>
      <c r="AA33" t="n">
        <v>90.12643804096612</v>
      </c>
      <c r="AB33" t="n">
        <v>123.3149686254267</v>
      </c>
      <c r="AC33" t="n">
        <v>111.5459610934938</v>
      </c>
      <c r="AD33" t="n">
        <v>90126.43804096612</v>
      </c>
      <c r="AE33" t="n">
        <v>123314.9686254267</v>
      </c>
      <c r="AF33" t="n">
        <v>5.582093834792136e-06</v>
      </c>
      <c r="AG33" t="n">
        <v>0.4179166666666667</v>
      </c>
      <c r="AH33" t="n">
        <v>111545.9610934938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9.978400000000001</v>
      </c>
      <c r="E34" t="n">
        <v>10.02</v>
      </c>
      <c r="F34" t="n">
        <v>6.86</v>
      </c>
      <c r="G34" t="n">
        <v>41.14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104.1</v>
      </c>
      <c r="Q34" t="n">
        <v>204.14</v>
      </c>
      <c r="R34" t="n">
        <v>27.02</v>
      </c>
      <c r="S34" t="n">
        <v>17.37</v>
      </c>
      <c r="T34" t="n">
        <v>2701.04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89.93870072173343</v>
      </c>
      <c r="AB34" t="n">
        <v>123.0580981428666</v>
      </c>
      <c r="AC34" t="n">
        <v>111.3136059692692</v>
      </c>
      <c r="AD34" t="n">
        <v>89938.70072173343</v>
      </c>
      <c r="AE34" t="n">
        <v>123058.0981428666</v>
      </c>
      <c r="AF34" t="n">
        <v>5.587525466820133e-06</v>
      </c>
      <c r="AG34" t="n">
        <v>0.4175</v>
      </c>
      <c r="AH34" t="n">
        <v>111313.6059692692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10.0382</v>
      </c>
      <c r="E35" t="n">
        <v>9.960000000000001</v>
      </c>
      <c r="F35" t="n">
        <v>6.84</v>
      </c>
      <c r="G35" t="n">
        <v>45.62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103.44</v>
      </c>
      <c r="Q35" t="n">
        <v>204.17</v>
      </c>
      <c r="R35" t="n">
        <v>26.56</v>
      </c>
      <c r="S35" t="n">
        <v>17.37</v>
      </c>
      <c r="T35" t="n">
        <v>2476.75</v>
      </c>
      <c r="U35" t="n">
        <v>0.65</v>
      </c>
      <c r="V35" t="n">
        <v>0.75</v>
      </c>
      <c r="W35" t="n">
        <v>1.15</v>
      </c>
      <c r="X35" t="n">
        <v>0.15</v>
      </c>
      <c r="Y35" t="n">
        <v>1</v>
      </c>
      <c r="Z35" t="n">
        <v>10</v>
      </c>
      <c r="AA35" t="n">
        <v>88.96930719432032</v>
      </c>
      <c r="AB35" t="n">
        <v>121.7317311520366</v>
      </c>
      <c r="AC35" t="n">
        <v>110.1138255824758</v>
      </c>
      <c r="AD35" t="n">
        <v>88969.30719432032</v>
      </c>
      <c r="AE35" t="n">
        <v>121731.7311520366</v>
      </c>
      <c r="AF35" t="n">
        <v>5.621011198291696e-06</v>
      </c>
      <c r="AG35" t="n">
        <v>0.415</v>
      </c>
      <c r="AH35" t="n">
        <v>110113.8255824758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10.0237</v>
      </c>
      <c r="E36" t="n">
        <v>9.98</v>
      </c>
      <c r="F36" t="n">
        <v>6.86</v>
      </c>
      <c r="G36" t="n">
        <v>45.72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103.89</v>
      </c>
      <c r="Q36" t="n">
        <v>204.14</v>
      </c>
      <c r="R36" t="n">
        <v>27.02</v>
      </c>
      <c r="S36" t="n">
        <v>17.37</v>
      </c>
      <c r="T36" t="n">
        <v>2708.09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89.42477396336355</v>
      </c>
      <c r="AB36" t="n">
        <v>122.3549208792169</v>
      </c>
      <c r="AC36" t="n">
        <v>110.6775389567465</v>
      </c>
      <c r="AD36" t="n">
        <v>89424.77396336355</v>
      </c>
      <c r="AE36" t="n">
        <v>122354.920879217</v>
      </c>
      <c r="AF36" t="n">
        <v>5.612891748352939e-06</v>
      </c>
      <c r="AG36" t="n">
        <v>0.4158333333333333</v>
      </c>
      <c r="AH36" t="n">
        <v>110677.5389567465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10.027</v>
      </c>
      <c r="E37" t="n">
        <v>9.970000000000001</v>
      </c>
      <c r="F37" t="n">
        <v>6.85</v>
      </c>
      <c r="G37" t="n">
        <v>45.69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103.95</v>
      </c>
      <c r="Q37" t="n">
        <v>204.18</v>
      </c>
      <c r="R37" t="n">
        <v>26.9</v>
      </c>
      <c r="S37" t="n">
        <v>17.37</v>
      </c>
      <c r="T37" t="n">
        <v>2647.48</v>
      </c>
      <c r="U37" t="n">
        <v>0.65</v>
      </c>
      <c r="V37" t="n">
        <v>0.75</v>
      </c>
      <c r="W37" t="n">
        <v>1.15</v>
      </c>
      <c r="X37" t="n">
        <v>0.16</v>
      </c>
      <c r="Y37" t="n">
        <v>1</v>
      </c>
      <c r="Z37" t="n">
        <v>10</v>
      </c>
      <c r="AA37" t="n">
        <v>89.3847115953381</v>
      </c>
      <c r="AB37" t="n">
        <v>122.3001057798576</v>
      </c>
      <c r="AC37" t="n">
        <v>110.6279553335365</v>
      </c>
      <c r="AD37" t="n">
        <v>89384.7115953381</v>
      </c>
      <c r="AE37" t="n">
        <v>122300.1057798576</v>
      </c>
      <c r="AF37" t="n">
        <v>5.614739623166586e-06</v>
      </c>
      <c r="AG37" t="n">
        <v>0.4154166666666667</v>
      </c>
      <c r="AH37" t="n">
        <v>110627.9553335365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10.0234</v>
      </c>
      <c r="E38" t="n">
        <v>9.98</v>
      </c>
      <c r="F38" t="n">
        <v>6.86</v>
      </c>
      <c r="G38" t="n">
        <v>45.72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103.76</v>
      </c>
      <c r="Q38" t="n">
        <v>204.15</v>
      </c>
      <c r="R38" t="n">
        <v>27</v>
      </c>
      <c r="S38" t="n">
        <v>17.37</v>
      </c>
      <c r="T38" t="n">
        <v>2696.04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89.35671932496007</v>
      </c>
      <c r="AB38" t="n">
        <v>122.2618055205945</v>
      </c>
      <c r="AC38" t="n">
        <v>110.5933103972628</v>
      </c>
      <c r="AD38" t="n">
        <v>89356.71932496007</v>
      </c>
      <c r="AE38" t="n">
        <v>122261.8055205946</v>
      </c>
      <c r="AF38" t="n">
        <v>5.612723759733516e-06</v>
      </c>
      <c r="AG38" t="n">
        <v>0.4158333333333333</v>
      </c>
      <c r="AH38" t="n">
        <v>110593.3103972628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10.0214</v>
      </c>
      <c r="E39" t="n">
        <v>9.98</v>
      </c>
      <c r="F39" t="n">
        <v>6.86</v>
      </c>
      <c r="G39" t="n">
        <v>45.73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103.62</v>
      </c>
      <c r="Q39" t="n">
        <v>204.14</v>
      </c>
      <c r="R39" t="n">
        <v>27.15</v>
      </c>
      <c r="S39" t="n">
        <v>17.37</v>
      </c>
      <c r="T39" t="n">
        <v>2774.12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89.29752214348396</v>
      </c>
      <c r="AB39" t="n">
        <v>122.1808093253037</v>
      </c>
      <c r="AC39" t="n">
        <v>110.5200443651716</v>
      </c>
      <c r="AD39" t="n">
        <v>89297.52214348396</v>
      </c>
      <c r="AE39" t="n">
        <v>122180.8093253037</v>
      </c>
      <c r="AF39" t="n">
        <v>5.611603835604032e-06</v>
      </c>
      <c r="AG39" t="n">
        <v>0.4158333333333333</v>
      </c>
      <c r="AH39" t="n">
        <v>110520.0443651716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10.0287</v>
      </c>
      <c r="E40" t="n">
        <v>9.970000000000001</v>
      </c>
      <c r="F40" t="n">
        <v>6.85</v>
      </c>
      <c r="G40" t="n">
        <v>45.68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103.23</v>
      </c>
      <c r="Q40" t="n">
        <v>204.14</v>
      </c>
      <c r="R40" t="n">
        <v>26.83</v>
      </c>
      <c r="S40" t="n">
        <v>17.37</v>
      </c>
      <c r="T40" t="n">
        <v>2613.24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88.97971344861914</v>
      </c>
      <c r="AB40" t="n">
        <v>121.7459694482598</v>
      </c>
      <c r="AC40" t="n">
        <v>110.126704995691</v>
      </c>
      <c r="AD40" t="n">
        <v>88979.71344861914</v>
      </c>
      <c r="AE40" t="n">
        <v>121745.9694482598</v>
      </c>
      <c r="AF40" t="n">
        <v>5.615691558676648e-06</v>
      </c>
      <c r="AG40" t="n">
        <v>0.4154166666666667</v>
      </c>
      <c r="AH40" t="n">
        <v>110126.704995691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10.1064</v>
      </c>
      <c r="E41" t="n">
        <v>9.890000000000001</v>
      </c>
      <c r="F41" t="n">
        <v>6.82</v>
      </c>
      <c r="G41" t="n">
        <v>51.16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102.82</v>
      </c>
      <c r="Q41" t="n">
        <v>204.19</v>
      </c>
      <c r="R41" t="n">
        <v>25.87</v>
      </c>
      <c r="S41" t="n">
        <v>17.37</v>
      </c>
      <c r="T41" t="n">
        <v>2137.07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87.95957843535275</v>
      </c>
      <c r="AB41" t="n">
        <v>120.3501757179289</v>
      </c>
      <c r="AC41" t="n">
        <v>108.8641238599737</v>
      </c>
      <c r="AD41" t="n">
        <v>87959.57843535276</v>
      </c>
      <c r="AE41" t="n">
        <v>120350.1757179289</v>
      </c>
      <c r="AF41" t="n">
        <v>5.659200611107091e-06</v>
      </c>
      <c r="AG41" t="n">
        <v>0.4120833333333334</v>
      </c>
      <c r="AH41" t="n">
        <v>108864.1238599737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10.1095</v>
      </c>
      <c r="E42" t="n">
        <v>9.890000000000001</v>
      </c>
      <c r="F42" t="n">
        <v>6.82</v>
      </c>
      <c r="G42" t="n">
        <v>51.14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102.53</v>
      </c>
      <c r="Q42" t="n">
        <v>204.14</v>
      </c>
      <c r="R42" t="n">
        <v>25.85</v>
      </c>
      <c r="S42" t="n">
        <v>17.37</v>
      </c>
      <c r="T42" t="n">
        <v>2126.9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87.77803279153653</v>
      </c>
      <c r="AB42" t="n">
        <v>120.1017769588311</v>
      </c>
      <c r="AC42" t="n">
        <v>108.6394319298143</v>
      </c>
      <c r="AD42" t="n">
        <v>87778.03279153653</v>
      </c>
      <c r="AE42" t="n">
        <v>120101.7769588311</v>
      </c>
      <c r="AF42" t="n">
        <v>5.66093649350779e-06</v>
      </c>
      <c r="AG42" t="n">
        <v>0.4120833333333334</v>
      </c>
      <c r="AH42" t="n">
        <v>108639.4319298143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10.0934</v>
      </c>
      <c r="E43" t="n">
        <v>9.91</v>
      </c>
      <c r="F43" t="n">
        <v>6.83</v>
      </c>
      <c r="G43" t="n">
        <v>51.26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102.66</v>
      </c>
      <c r="Q43" t="n">
        <v>204.14</v>
      </c>
      <c r="R43" t="n">
        <v>26.23</v>
      </c>
      <c r="S43" t="n">
        <v>17.37</v>
      </c>
      <c r="T43" t="n">
        <v>2318.45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88.02882071691818</v>
      </c>
      <c r="AB43" t="n">
        <v>120.4449160623205</v>
      </c>
      <c r="AC43" t="n">
        <v>108.9498223188655</v>
      </c>
      <c r="AD43" t="n">
        <v>88028.82071691817</v>
      </c>
      <c r="AE43" t="n">
        <v>120444.9160623205</v>
      </c>
      <c r="AF43" t="n">
        <v>5.651921104265446e-06</v>
      </c>
      <c r="AG43" t="n">
        <v>0.4129166666666667</v>
      </c>
      <c r="AH43" t="n">
        <v>108949.8223188655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10.0953</v>
      </c>
      <c r="E44" t="n">
        <v>9.91</v>
      </c>
      <c r="F44" t="n">
        <v>6.83</v>
      </c>
      <c r="G44" t="n">
        <v>51.24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102.49</v>
      </c>
      <c r="Q44" t="n">
        <v>204.14</v>
      </c>
      <c r="R44" t="n">
        <v>26.16</v>
      </c>
      <c r="S44" t="n">
        <v>17.37</v>
      </c>
      <c r="T44" t="n">
        <v>2284.66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87.92155615391204</v>
      </c>
      <c r="AB44" t="n">
        <v>120.2981519550371</v>
      </c>
      <c r="AC44" t="n">
        <v>108.8170651719964</v>
      </c>
      <c r="AD44" t="n">
        <v>87921.55615391204</v>
      </c>
      <c r="AE44" t="n">
        <v>120298.1519550371</v>
      </c>
      <c r="AF44" t="n">
        <v>5.652985032188455e-06</v>
      </c>
      <c r="AG44" t="n">
        <v>0.4129166666666667</v>
      </c>
      <c r="AH44" t="n">
        <v>108817.0651719964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10.1033</v>
      </c>
      <c r="E45" t="n">
        <v>9.9</v>
      </c>
      <c r="F45" t="n">
        <v>6.82</v>
      </c>
      <c r="G45" t="n">
        <v>51.18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102.33</v>
      </c>
      <c r="Q45" t="n">
        <v>204.14</v>
      </c>
      <c r="R45" t="n">
        <v>25.99</v>
      </c>
      <c r="S45" t="n">
        <v>17.37</v>
      </c>
      <c r="T45" t="n">
        <v>2199.41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87.72517841991682</v>
      </c>
      <c r="AB45" t="n">
        <v>120.0294592758108</v>
      </c>
      <c r="AC45" t="n">
        <v>108.5740161449629</v>
      </c>
      <c r="AD45" t="n">
        <v>87725.17841991682</v>
      </c>
      <c r="AE45" t="n">
        <v>120029.4592758108</v>
      </c>
      <c r="AF45" t="n">
        <v>5.657464728706391e-06</v>
      </c>
      <c r="AG45" t="n">
        <v>0.4125</v>
      </c>
      <c r="AH45" t="n">
        <v>108574.0161449629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10.0982</v>
      </c>
      <c r="E46" t="n">
        <v>9.9</v>
      </c>
      <c r="F46" t="n">
        <v>6.83</v>
      </c>
      <c r="G46" t="n">
        <v>51.22</v>
      </c>
      <c r="H46" t="n">
        <v>0.85</v>
      </c>
      <c r="I46" t="n">
        <v>8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102.12</v>
      </c>
      <c r="Q46" t="n">
        <v>204.15</v>
      </c>
      <c r="R46" t="n">
        <v>26.08</v>
      </c>
      <c r="S46" t="n">
        <v>17.37</v>
      </c>
      <c r="T46" t="n">
        <v>2244.11</v>
      </c>
      <c r="U46" t="n">
        <v>0.67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87.6942755953044</v>
      </c>
      <c r="AB46" t="n">
        <v>119.9871766678397</v>
      </c>
      <c r="AC46" t="n">
        <v>108.5357689297525</v>
      </c>
      <c r="AD46" t="n">
        <v>87694.27559530441</v>
      </c>
      <c r="AE46" t="n">
        <v>119987.1766678397</v>
      </c>
      <c r="AF46" t="n">
        <v>5.654608922176207e-06</v>
      </c>
      <c r="AG46" t="n">
        <v>0.4125</v>
      </c>
      <c r="AH46" t="n">
        <v>108535.7689297525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10.1744</v>
      </c>
      <c r="E47" t="n">
        <v>9.83</v>
      </c>
      <c r="F47" t="n">
        <v>6.8</v>
      </c>
      <c r="G47" t="n">
        <v>58.29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101.63</v>
      </c>
      <c r="Q47" t="n">
        <v>204.14</v>
      </c>
      <c r="R47" t="n">
        <v>25.25</v>
      </c>
      <c r="S47" t="n">
        <v>17.37</v>
      </c>
      <c r="T47" t="n">
        <v>1830.3</v>
      </c>
      <c r="U47" t="n">
        <v>0.6899999999999999</v>
      </c>
      <c r="V47" t="n">
        <v>0.75</v>
      </c>
      <c r="W47" t="n">
        <v>1.15</v>
      </c>
      <c r="X47" t="n">
        <v>0.11</v>
      </c>
      <c r="Y47" t="n">
        <v>1</v>
      </c>
      <c r="Z47" t="n">
        <v>10</v>
      </c>
      <c r="AA47" t="n">
        <v>86.66381634195882</v>
      </c>
      <c r="AB47" t="n">
        <v>118.5772568567592</v>
      </c>
      <c r="AC47" t="n">
        <v>107.2604098866062</v>
      </c>
      <c r="AD47" t="n">
        <v>86663.81634195882</v>
      </c>
      <c r="AE47" t="n">
        <v>118577.2568567592</v>
      </c>
      <c r="AF47" t="n">
        <v>5.697278031509536e-06</v>
      </c>
      <c r="AG47" t="n">
        <v>0.4095833333333334</v>
      </c>
      <c r="AH47" t="n">
        <v>107260.4098866062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10.1675</v>
      </c>
      <c r="E48" t="n">
        <v>9.84</v>
      </c>
      <c r="F48" t="n">
        <v>6.81</v>
      </c>
      <c r="G48" t="n">
        <v>58.35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101.87</v>
      </c>
      <c r="Q48" t="n">
        <v>204.14</v>
      </c>
      <c r="R48" t="n">
        <v>25.38</v>
      </c>
      <c r="S48" t="n">
        <v>17.37</v>
      </c>
      <c r="T48" t="n">
        <v>1895.96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86.89199689945234</v>
      </c>
      <c r="AB48" t="n">
        <v>118.8894635621374</v>
      </c>
      <c r="AC48" t="n">
        <v>107.542820022208</v>
      </c>
      <c r="AD48" t="n">
        <v>86891.99689945234</v>
      </c>
      <c r="AE48" t="n">
        <v>118889.4635621374</v>
      </c>
      <c r="AF48" t="n">
        <v>5.693414293262817e-06</v>
      </c>
      <c r="AG48" t="n">
        <v>0.41</v>
      </c>
      <c r="AH48" t="n">
        <v>107542.820022208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10.1701</v>
      </c>
      <c r="E49" t="n">
        <v>9.83</v>
      </c>
      <c r="F49" t="n">
        <v>6.8</v>
      </c>
      <c r="G49" t="n">
        <v>58.33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5</v>
      </c>
      <c r="N49" t="n">
        <v>62.88</v>
      </c>
      <c r="O49" t="n">
        <v>31481.28</v>
      </c>
      <c r="P49" t="n">
        <v>102.01</v>
      </c>
      <c r="Q49" t="n">
        <v>204.14</v>
      </c>
      <c r="R49" t="n">
        <v>25.31</v>
      </c>
      <c r="S49" t="n">
        <v>17.37</v>
      </c>
      <c r="T49" t="n">
        <v>1860.08</v>
      </c>
      <c r="U49" t="n">
        <v>0.6899999999999999</v>
      </c>
      <c r="V49" t="n">
        <v>0.75</v>
      </c>
      <c r="W49" t="n">
        <v>1.15</v>
      </c>
      <c r="X49" t="n">
        <v>0.11</v>
      </c>
      <c r="Y49" t="n">
        <v>1</v>
      </c>
      <c r="Z49" t="n">
        <v>10</v>
      </c>
      <c r="AA49" t="n">
        <v>86.9016895311883</v>
      </c>
      <c r="AB49" t="n">
        <v>118.9027254484873</v>
      </c>
      <c r="AC49" t="n">
        <v>107.5548162127379</v>
      </c>
      <c r="AD49" t="n">
        <v>86901.6895311883</v>
      </c>
      <c r="AE49" t="n">
        <v>118902.7254484873</v>
      </c>
      <c r="AF49" t="n">
        <v>5.694870194631146e-06</v>
      </c>
      <c r="AG49" t="n">
        <v>0.4095833333333334</v>
      </c>
      <c r="AH49" t="n">
        <v>107554.8162127379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10.1606</v>
      </c>
      <c r="E50" t="n">
        <v>9.84</v>
      </c>
      <c r="F50" t="n">
        <v>6.81</v>
      </c>
      <c r="G50" t="n">
        <v>58.41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5</v>
      </c>
      <c r="N50" t="n">
        <v>63.08</v>
      </c>
      <c r="O50" t="n">
        <v>31537.23</v>
      </c>
      <c r="P50" t="n">
        <v>102.04</v>
      </c>
      <c r="Q50" t="n">
        <v>204.14</v>
      </c>
      <c r="R50" t="n">
        <v>25.69</v>
      </c>
      <c r="S50" t="n">
        <v>17.37</v>
      </c>
      <c r="T50" t="n">
        <v>2050.94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87.03867256684843</v>
      </c>
      <c r="AB50" t="n">
        <v>119.0901516811423</v>
      </c>
      <c r="AC50" t="n">
        <v>107.7243547488028</v>
      </c>
      <c r="AD50" t="n">
        <v>87038.67256684843</v>
      </c>
      <c r="AE50" t="n">
        <v>119090.1516811423</v>
      </c>
      <c r="AF50" t="n">
        <v>5.689550555016099e-06</v>
      </c>
      <c r="AG50" t="n">
        <v>0.41</v>
      </c>
      <c r="AH50" t="n">
        <v>107724.3547488028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10.1652</v>
      </c>
      <c r="E51" t="n">
        <v>9.84</v>
      </c>
      <c r="F51" t="n">
        <v>6.81</v>
      </c>
      <c r="G51" t="n">
        <v>58.37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101.96</v>
      </c>
      <c r="Q51" t="n">
        <v>204.21</v>
      </c>
      <c r="R51" t="n">
        <v>25.55</v>
      </c>
      <c r="S51" t="n">
        <v>17.37</v>
      </c>
      <c r="T51" t="n">
        <v>1980.75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86.95871172529083</v>
      </c>
      <c r="AB51" t="n">
        <v>118.9807457300999</v>
      </c>
      <c r="AC51" t="n">
        <v>107.6253903481756</v>
      </c>
      <c r="AD51" t="n">
        <v>86958.71172529082</v>
      </c>
      <c r="AE51" t="n">
        <v>118980.7457300999</v>
      </c>
      <c r="AF51" t="n">
        <v>5.692126380513911e-06</v>
      </c>
      <c r="AG51" t="n">
        <v>0.41</v>
      </c>
      <c r="AH51" t="n">
        <v>107625.3903481756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10.1626</v>
      </c>
      <c r="E52" t="n">
        <v>9.84</v>
      </c>
      <c r="F52" t="n">
        <v>6.81</v>
      </c>
      <c r="G52" t="n">
        <v>58.39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5</v>
      </c>
      <c r="N52" t="n">
        <v>63.49</v>
      </c>
      <c r="O52" t="n">
        <v>31649.36</v>
      </c>
      <c r="P52" t="n">
        <v>101.73</v>
      </c>
      <c r="Q52" t="n">
        <v>204.15</v>
      </c>
      <c r="R52" t="n">
        <v>25.59</v>
      </c>
      <c r="S52" t="n">
        <v>17.37</v>
      </c>
      <c r="T52" t="n">
        <v>2003.24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86.85652225614031</v>
      </c>
      <c r="AB52" t="n">
        <v>118.840925590127</v>
      </c>
      <c r="AC52" t="n">
        <v>107.4989144461229</v>
      </c>
      <c r="AD52" t="n">
        <v>86856.52225614031</v>
      </c>
      <c r="AE52" t="n">
        <v>118840.925590127</v>
      </c>
      <c r="AF52" t="n">
        <v>5.690670479145582e-06</v>
      </c>
      <c r="AG52" t="n">
        <v>0.41</v>
      </c>
      <c r="AH52" t="n">
        <v>107498.9144461229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10.1577</v>
      </c>
      <c r="E53" t="n">
        <v>9.84</v>
      </c>
      <c r="F53" t="n">
        <v>6.82</v>
      </c>
      <c r="G53" t="n">
        <v>58.43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101.62</v>
      </c>
      <c r="Q53" t="n">
        <v>204.19</v>
      </c>
      <c r="R53" t="n">
        <v>25.73</v>
      </c>
      <c r="S53" t="n">
        <v>17.37</v>
      </c>
      <c r="T53" t="n">
        <v>2070</v>
      </c>
      <c r="U53" t="n">
        <v>0.68</v>
      </c>
      <c r="V53" t="n">
        <v>0.75</v>
      </c>
      <c r="W53" t="n">
        <v>1.15</v>
      </c>
      <c r="X53" t="n">
        <v>0.13</v>
      </c>
      <c r="Y53" t="n">
        <v>1</v>
      </c>
      <c r="Z53" t="n">
        <v>10</v>
      </c>
      <c r="AA53" t="n">
        <v>86.87733923192877</v>
      </c>
      <c r="AB53" t="n">
        <v>118.869408294781</v>
      </c>
      <c r="AC53" t="n">
        <v>107.5246788014204</v>
      </c>
      <c r="AD53" t="n">
        <v>86877.33923192877</v>
      </c>
      <c r="AE53" t="n">
        <v>118869.408294781</v>
      </c>
      <c r="AF53" t="n">
        <v>5.687926665028347e-06</v>
      </c>
      <c r="AG53" t="n">
        <v>0.41</v>
      </c>
      <c r="AH53" t="n">
        <v>107524.6788014204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10.1569</v>
      </c>
      <c r="E54" t="n">
        <v>9.85</v>
      </c>
      <c r="F54" t="n">
        <v>6.82</v>
      </c>
      <c r="G54" t="n">
        <v>58.44</v>
      </c>
      <c r="H54" t="n">
        <v>0.97</v>
      </c>
      <c r="I54" t="n">
        <v>7</v>
      </c>
      <c r="J54" t="n">
        <v>255.63</v>
      </c>
      <c r="K54" t="n">
        <v>57.72</v>
      </c>
      <c r="L54" t="n">
        <v>14</v>
      </c>
      <c r="M54" t="n">
        <v>5</v>
      </c>
      <c r="N54" t="n">
        <v>63.91</v>
      </c>
      <c r="O54" t="n">
        <v>31761.8</v>
      </c>
      <c r="P54" t="n">
        <v>101.53</v>
      </c>
      <c r="Q54" t="n">
        <v>204.14</v>
      </c>
      <c r="R54" t="n">
        <v>25.81</v>
      </c>
      <c r="S54" t="n">
        <v>17.37</v>
      </c>
      <c r="T54" t="n">
        <v>2113.3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86.83964435241538</v>
      </c>
      <c r="AB54" t="n">
        <v>118.8178324976501</v>
      </c>
      <c r="AC54" t="n">
        <v>107.4780253259806</v>
      </c>
      <c r="AD54" t="n">
        <v>86839.64435241537</v>
      </c>
      <c r="AE54" t="n">
        <v>118817.8324976501</v>
      </c>
      <c r="AF54" t="n">
        <v>5.687478695376554e-06</v>
      </c>
      <c r="AG54" t="n">
        <v>0.4104166666666667</v>
      </c>
      <c r="AH54" t="n">
        <v>107478.0253259806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10.1663</v>
      </c>
      <c r="E55" t="n">
        <v>9.84</v>
      </c>
      <c r="F55" t="n">
        <v>6.81</v>
      </c>
      <c r="G55" t="n">
        <v>58.36</v>
      </c>
      <c r="H55" t="n">
        <v>0.99</v>
      </c>
      <c r="I55" t="n">
        <v>7</v>
      </c>
      <c r="J55" t="n">
        <v>256.09</v>
      </c>
      <c r="K55" t="n">
        <v>57.72</v>
      </c>
      <c r="L55" t="n">
        <v>14.25</v>
      </c>
      <c r="M55" t="n">
        <v>5</v>
      </c>
      <c r="N55" t="n">
        <v>64.11</v>
      </c>
      <c r="O55" t="n">
        <v>31818.13</v>
      </c>
      <c r="P55" t="n">
        <v>101.1</v>
      </c>
      <c r="Q55" t="n">
        <v>204.15</v>
      </c>
      <c r="R55" t="n">
        <v>25.52</v>
      </c>
      <c r="S55" t="n">
        <v>17.37</v>
      </c>
      <c r="T55" t="n">
        <v>1969.03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86.48948901042175</v>
      </c>
      <c r="AB55" t="n">
        <v>118.3387345109712</v>
      </c>
      <c r="AC55" t="n">
        <v>107.0446517787319</v>
      </c>
      <c r="AD55" t="n">
        <v>86489.48901042175</v>
      </c>
      <c r="AE55" t="n">
        <v>118338.7345109712</v>
      </c>
      <c r="AF55" t="n">
        <v>5.692742338785127e-06</v>
      </c>
      <c r="AG55" t="n">
        <v>0.41</v>
      </c>
      <c r="AH55" t="n">
        <v>107044.6517787319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10.2404</v>
      </c>
      <c r="E56" t="n">
        <v>9.77</v>
      </c>
      <c r="F56" t="n">
        <v>6.78</v>
      </c>
      <c r="G56" t="n">
        <v>67.83</v>
      </c>
      <c r="H56" t="n">
        <v>1.01</v>
      </c>
      <c r="I56" t="n">
        <v>6</v>
      </c>
      <c r="J56" t="n">
        <v>256.54</v>
      </c>
      <c r="K56" t="n">
        <v>57.72</v>
      </c>
      <c r="L56" t="n">
        <v>14.5</v>
      </c>
      <c r="M56" t="n">
        <v>4</v>
      </c>
      <c r="N56" t="n">
        <v>64.31999999999999</v>
      </c>
      <c r="O56" t="n">
        <v>31874.54</v>
      </c>
      <c r="P56" t="n">
        <v>100.48</v>
      </c>
      <c r="Q56" t="n">
        <v>204.15</v>
      </c>
      <c r="R56" t="n">
        <v>24.69</v>
      </c>
      <c r="S56" t="n">
        <v>17.37</v>
      </c>
      <c r="T56" t="n">
        <v>1555.6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85.42190034904444</v>
      </c>
      <c r="AB56" t="n">
        <v>116.8780126057878</v>
      </c>
      <c r="AC56" t="n">
        <v>105.7233391220427</v>
      </c>
      <c r="AD56" t="n">
        <v>85421.90034904443</v>
      </c>
      <c r="AE56" t="n">
        <v>116878.0126057878</v>
      </c>
      <c r="AF56" t="n">
        <v>5.734235527782498e-06</v>
      </c>
      <c r="AG56" t="n">
        <v>0.4070833333333333</v>
      </c>
      <c r="AH56" t="n">
        <v>105723.3391220427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10.2383</v>
      </c>
      <c r="E57" t="n">
        <v>9.77</v>
      </c>
      <c r="F57" t="n">
        <v>6.79</v>
      </c>
      <c r="G57" t="n">
        <v>67.84999999999999</v>
      </c>
      <c r="H57" t="n">
        <v>1.02</v>
      </c>
      <c r="I57" t="n">
        <v>6</v>
      </c>
      <c r="J57" t="n">
        <v>257</v>
      </c>
      <c r="K57" t="n">
        <v>57.72</v>
      </c>
      <c r="L57" t="n">
        <v>14.75</v>
      </c>
      <c r="M57" t="n">
        <v>4</v>
      </c>
      <c r="N57" t="n">
        <v>64.53</v>
      </c>
      <c r="O57" t="n">
        <v>31931.15</v>
      </c>
      <c r="P57" t="n">
        <v>100.61</v>
      </c>
      <c r="Q57" t="n">
        <v>204.14</v>
      </c>
      <c r="R57" t="n">
        <v>24.74</v>
      </c>
      <c r="S57" t="n">
        <v>17.37</v>
      </c>
      <c r="T57" t="n">
        <v>1580.16</v>
      </c>
      <c r="U57" t="n">
        <v>0.7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85.54744080503275</v>
      </c>
      <c r="AB57" t="n">
        <v>117.0497825961249</v>
      </c>
      <c r="AC57" t="n">
        <v>105.8787156255828</v>
      </c>
      <c r="AD57" t="n">
        <v>85547.44080503275</v>
      </c>
      <c r="AE57" t="n">
        <v>117049.7825961249</v>
      </c>
      <c r="AF57" t="n">
        <v>5.73305960744654e-06</v>
      </c>
      <c r="AG57" t="n">
        <v>0.4070833333333333</v>
      </c>
      <c r="AH57" t="n">
        <v>105878.7156255828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10.2363</v>
      </c>
      <c r="E58" t="n">
        <v>9.77</v>
      </c>
      <c r="F58" t="n">
        <v>6.79</v>
      </c>
      <c r="G58" t="n">
        <v>67.87</v>
      </c>
      <c r="H58" t="n">
        <v>1.04</v>
      </c>
      <c r="I58" t="n">
        <v>6</v>
      </c>
      <c r="J58" t="n">
        <v>257.46</v>
      </c>
      <c r="K58" t="n">
        <v>57.72</v>
      </c>
      <c r="L58" t="n">
        <v>15</v>
      </c>
      <c r="M58" t="n">
        <v>4</v>
      </c>
      <c r="N58" t="n">
        <v>64.73999999999999</v>
      </c>
      <c r="O58" t="n">
        <v>31987.71</v>
      </c>
      <c r="P58" t="n">
        <v>100.61</v>
      </c>
      <c r="Q58" t="n">
        <v>204.14</v>
      </c>
      <c r="R58" t="n">
        <v>24.84</v>
      </c>
      <c r="S58" t="n">
        <v>17.37</v>
      </c>
      <c r="T58" t="n">
        <v>1631.11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85.56318752880379</v>
      </c>
      <c r="AB58" t="n">
        <v>117.0713279582849</v>
      </c>
      <c r="AC58" t="n">
        <v>105.8982047286173</v>
      </c>
      <c r="AD58" t="n">
        <v>85563.1875288038</v>
      </c>
      <c r="AE58" t="n">
        <v>117071.3279582849</v>
      </c>
      <c r="AF58" t="n">
        <v>5.731939683317056e-06</v>
      </c>
      <c r="AG58" t="n">
        <v>0.4070833333333333</v>
      </c>
      <c r="AH58" t="n">
        <v>105898.2047286173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10.2375</v>
      </c>
      <c r="E59" t="n">
        <v>9.77</v>
      </c>
      <c r="F59" t="n">
        <v>6.79</v>
      </c>
      <c r="G59" t="n">
        <v>67.86</v>
      </c>
      <c r="H59" t="n">
        <v>1.05</v>
      </c>
      <c r="I59" t="n">
        <v>6</v>
      </c>
      <c r="J59" t="n">
        <v>257.92</v>
      </c>
      <c r="K59" t="n">
        <v>57.72</v>
      </c>
      <c r="L59" t="n">
        <v>15.25</v>
      </c>
      <c r="M59" t="n">
        <v>4</v>
      </c>
      <c r="N59" t="n">
        <v>64.95</v>
      </c>
      <c r="O59" t="n">
        <v>32044.35</v>
      </c>
      <c r="P59" t="n">
        <v>100.7</v>
      </c>
      <c r="Q59" t="n">
        <v>204.14</v>
      </c>
      <c r="R59" t="n">
        <v>24.88</v>
      </c>
      <c r="S59" t="n">
        <v>17.37</v>
      </c>
      <c r="T59" t="n">
        <v>1651.39</v>
      </c>
      <c r="U59" t="n">
        <v>0.7</v>
      </c>
      <c r="V59" t="n">
        <v>0.75</v>
      </c>
      <c r="W59" t="n">
        <v>1.14</v>
      </c>
      <c r="X59" t="n">
        <v>0.09</v>
      </c>
      <c r="Y59" t="n">
        <v>1</v>
      </c>
      <c r="Z59" t="n">
        <v>10</v>
      </c>
      <c r="AA59" t="n">
        <v>85.60158015022846</v>
      </c>
      <c r="AB59" t="n">
        <v>117.123858436681</v>
      </c>
      <c r="AC59" t="n">
        <v>105.9457217718823</v>
      </c>
      <c r="AD59" t="n">
        <v>85601.58015022846</v>
      </c>
      <c r="AE59" t="n">
        <v>117123.858436681</v>
      </c>
      <c r="AF59" t="n">
        <v>5.732611637794748e-06</v>
      </c>
      <c r="AG59" t="n">
        <v>0.4070833333333333</v>
      </c>
      <c r="AH59" t="n">
        <v>105945.7217718824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10.234</v>
      </c>
      <c r="E60" t="n">
        <v>9.77</v>
      </c>
      <c r="F60" t="n">
        <v>6.79</v>
      </c>
      <c r="G60" t="n">
        <v>67.89</v>
      </c>
      <c r="H60" t="n">
        <v>1.07</v>
      </c>
      <c r="I60" t="n">
        <v>6</v>
      </c>
      <c r="J60" t="n">
        <v>258.38</v>
      </c>
      <c r="K60" t="n">
        <v>57.72</v>
      </c>
      <c r="L60" t="n">
        <v>15.5</v>
      </c>
      <c r="M60" t="n">
        <v>4</v>
      </c>
      <c r="N60" t="n">
        <v>65.16</v>
      </c>
      <c r="O60" t="n">
        <v>32101.07</v>
      </c>
      <c r="P60" t="n">
        <v>100.76</v>
      </c>
      <c r="Q60" t="n">
        <v>204.14</v>
      </c>
      <c r="R60" t="n">
        <v>24.98</v>
      </c>
      <c r="S60" t="n">
        <v>17.37</v>
      </c>
      <c r="T60" t="n">
        <v>1704.11</v>
      </c>
      <c r="U60" t="n">
        <v>0.7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85.66106679588677</v>
      </c>
      <c r="AB60" t="n">
        <v>117.2052506896363</v>
      </c>
      <c r="AC60" t="n">
        <v>106.0193460624503</v>
      </c>
      <c r="AD60" t="n">
        <v>85661.06679588677</v>
      </c>
      <c r="AE60" t="n">
        <v>117205.2506896363</v>
      </c>
      <c r="AF60" t="n">
        <v>5.730651770568151e-06</v>
      </c>
      <c r="AG60" t="n">
        <v>0.4070833333333333</v>
      </c>
      <c r="AH60" t="n">
        <v>106019.3460624503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10.2375</v>
      </c>
      <c r="E61" t="n">
        <v>9.77</v>
      </c>
      <c r="F61" t="n">
        <v>6.79</v>
      </c>
      <c r="G61" t="n">
        <v>67.86</v>
      </c>
      <c r="H61" t="n">
        <v>1.08</v>
      </c>
      <c r="I61" t="n">
        <v>6</v>
      </c>
      <c r="J61" t="n">
        <v>258.84</v>
      </c>
      <c r="K61" t="n">
        <v>57.72</v>
      </c>
      <c r="L61" t="n">
        <v>15.75</v>
      </c>
      <c r="M61" t="n">
        <v>4</v>
      </c>
      <c r="N61" t="n">
        <v>65.37</v>
      </c>
      <c r="O61" t="n">
        <v>32157.87</v>
      </c>
      <c r="P61" t="n">
        <v>100.68</v>
      </c>
      <c r="Q61" t="n">
        <v>204.14</v>
      </c>
      <c r="R61" t="n">
        <v>24.67</v>
      </c>
      <c r="S61" t="n">
        <v>17.37</v>
      </c>
      <c r="T61" t="n">
        <v>1547.08</v>
      </c>
      <c r="U61" t="n">
        <v>0.7</v>
      </c>
      <c r="V61" t="n">
        <v>0.75</v>
      </c>
      <c r="W61" t="n">
        <v>1.15</v>
      </c>
      <c r="X61" t="n">
        <v>0.09</v>
      </c>
      <c r="Y61" t="n">
        <v>1</v>
      </c>
      <c r="Z61" t="n">
        <v>10</v>
      </c>
      <c r="AA61" t="n">
        <v>85.59094872934062</v>
      </c>
      <c r="AB61" t="n">
        <v>117.1093120575971</v>
      </c>
      <c r="AC61" t="n">
        <v>105.9325636788022</v>
      </c>
      <c r="AD61" t="n">
        <v>85590.94872934063</v>
      </c>
      <c r="AE61" t="n">
        <v>117109.3120575971</v>
      </c>
      <c r="AF61" t="n">
        <v>5.732611637794748e-06</v>
      </c>
      <c r="AG61" t="n">
        <v>0.4070833333333333</v>
      </c>
      <c r="AH61" t="n">
        <v>105932.5636788022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10.238</v>
      </c>
      <c r="E62" t="n">
        <v>9.77</v>
      </c>
      <c r="F62" t="n">
        <v>6.79</v>
      </c>
      <c r="G62" t="n">
        <v>67.84999999999999</v>
      </c>
      <c r="H62" t="n">
        <v>1.1</v>
      </c>
      <c r="I62" t="n">
        <v>6</v>
      </c>
      <c r="J62" t="n">
        <v>259.3</v>
      </c>
      <c r="K62" t="n">
        <v>57.72</v>
      </c>
      <c r="L62" t="n">
        <v>16</v>
      </c>
      <c r="M62" t="n">
        <v>4</v>
      </c>
      <c r="N62" t="n">
        <v>65.58</v>
      </c>
      <c r="O62" t="n">
        <v>32214.75</v>
      </c>
      <c r="P62" t="n">
        <v>100.43</v>
      </c>
      <c r="Q62" t="n">
        <v>204.15</v>
      </c>
      <c r="R62" t="n">
        <v>24.64</v>
      </c>
      <c r="S62" t="n">
        <v>17.37</v>
      </c>
      <c r="T62" t="n">
        <v>1530.9</v>
      </c>
      <c r="U62" t="n">
        <v>0.71</v>
      </c>
      <c r="V62" t="n">
        <v>0.75</v>
      </c>
      <c r="W62" t="n">
        <v>1.15</v>
      </c>
      <c r="X62" t="n">
        <v>0.09</v>
      </c>
      <c r="Y62" t="n">
        <v>1</v>
      </c>
      <c r="Z62" t="n">
        <v>10</v>
      </c>
      <c r="AA62" t="n">
        <v>85.45412430632481</v>
      </c>
      <c r="AB62" t="n">
        <v>116.9221028457594</v>
      </c>
      <c r="AC62" t="n">
        <v>105.7632214513925</v>
      </c>
      <c r="AD62" t="n">
        <v>85454.12430632481</v>
      </c>
      <c r="AE62" t="n">
        <v>116922.1028457594</v>
      </c>
      <c r="AF62" t="n">
        <v>5.732891618827118e-06</v>
      </c>
      <c r="AG62" t="n">
        <v>0.4070833333333333</v>
      </c>
      <c r="AH62" t="n">
        <v>105763.2214513925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10.2392</v>
      </c>
      <c r="E63" t="n">
        <v>9.77</v>
      </c>
      <c r="F63" t="n">
        <v>6.78</v>
      </c>
      <c r="G63" t="n">
        <v>67.84</v>
      </c>
      <c r="H63" t="n">
        <v>1.11</v>
      </c>
      <c r="I63" t="n">
        <v>6</v>
      </c>
      <c r="J63" t="n">
        <v>259.76</v>
      </c>
      <c r="K63" t="n">
        <v>57.72</v>
      </c>
      <c r="L63" t="n">
        <v>16.25</v>
      </c>
      <c r="M63" t="n">
        <v>4</v>
      </c>
      <c r="N63" t="n">
        <v>65.79000000000001</v>
      </c>
      <c r="O63" t="n">
        <v>32271.71</v>
      </c>
      <c r="P63" t="n">
        <v>100.24</v>
      </c>
      <c r="Q63" t="n">
        <v>204.14</v>
      </c>
      <c r="R63" t="n">
        <v>24.79</v>
      </c>
      <c r="S63" t="n">
        <v>17.37</v>
      </c>
      <c r="T63" t="n">
        <v>1607.51</v>
      </c>
      <c r="U63" t="n">
        <v>0.7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85.30377512524818</v>
      </c>
      <c r="AB63" t="n">
        <v>116.7163884632728</v>
      </c>
      <c r="AC63" t="n">
        <v>105.5771401608483</v>
      </c>
      <c r="AD63" t="n">
        <v>85303.77512524818</v>
      </c>
      <c r="AE63" t="n">
        <v>116716.3884632728</v>
      </c>
      <c r="AF63" t="n">
        <v>5.733563573304809e-06</v>
      </c>
      <c r="AG63" t="n">
        <v>0.4070833333333333</v>
      </c>
      <c r="AH63" t="n">
        <v>105577.1401608483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10.2302</v>
      </c>
      <c r="E64" t="n">
        <v>9.779999999999999</v>
      </c>
      <c r="F64" t="n">
        <v>6.79</v>
      </c>
      <c r="G64" t="n">
        <v>67.93000000000001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100.3</v>
      </c>
      <c r="Q64" t="n">
        <v>204.14</v>
      </c>
      <c r="R64" t="n">
        <v>25.08</v>
      </c>
      <c r="S64" t="n">
        <v>17.37</v>
      </c>
      <c r="T64" t="n">
        <v>1751.84</v>
      </c>
      <c r="U64" t="n">
        <v>0.6899999999999999</v>
      </c>
      <c r="V64" t="n">
        <v>0.75</v>
      </c>
      <c r="W64" t="n">
        <v>1.14</v>
      </c>
      <c r="X64" t="n">
        <v>0.1</v>
      </c>
      <c r="Y64" t="n">
        <v>1</v>
      </c>
      <c r="Z64" t="n">
        <v>10</v>
      </c>
      <c r="AA64" t="n">
        <v>85.45042418150993</v>
      </c>
      <c r="AB64" t="n">
        <v>116.9170401717498</v>
      </c>
      <c r="AC64" t="n">
        <v>105.7586419518848</v>
      </c>
      <c r="AD64" t="n">
        <v>85450.42418150994</v>
      </c>
      <c r="AE64" t="n">
        <v>116917.0401717498</v>
      </c>
      <c r="AF64" t="n">
        <v>5.728523914722132e-06</v>
      </c>
      <c r="AG64" t="n">
        <v>0.4075</v>
      </c>
      <c r="AH64" t="n">
        <v>105758.6419518848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10.238</v>
      </c>
      <c r="E65" t="n">
        <v>9.77</v>
      </c>
      <c r="F65" t="n">
        <v>6.79</v>
      </c>
      <c r="G65" t="n">
        <v>67.84999999999999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99.95</v>
      </c>
      <c r="Q65" t="n">
        <v>204.14</v>
      </c>
      <c r="R65" t="n">
        <v>24.8</v>
      </c>
      <c r="S65" t="n">
        <v>17.37</v>
      </c>
      <c r="T65" t="n">
        <v>1614.04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85.19898266614703</v>
      </c>
      <c r="AB65" t="n">
        <v>116.5730067976136</v>
      </c>
      <c r="AC65" t="n">
        <v>105.4474426401222</v>
      </c>
      <c r="AD65" t="n">
        <v>85198.98266614703</v>
      </c>
      <c r="AE65" t="n">
        <v>116573.0067976136</v>
      </c>
      <c r="AF65" t="n">
        <v>5.732891618827118e-06</v>
      </c>
      <c r="AG65" t="n">
        <v>0.4070833333333333</v>
      </c>
      <c r="AH65" t="n">
        <v>105447.4426401222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10.2325</v>
      </c>
      <c r="E66" t="n">
        <v>9.77</v>
      </c>
      <c r="F66" t="n">
        <v>6.79</v>
      </c>
      <c r="G66" t="n">
        <v>67.91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99.92</v>
      </c>
      <c r="Q66" t="n">
        <v>204.14</v>
      </c>
      <c r="R66" t="n">
        <v>24.9</v>
      </c>
      <c r="S66" t="n">
        <v>17.37</v>
      </c>
      <c r="T66" t="n">
        <v>1660.98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85.22616001691242</v>
      </c>
      <c r="AB66" t="n">
        <v>116.6101920479109</v>
      </c>
      <c r="AC66" t="n">
        <v>105.481078982321</v>
      </c>
      <c r="AD66" t="n">
        <v>85226.16001691241</v>
      </c>
      <c r="AE66" t="n">
        <v>116610.1920479109</v>
      </c>
      <c r="AF66" t="n">
        <v>5.729811827471038e-06</v>
      </c>
      <c r="AG66" t="n">
        <v>0.4070833333333333</v>
      </c>
      <c r="AH66" t="n">
        <v>105481.078982321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10.2398</v>
      </c>
      <c r="E67" t="n">
        <v>9.77</v>
      </c>
      <c r="F67" t="n">
        <v>6.78</v>
      </c>
      <c r="G67" t="n">
        <v>67.84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99.7</v>
      </c>
      <c r="Q67" t="n">
        <v>204.14</v>
      </c>
      <c r="R67" t="n">
        <v>24.75</v>
      </c>
      <c r="S67" t="n">
        <v>17.37</v>
      </c>
      <c r="T67" t="n">
        <v>1586.78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85.01208311140896</v>
      </c>
      <c r="AB67" t="n">
        <v>116.3172825813947</v>
      </c>
      <c r="AC67" t="n">
        <v>105.2161243841879</v>
      </c>
      <c r="AD67" t="n">
        <v>85012.08311140895</v>
      </c>
      <c r="AE67" t="n">
        <v>116317.2825813947</v>
      </c>
      <c r="AF67" t="n">
        <v>5.733899550543653e-06</v>
      </c>
      <c r="AG67" t="n">
        <v>0.4070833333333333</v>
      </c>
      <c r="AH67" t="n">
        <v>105216.1243841879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10.2287</v>
      </c>
      <c r="E68" t="n">
        <v>9.779999999999999</v>
      </c>
      <c r="F68" t="n">
        <v>6.79</v>
      </c>
      <c r="G68" t="n">
        <v>67.94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99.54000000000001</v>
      </c>
      <c r="Q68" t="n">
        <v>204.14</v>
      </c>
      <c r="R68" t="n">
        <v>25.07</v>
      </c>
      <c r="S68" t="n">
        <v>17.37</v>
      </c>
      <c r="T68" t="n">
        <v>1748.41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85.05788661485779</v>
      </c>
      <c r="AB68" t="n">
        <v>116.3799529555213</v>
      </c>
      <c r="AC68" t="n">
        <v>105.2728135857664</v>
      </c>
      <c r="AD68" t="n">
        <v>85057.88661485779</v>
      </c>
      <c r="AE68" t="n">
        <v>116379.9529555213</v>
      </c>
      <c r="AF68" t="n">
        <v>5.727683971625019e-06</v>
      </c>
      <c r="AG68" t="n">
        <v>0.4075</v>
      </c>
      <c r="AH68" t="n">
        <v>105272.8135857664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10.3046</v>
      </c>
      <c r="E69" t="n">
        <v>9.699999999999999</v>
      </c>
      <c r="F69" t="n">
        <v>6.77</v>
      </c>
      <c r="G69" t="n">
        <v>81.20999999999999</v>
      </c>
      <c r="H69" t="n">
        <v>1.2</v>
      </c>
      <c r="I69" t="n">
        <v>5</v>
      </c>
      <c r="J69" t="n">
        <v>262.55</v>
      </c>
      <c r="K69" t="n">
        <v>57.72</v>
      </c>
      <c r="L69" t="n">
        <v>17.75</v>
      </c>
      <c r="M69" t="n">
        <v>3</v>
      </c>
      <c r="N69" t="n">
        <v>67.06999999999999</v>
      </c>
      <c r="O69" t="n">
        <v>32615.12</v>
      </c>
      <c r="P69" t="n">
        <v>98.73999999999999</v>
      </c>
      <c r="Q69" t="n">
        <v>204.14</v>
      </c>
      <c r="R69" t="n">
        <v>24.22</v>
      </c>
      <c r="S69" t="n">
        <v>17.37</v>
      </c>
      <c r="T69" t="n">
        <v>1329.57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83.93344250626701</v>
      </c>
      <c r="AB69" t="n">
        <v>114.8414389191752</v>
      </c>
      <c r="AC69" t="n">
        <v>103.8811331697306</v>
      </c>
      <c r="AD69" t="n">
        <v>83933.44250626702</v>
      </c>
      <c r="AE69" t="n">
        <v>114841.4389191752</v>
      </c>
      <c r="AF69" t="n">
        <v>5.770185092338927e-06</v>
      </c>
      <c r="AG69" t="n">
        <v>0.4041666666666666</v>
      </c>
      <c r="AH69" t="n">
        <v>103881.1331697306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10.2998</v>
      </c>
      <c r="E70" t="n">
        <v>9.710000000000001</v>
      </c>
      <c r="F70" t="n">
        <v>6.77</v>
      </c>
      <c r="G70" t="n">
        <v>81.27</v>
      </c>
      <c r="H70" t="n">
        <v>1.22</v>
      </c>
      <c r="I70" t="n">
        <v>5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99.09999999999999</v>
      </c>
      <c r="Q70" t="n">
        <v>204.14</v>
      </c>
      <c r="R70" t="n">
        <v>24.39</v>
      </c>
      <c r="S70" t="n">
        <v>17.37</v>
      </c>
      <c r="T70" t="n">
        <v>1411.35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84.16454657530576</v>
      </c>
      <c r="AB70" t="n">
        <v>115.1576457020258</v>
      </c>
      <c r="AC70" t="n">
        <v>104.1671616210251</v>
      </c>
      <c r="AD70" t="n">
        <v>84164.54657530577</v>
      </c>
      <c r="AE70" t="n">
        <v>115157.6457020258</v>
      </c>
      <c r="AF70" t="n">
        <v>5.767497274428164e-06</v>
      </c>
      <c r="AG70" t="n">
        <v>0.4045833333333334</v>
      </c>
      <c r="AH70" t="n">
        <v>104167.1616210251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10.2928</v>
      </c>
      <c r="E71" t="n">
        <v>9.720000000000001</v>
      </c>
      <c r="F71" t="n">
        <v>6.78</v>
      </c>
      <c r="G71" t="n">
        <v>81.34999999999999</v>
      </c>
      <c r="H71" t="n">
        <v>1.23</v>
      </c>
      <c r="I71" t="n">
        <v>5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99.33</v>
      </c>
      <c r="Q71" t="n">
        <v>204.14</v>
      </c>
      <c r="R71" t="n">
        <v>24.59</v>
      </c>
      <c r="S71" t="n">
        <v>17.37</v>
      </c>
      <c r="T71" t="n">
        <v>1512.47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84.38383899292322</v>
      </c>
      <c r="AB71" t="n">
        <v>115.4576912623086</v>
      </c>
      <c r="AC71" t="n">
        <v>104.4385712541511</v>
      </c>
      <c r="AD71" t="n">
        <v>84383.83899292322</v>
      </c>
      <c r="AE71" t="n">
        <v>115457.6912623086</v>
      </c>
      <c r="AF71" t="n">
        <v>5.763577539974972e-06</v>
      </c>
      <c r="AG71" t="n">
        <v>0.405</v>
      </c>
      <c r="AH71" t="n">
        <v>104438.5712541511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10.3007</v>
      </c>
      <c r="E72" t="n">
        <v>9.710000000000001</v>
      </c>
      <c r="F72" t="n">
        <v>6.77</v>
      </c>
      <c r="G72" t="n">
        <v>81.26000000000001</v>
      </c>
      <c r="H72" t="n">
        <v>1.25</v>
      </c>
      <c r="I72" t="n">
        <v>5</v>
      </c>
      <c r="J72" t="n">
        <v>263.95</v>
      </c>
      <c r="K72" t="n">
        <v>57.72</v>
      </c>
      <c r="L72" t="n">
        <v>18.5</v>
      </c>
      <c r="M72" t="n">
        <v>3</v>
      </c>
      <c r="N72" t="n">
        <v>67.72</v>
      </c>
      <c r="O72" t="n">
        <v>32787.92</v>
      </c>
      <c r="P72" t="n">
        <v>99.25</v>
      </c>
      <c r="Q72" t="n">
        <v>204.17</v>
      </c>
      <c r="R72" t="n">
        <v>24.34</v>
      </c>
      <c r="S72" t="n">
        <v>17.37</v>
      </c>
      <c r="T72" t="n">
        <v>1387.16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84.23686998012948</v>
      </c>
      <c r="AB72" t="n">
        <v>115.256601775189</v>
      </c>
      <c r="AC72" t="n">
        <v>104.2566734654514</v>
      </c>
      <c r="AD72" t="n">
        <v>84236.86998012949</v>
      </c>
      <c r="AE72" t="n">
        <v>115256.601775189</v>
      </c>
      <c r="AF72" t="n">
        <v>5.768001240286433e-06</v>
      </c>
      <c r="AG72" t="n">
        <v>0.4045833333333334</v>
      </c>
      <c r="AH72" t="n">
        <v>104256.6734654514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10.2987</v>
      </c>
      <c r="E73" t="n">
        <v>9.710000000000001</v>
      </c>
      <c r="F73" t="n">
        <v>6.77</v>
      </c>
      <c r="G73" t="n">
        <v>81.28</v>
      </c>
      <c r="H73" t="n">
        <v>1.26</v>
      </c>
      <c r="I73" t="n">
        <v>5</v>
      </c>
      <c r="J73" t="n">
        <v>264.42</v>
      </c>
      <c r="K73" t="n">
        <v>57.72</v>
      </c>
      <c r="L73" t="n">
        <v>18.75</v>
      </c>
      <c r="M73" t="n">
        <v>3</v>
      </c>
      <c r="N73" t="n">
        <v>67.94</v>
      </c>
      <c r="O73" t="n">
        <v>32845.69</v>
      </c>
      <c r="P73" t="n">
        <v>99.51000000000001</v>
      </c>
      <c r="Q73" t="n">
        <v>204.14</v>
      </c>
      <c r="R73" t="n">
        <v>24.41</v>
      </c>
      <c r="S73" t="n">
        <v>17.37</v>
      </c>
      <c r="T73" t="n">
        <v>1424.48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84.38965869939059</v>
      </c>
      <c r="AB73" t="n">
        <v>115.4656540414445</v>
      </c>
      <c r="AC73" t="n">
        <v>104.4457740768222</v>
      </c>
      <c r="AD73" t="n">
        <v>84389.65869939059</v>
      </c>
      <c r="AE73" t="n">
        <v>115465.6540414445</v>
      </c>
      <c r="AF73" t="n">
        <v>5.766881316156949e-06</v>
      </c>
      <c r="AG73" t="n">
        <v>0.4045833333333334</v>
      </c>
      <c r="AH73" t="n">
        <v>104445.7740768222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10.2987</v>
      </c>
      <c r="E74" t="n">
        <v>9.710000000000001</v>
      </c>
      <c r="F74" t="n">
        <v>6.77</v>
      </c>
      <c r="G74" t="n">
        <v>81.28</v>
      </c>
      <c r="H74" t="n">
        <v>1.28</v>
      </c>
      <c r="I74" t="n">
        <v>5</v>
      </c>
      <c r="J74" t="n">
        <v>264.89</v>
      </c>
      <c r="K74" t="n">
        <v>57.72</v>
      </c>
      <c r="L74" t="n">
        <v>19</v>
      </c>
      <c r="M74" t="n">
        <v>3</v>
      </c>
      <c r="N74" t="n">
        <v>68.16</v>
      </c>
      <c r="O74" t="n">
        <v>32903.54</v>
      </c>
      <c r="P74" t="n">
        <v>99.44</v>
      </c>
      <c r="Q74" t="n">
        <v>204.14</v>
      </c>
      <c r="R74" t="n">
        <v>24.47</v>
      </c>
      <c r="S74" t="n">
        <v>17.37</v>
      </c>
      <c r="T74" t="n">
        <v>1452.24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84.35266984645892</v>
      </c>
      <c r="AB74" t="n">
        <v>115.4150442610304</v>
      </c>
      <c r="AC74" t="n">
        <v>104.3999944228195</v>
      </c>
      <c r="AD74" t="n">
        <v>84352.66984645893</v>
      </c>
      <c r="AE74" t="n">
        <v>115415.0442610304</v>
      </c>
      <c r="AF74" t="n">
        <v>5.766881316156949e-06</v>
      </c>
      <c r="AG74" t="n">
        <v>0.4045833333333334</v>
      </c>
      <c r="AH74" t="n">
        <v>104399.9944228195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10.2993</v>
      </c>
      <c r="E75" t="n">
        <v>9.710000000000001</v>
      </c>
      <c r="F75" t="n">
        <v>6.77</v>
      </c>
      <c r="G75" t="n">
        <v>81.27</v>
      </c>
      <c r="H75" t="n">
        <v>1.29</v>
      </c>
      <c r="I75" t="n">
        <v>5</v>
      </c>
      <c r="J75" t="n">
        <v>265.36</v>
      </c>
      <c r="K75" t="n">
        <v>57.72</v>
      </c>
      <c r="L75" t="n">
        <v>19.25</v>
      </c>
      <c r="M75" t="n">
        <v>3</v>
      </c>
      <c r="N75" t="n">
        <v>68.38</v>
      </c>
      <c r="O75" t="n">
        <v>32961.47</v>
      </c>
      <c r="P75" t="n">
        <v>99.37</v>
      </c>
      <c r="Q75" t="n">
        <v>204.14</v>
      </c>
      <c r="R75" t="n">
        <v>24.43</v>
      </c>
      <c r="S75" t="n">
        <v>17.37</v>
      </c>
      <c r="T75" t="n">
        <v>1434.22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84.3110562060853</v>
      </c>
      <c r="AB75" t="n">
        <v>115.358106642407</v>
      </c>
      <c r="AC75" t="n">
        <v>104.3484908506051</v>
      </c>
      <c r="AD75" t="n">
        <v>84311.0562060853</v>
      </c>
      <c r="AE75" t="n">
        <v>115358.106642407</v>
      </c>
      <c r="AF75" t="n">
        <v>5.767217293395794e-06</v>
      </c>
      <c r="AG75" t="n">
        <v>0.4045833333333334</v>
      </c>
      <c r="AH75" t="n">
        <v>104348.4908506051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10.2954</v>
      </c>
      <c r="E76" t="n">
        <v>9.710000000000001</v>
      </c>
      <c r="F76" t="n">
        <v>6.78</v>
      </c>
      <c r="G76" t="n">
        <v>81.31999999999999</v>
      </c>
      <c r="H76" t="n">
        <v>1.31</v>
      </c>
      <c r="I76" t="n">
        <v>5</v>
      </c>
      <c r="J76" t="n">
        <v>265.83</v>
      </c>
      <c r="K76" t="n">
        <v>57.72</v>
      </c>
      <c r="L76" t="n">
        <v>19.5</v>
      </c>
      <c r="M76" t="n">
        <v>3</v>
      </c>
      <c r="N76" t="n">
        <v>68.59999999999999</v>
      </c>
      <c r="O76" t="n">
        <v>33019.48</v>
      </c>
      <c r="P76" t="n">
        <v>99.33</v>
      </c>
      <c r="Q76" t="n">
        <v>204.14</v>
      </c>
      <c r="R76" t="n">
        <v>24.51</v>
      </c>
      <c r="S76" t="n">
        <v>17.37</v>
      </c>
      <c r="T76" t="n">
        <v>1472.26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84.35969874264953</v>
      </c>
      <c r="AB76" t="n">
        <v>115.4246615068914</v>
      </c>
      <c r="AC76" t="n">
        <v>104.4086938122334</v>
      </c>
      <c r="AD76" t="n">
        <v>84359.69874264953</v>
      </c>
      <c r="AE76" t="n">
        <v>115424.6615068914</v>
      </c>
      <c r="AF76" t="n">
        <v>5.765033441343301e-06</v>
      </c>
      <c r="AG76" t="n">
        <v>0.4045833333333334</v>
      </c>
      <c r="AH76" t="n">
        <v>104408.6938122334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10.2942</v>
      </c>
      <c r="E77" t="n">
        <v>9.710000000000001</v>
      </c>
      <c r="F77" t="n">
        <v>6.78</v>
      </c>
      <c r="G77" t="n">
        <v>81.33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99.31</v>
      </c>
      <c r="Q77" t="n">
        <v>204.17</v>
      </c>
      <c r="R77" t="n">
        <v>24.53</v>
      </c>
      <c r="S77" t="n">
        <v>17.37</v>
      </c>
      <c r="T77" t="n">
        <v>1479.9</v>
      </c>
      <c r="U77" t="n">
        <v>0.71</v>
      </c>
      <c r="V77" t="n">
        <v>0.75</v>
      </c>
      <c r="W77" t="n">
        <v>1.15</v>
      </c>
      <c r="X77" t="n">
        <v>0.09</v>
      </c>
      <c r="Y77" t="n">
        <v>1</v>
      </c>
      <c r="Z77" t="n">
        <v>10</v>
      </c>
      <c r="AA77" t="n">
        <v>84.35838516768135</v>
      </c>
      <c r="AB77" t="n">
        <v>115.4228642156692</v>
      </c>
      <c r="AC77" t="n">
        <v>104.4070680519629</v>
      </c>
      <c r="AD77" t="n">
        <v>84358.38516768135</v>
      </c>
      <c r="AE77" t="n">
        <v>115422.8642156691</v>
      </c>
      <c r="AF77" t="n">
        <v>5.764361486865611e-06</v>
      </c>
      <c r="AG77" t="n">
        <v>0.4045833333333334</v>
      </c>
      <c r="AH77" t="n">
        <v>104407.0680519629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10.2972</v>
      </c>
      <c r="E78" t="n">
        <v>9.710000000000001</v>
      </c>
      <c r="F78" t="n">
        <v>6.77</v>
      </c>
      <c r="G78" t="n">
        <v>81.3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99.08</v>
      </c>
      <c r="Q78" t="n">
        <v>204.14</v>
      </c>
      <c r="R78" t="n">
        <v>24.38</v>
      </c>
      <c r="S78" t="n">
        <v>17.37</v>
      </c>
      <c r="T78" t="n">
        <v>1407.61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84.17398346398878</v>
      </c>
      <c r="AB78" t="n">
        <v>115.170557669448</v>
      </c>
      <c r="AC78" t="n">
        <v>104.1788412883986</v>
      </c>
      <c r="AD78" t="n">
        <v>84173.98346398877</v>
      </c>
      <c r="AE78" t="n">
        <v>115170.557669448</v>
      </c>
      <c r="AF78" t="n">
        <v>5.766041373059837e-06</v>
      </c>
      <c r="AG78" t="n">
        <v>0.4045833333333334</v>
      </c>
      <c r="AH78" t="n">
        <v>104178.8412883986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10.301</v>
      </c>
      <c r="E79" t="n">
        <v>9.710000000000001</v>
      </c>
      <c r="F79" t="n">
        <v>6.77</v>
      </c>
      <c r="G79" t="n">
        <v>81.25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98.95999999999999</v>
      </c>
      <c r="Q79" t="n">
        <v>204.14</v>
      </c>
      <c r="R79" t="n">
        <v>24.35</v>
      </c>
      <c r="S79" t="n">
        <v>17.37</v>
      </c>
      <c r="T79" t="n">
        <v>1393.22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84.08135494491304</v>
      </c>
      <c r="AB79" t="n">
        <v>115.0438192431669</v>
      </c>
      <c r="AC79" t="n">
        <v>104.0641985996431</v>
      </c>
      <c r="AD79" t="n">
        <v>84081.35494491305</v>
      </c>
      <c r="AE79" t="n">
        <v>115043.8192431669</v>
      </c>
      <c r="AF79" t="n">
        <v>5.768169228905855e-06</v>
      </c>
      <c r="AG79" t="n">
        <v>0.4045833333333334</v>
      </c>
      <c r="AH79" t="n">
        <v>104064.1985996431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10.3069</v>
      </c>
      <c r="E80" t="n">
        <v>9.699999999999999</v>
      </c>
      <c r="F80" t="n">
        <v>6.77</v>
      </c>
      <c r="G80" t="n">
        <v>81.19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3</v>
      </c>
      <c r="N80" t="n">
        <v>69.48999999999999</v>
      </c>
      <c r="O80" t="n">
        <v>33252.37</v>
      </c>
      <c r="P80" t="n">
        <v>98.67</v>
      </c>
      <c r="Q80" t="n">
        <v>204.14</v>
      </c>
      <c r="R80" t="n">
        <v>24.15</v>
      </c>
      <c r="S80" t="n">
        <v>17.37</v>
      </c>
      <c r="T80" t="n">
        <v>1294.75</v>
      </c>
      <c r="U80" t="n">
        <v>0.72</v>
      </c>
      <c r="V80" t="n">
        <v>0.75</v>
      </c>
      <c r="W80" t="n">
        <v>1.14</v>
      </c>
      <c r="X80" t="n">
        <v>0.07000000000000001</v>
      </c>
      <c r="Y80" t="n">
        <v>1</v>
      </c>
      <c r="Z80" t="n">
        <v>10</v>
      </c>
      <c r="AA80" t="n">
        <v>83.87885218913317</v>
      </c>
      <c r="AB80" t="n">
        <v>114.7667460389179</v>
      </c>
      <c r="AC80" t="n">
        <v>103.8135688731329</v>
      </c>
      <c r="AD80" t="n">
        <v>83878.85218913318</v>
      </c>
      <c r="AE80" t="n">
        <v>114766.7460389179</v>
      </c>
      <c r="AF80" t="n">
        <v>5.771473005087832e-06</v>
      </c>
      <c r="AG80" t="n">
        <v>0.4041666666666666</v>
      </c>
      <c r="AH80" t="n">
        <v>103813.5688731329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10.3102</v>
      </c>
      <c r="E81" t="n">
        <v>9.699999999999999</v>
      </c>
      <c r="F81" t="n">
        <v>6.76</v>
      </c>
      <c r="G81" t="n">
        <v>81.15000000000001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3</v>
      </c>
      <c r="N81" t="n">
        <v>69.70999999999999</v>
      </c>
      <c r="O81" t="n">
        <v>33310.81</v>
      </c>
      <c r="P81" t="n">
        <v>98.33</v>
      </c>
      <c r="Q81" t="n">
        <v>204.14</v>
      </c>
      <c r="R81" t="n">
        <v>24.09</v>
      </c>
      <c r="S81" t="n">
        <v>17.37</v>
      </c>
      <c r="T81" t="n">
        <v>1263.74</v>
      </c>
      <c r="U81" t="n">
        <v>0.72</v>
      </c>
      <c r="V81" t="n">
        <v>0.76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83.63446347653682</v>
      </c>
      <c r="AB81" t="n">
        <v>114.4323626206747</v>
      </c>
      <c r="AC81" t="n">
        <v>103.5110985390167</v>
      </c>
      <c r="AD81" t="n">
        <v>83634.46347653682</v>
      </c>
      <c r="AE81" t="n">
        <v>114432.3626206747</v>
      </c>
      <c r="AF81" t="n">
        <v>5.77332087990148e-06</v>
      </c>
      <c r="AG81" t="n">
        <v>0.4041666666666666</v>
      </c>
      <c r="AH81" t="n">
        <v>103511.0985390167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10.3093</v>
      </c>
      <c r="E82" t="n">
        <v>9.699999999999999</v>
      </c>
      <c r="F82" t="n">
        <v>6.76</v>
      </c>
      <c r="G82" t="n">
        <v>81.16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3</v>
      </c>
      <c r="N82" t="n">
        <v>69.94</v>
      </c>
      <c r="O82" t="n">
        <v>33369.33</v>
      </c>
      <c r="P82" t="n">
        <v>98.06999999999999</v>
      </c>
      <c r="Q82" t="n">
        <v>204.14</v>
      </c>
      <c r="R82" t="n">
        <v>24.05</v>
      </c>
      <c r="S82" t="n">
        <v>17.37</v>
      </c>
      <c r="T82" t="n">
        <v>1243.03</v>
      </c>
      <c r="U82" t="n">
        <v>0.72</v>
      </c>
      <c r="V82" t="n">
        <v>0.76</v>
      </c>
      <c r="W82" t="n">
        <v>1.14</v>
      </c>
      <c r="X82" t="n">
        <v>0.07000000000000001</v>
      </c>
      <c r="Y82" t="n">
        <v>1</v>
      </c>
      <c r="Z82" t="n">
        <v>10</v>
      </c>
      <c r="AA82" t="n">
        <v>83.50408890745207</v>
      </c>
      <c r="AB82" t="n">
        <v>114.2539783835329</v>
      </c>
      <c r="AC82" t="n">
        <v>103.3497390431038</v>
      </c>
      <c r="AD82" t="n">
        <v>83504.08890745207</v>
      </c>
      <c r="AE82" t="n">
        <v>114253.9783835329</v>
      </c>
      <c r="AF82" t="n">
        <v>5.772816914043212e-06</v>
      </c>
      <c r="AG82" t="n">
        <v>0.4041666666666666</v>
      </c>
      <c r="AH82" t="n">
        <v>103349.7390431038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10.3066</v>
      </c>
      <c r="E83" t="n">
        <v>9.699999999999999</v>
      </c>
      <c r="F83" t="n">
        <v>6.77</v>
      </c>
      <c r="G83" t="n">
        <v>81.19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3</v>
      </c>
      <c r="N83" t="n">
        <v>70.16</v>
      </c>
      <c r="O83" t="n">
        <v>33427.94</v>
      </c>
      <c r="P83" t="n">
        <v>97.75</v>
      </c>
      <c r="Q83" t="n">
        <v>204.14</v>
      </c>
      <c r="R83" t="n">
        <v>24.16</v>
      </c>
      <c r="S83" t="n">
        <v>17.37</v>
      </c>
      <c r="T83" t="n">
        <v>1296.6</v>
      </c>
      <c r="U83" t="n">
        <v>0.72</v>
      </c>
      <c r="V83" t="n">
        <v>0.75</v>
      </c>
      <c r="W83" t="n">
        <v>1.14</v>
      </c>
      <c r="X83" t="n">
        <v>0.07000000000000001</v>
      </c>
      <c r="Y83" t="n">
        <v>1</v>
      </c>
      <c r="Z83" t="n">
        <v>10</v>
      </c>
      <c r="AA83" t="n">
        <v>83.39538376396158</v>
      </c>
      <c r="AB83" t="n">
        <v>114.1052432104769</v>
      </c>
      <c r="AC83" t="n">
        <v>103.2151989462131</v>
      </c>
      <c r="AD83" t="n">
        <v>83395.38376396158</v>
      </c>
      <c r="AE83" t="n">
        <v>114105.2432104769</v>
      </c>
      <c r="AF83" t="n">
        <v>5.771305016468409e-06</v>
      </c>
      <c r="AG83" t="n">
        <v>0.4041666666666666</v>
      </c>
      <c r="AH83" t="n">
        <v>103215.1989462131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10.3081</v>
      </c>
      <c r="E84" t="n">
        <v>9.699999999999999</v>
      </c>
      <c r="F84" t="n">
        <v>6.76</v>
      </c>
      <c r="G84" t="n">
        <v>81.17</v>
      </c>
      <c r="H84" t="n">
        <v>1.42</v>
      </c>
      <c r="I84" t="n">
        <v>5</v>
      </c>
      <c r="J84" t="n">
        <v>269.61</v>
      </c>
      <c r="K84" t="n">
        <v>57.72</v>
      </c>
      <c r="L84" t="n">
        <v>21.5</v>
      </c>
      <c r="M84" t="n">
        <v>3</v>
      </c>
      <c r="N84" t="n">
        <v>70.39</v>
      </c>
      <c r="O84" t="n">
        <v>33486.63</v>
      </c>
      <c r="P84" t="n">
        <v>97.38</v>
      </c>
      <c r="Q84" t="n">
        <v>204.14</v>
      </c>
      <c r="R84" t="n">
        <v>24.17</v>
      </c>
      <c r="S84" t="n">
        <v>17.37</v>
      </c>
      <c r="T84" t="n">
        <v>1304.47</v>
      </c>
      <c r="U84" t="n">
        <v>0.72</v>
      </c>
      <c r="V84" t="n">
        <v>0.75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83.14896465718033</v>
      </c>
      <c r="AB84" t="n">
        <v>113.7680817173352</v>
      </c>
      <c r="AC84" t="n">
        <v>102.9102156727676</v>
      </c>
      <c r="AD84" t="n">
        <v>83148.96465718033</v>
      </c>
      <c r="AE84" t="n">
        <v>113768.0817173352</v>
      </c>
      <c r="AF84" t="n">
        <v>5.772144959565522e-06</v>
      </c>
      <c r="AG84" t="n">
        <v>0.4041666666666666</v>
      </c>
      <c r="AH84" t="n">
        <v>102910.2156727676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10.3034</v>
      </c>
      <c r="E85" t="n">
        <v>9.710000000000001</v>
      </c>
      <c r="F85" t="n">
        <v>6.77</v>
      </c>
      <c r="G85" t="n">
        <v>81.23</v>
      </c>
      <c r="H85" t="n">
        <v>1.43</v>
      </c>
      <c r="I85" t="n">
        <v>5</v>
      </c>
      <c r="J85" t="n">
        <v>270.09</v>
      </c>
      <c r="K85" t="n">
        <v>57.72</v>
      </c>
      <c r="L85" t="n">
        <v>21.75</v>
      </c>
      <c r="M85" t="n">
        <v>3</v>
      </c>
      <c r="N85" t="n">
        <v>70.62</v>
      </c>
      <c r="O85" t="n">
        <v>33545.41</v>
      </c>
      <c r="P85" t="n">
        <v>97.38</v>
      </c>
      <c r="Q85" t="n">
        <v>204.14</v>
      </c>
      <c r="R85" t="n">
        <v>24.27</v>
      </c>
      <c r="S85" t="n">
        <v>17.37</v>
      </c>
      <c r="T85" t="n">
        <v>1354.65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83.2284073308746</v>
      </c>
      <c r="AB85" t="n">
        <v>113.8767786882471</v>
      </c>
      <c r="AC85" t="n">
        <v>103.0085387573328</v>
      </c>
      <c r="AD85" t="n">
        <v>83228.4073308746</v>
      </c>
      <c r="AE85" t="n">
        <v>113876.7786882471</v>
      </c>
      <c r="AF85" t="n">
        <v>5.769513137861235e-06</v>
      </c>
      <c r="AG85" t="n">
        <v>0.4045833333333334</v>
      </c>
      <c r="AH85" t="n">
        <v>103008.5387573328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10.301</v>
      </c>
      <c r="E86" t="n">
        <v>9.710000000000001</v>
      </c>
      <c r="F86" t="n">
        <v>6.77</v>
      </c>
      <c r="G86" t="n">
        <v>81.25</v>
      </c>
      <c r="H86" t="n">
        <v>1.45</v>
      </c>
      <c r="I86" t="n">
        <v>5</v>
      </c>
      <c r="J86" t="n">
        <v>270.57</v>
      </c>
      <c r="K86" t="n">
        <v>57.72</v>
      </c>
      <c r="L86" t="n">
        <v>22</v>
      </c>
      <c r="M86" t="n">
        <v>3</v>
      </c>
      <c r="N86" t="n">
        <v>70.84</v>
      </c>
      <c r="O86" t="n">
        <v>33604.28</v>
      </c>
      <c r="P86" t="n">
        <v>97.33</v>
      </c>
      <c r="Q86" t="n">
        <v>204.14</v>
      </c>
      <c r="R86" t="n">
        <v>24.32</v>
      </c>
      <c r="S86" t="n">
        <v>17.37</v>
      </c>
      <c r="T86" t="n">
        <v>1377.23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83.2202353968942</v>
      </c>
      <c r="AB86" t="n">
        <v>113.8655974876548</v>
      </c>
      <c r="AC86" t="n">
        <v>102.9984246748322</v>
      </c>
      <c r="AD86" t="n">
        <v>83220.23539689419</v>
      </c>
      <c r="AE86" t="n">
        <v>113865.5974876548</v>
      </c>
      <c r="AF86" t="n">
        <v>5.768169228905855e-06</v>
      </c>
      <c r="AG86" t="n">
        <v>0.4045833333333334</v>
      </c>
      <c r="AH86" t="n">
        <v>102998.4246748321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10.301</v>
      </c>
      <c r="E87" t="n">
        <v>9.710000000000001</v>
      </c>
      <c r="F87" t="n">
        <v>6.77</v>
      </c>
      <c r="G87" t="n">
        <v>81.25</v>
      </c>
      <c r="H87" t="n">
        <v>1.46</v>
      </c>
      <c r="I87" t="n">
        <v>5</v>
      </c>
      <c r="J87" t="n">
        <v>271.05</v>
      </c>
      <c r="K87" t="n">
        <v>57.72</v>
      </c>
      <c r="L87" t="n">
        <v>22.25</v>
      </c>
      <c r="M87" t="n">
        <v>3</v>
      </c>
      <c r="N87" t="n">
        <v>71.06999999999999</v>
      </c>
      <c r="O87" t="n">
        <v>33663.24</v>
      </c>
      <c r="P87" t="n">
        <v>97.19</v>
      </c>
      <c r="Q87" t="n">
        <v>204.14</v>
      </c>
      <c r="R87" t="n">
        <v>24.42</v>
      </c>
      <c r="S87" t="n">
        <v>17.37</v>
      </c>
      <c r="T87" t="n">
        <v>1425.75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83.14627420872077</v>
      </c>
      <c r="AB87" t="n">
        <v>113.7644005270587</v>
      </c>
      <c r="AC87" t="n">
        <v>102.9068858101245</v>
      </c>
      <c r="AD87" t="n">
        <v>83146.27420872077</v>
      </c>
      <c r="AE87" t="n">
        <v>113764.4005270586</v>
      </c>
      <c r="AF87" t="n">
        <v>5.768169228905855e-06</v>
      </c>
      <c r="AG87" t="n">
        <v>0.4045833333333334</v>
      </c>
      <c r="AH87" t="n">
        <v>102906.8858101245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10.2987</v>
      </c>
      <c r="E88" t="n">
        <v>9.710000000000001</v>
      </c>
      <c r="F88" t="n">
        <v>6.77</v>
      </c>
      <c r="G88" t="n">
        <v>81.28</v>
      </c>
      <c r="H88" t="n">
        <v>1.47</v>
      </c>
      <c r="I88" t="n">
        <v>5</v>
      </c>
      <c r="J88" t="n">
        <v>271.52</v>
      </c>
      <c r="K88" t="n">
        <v>57.72</v>
      </c>
      <c r="L88" t="n">
        <v>22.5</v>
      </c>
      <c r="M88" t="n">
        <v>3</v>
      </c>
      <c r="N88" t="n">
        <v>71.3</v>
      </c>
      <c r="O88" t="n">
        <v>33722.28</v>
      </c>
      <c r="P88" t="n">
        <v>96.90000000000001</v>
      </c>
      <c r="Q88" t="n">
        <v>204.14</v>
      </c>
      <c r="R88" t="n">
        <v>24.33</v>
      </c>
      <c r="S88" t="n">
        <v>17.37</v>
      </c>
      <c r="T88" t="n">
        <v>1380.28</v>
      </c>
      <c r="U88" t="n">
        <v>0.71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83.01050289722508</v>
      </c>
      <c r="AB88" t="n">
        <v>113.5786322288628</v>
      </c>
      <c r="AC88" t="n">
        <v>102.7388469775809</v>
      </c>
      <c r="AD88" t="n">
        <v>83010.50289722509</v>
      </c>
      <c r="AE88" t="n">
        <v>113578.6322288628</v>
      </c>
      <c r="AF88" t="n">
        <v>5.766881316156949e-06</v>
      </c>
      <c r="AG88" t="n">
        <v>0.4045833333333334</v>
      </c>
      <c r="AH88" t="n">
        <v>102738.8469775809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10.3051</v>
      </c>
      <c r="E89" t="n">
        <v>9.699999999999999</v>
      </c>
      <c r="F89" t="n">
        <v>6.77</v>
      </c>
      <c r="G89" t="n">
        <v>81.20999999999999</v>
      </c>
      <c r="H89" t="n">
        <v>1.49</v>
      </c>
      <c r="I89" t="n">
        <v>5</v>
      </c>
      <c r="J89" t="n">
        <v>272</v>
      </c>
      <c r="K89" t="n">
        <v>57.72</v>
      </c>
      <c r="L89" t="n">
        <v>22.75</v>
      </c>
      <c r="M89" t="n">
        <v>3</v>
      </c>
      <c r="N89" t="n">
        <v>71.53</v>
      </c>
      <c r="O89" t="n">
        <v>33781.41</v>
      </c>
      <c r="P89" t="n">
        <v>96.51000000000001</v>
      </c>
      <c r="Q89" t="n">
        <v>204.14</v>
      </c>
      <c r="R89" t="n">
        <v>24.22</v>
      </c>
      <c r="S89" t="n">
        <v>17.37</v>
      </c>
      <c r="T89" t="n">
        <v>1327.94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82.75198168421225</v>
      </c>
      <c r="AB89" t="n">
        <v>113.2249121000679</v>
      </c>
      <c r="AC89" t="n">
        <v>102.4188854014287</v>
      </c>
      <c r="AD89" t="n">
        <v>82751.98168421225</v>
      </c>
      <c r="AE89" t="n">
        <v>113224.9121000679</v>
      </c>
      <c r="AF89" t="n">
        <v>5.770465073371297e-06</v>
      </c>
      <c r="AG89" t="n">
        <v>0.4041666666666666</v>
      </c>
      <c r="AH89" t="n">
        <v>102418.8854014287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10.3773</v>
      </c>
      <c r="E90" t="n">
        <v>9.640000000000001</v>
      </c>
      <c r="F90" t="n">
        <v>6.75</v>
      </c>
      <c r="G90" t="n">
        <v>101.18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95.95999999999999</v>
      </c>
      <c r="Q90" t="n">
        <v>204.14</v>
      </c>
      <c r="R90" t="n">
        <v>23.45</v>
      </c>
      <c r="S90" t="n">
        <v>17.37</v>
      </c>
      <c r="T90" t="n">
        <v>948.74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81.81881664982565</v>
      </c>
      <c r="AB90" t="n">
        <v>111.9481145316849</v>
      </c>
      <c r="AC90" t="n">
        <v>101.2639436009752</v>
      </c>
      <c r="AD90" t="n">
        <v>81818.81664982565</v>
      </c>
      <c r="AE90" t="n">
        <v>111948.1145316849</v>
      </c>
      <c r="AF90" t="n">
        <v>5.810894334445658e-06</v>
      </c>
      <c r="AG90" t="n">
        <v>0.4016666666666667</v>
      </c>
      <c r="AH90" t="n">
        <v>101263.9436009752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10.3788</v>
      </c>
      <c r="E91" t="n">
        <v>9.640000000000001</v>
      </c>
      <c r="F91" t="n">
        <v>6.74</v>
      </c>
      <c r="G91" t="n">
        <v>101.16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95.98999999999999</v>
      </c>
      <c r="Q91" t="n">
        <v>204.14</v>
      </c>
      <c r="R91" t="n">
        <v>23.49</v>
      </c>
      <c r="S91" t="n">
        <v>17.37</v>
      </c>
      <c r="T91" t="n">
        <v>967.48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81.78403409319823</v>
      </c>
      <c r="AB91" t="n">
        <v>111.9005235032092</v>
      </c>
      <c r="AC91" t="n">
        <v>101.2208945934628</v>
      </c>
      <c r="AD91" t="n">
        <v>81784.03409319824</v>
      </c>
      <c r="AE91" t="n">
        <v>111900.5235032092</v>
      </c>
      <c r="AF91" t="n">
        <v>5.811734277542771e-06</v>
      </c>
      <c r="AG91" t="n">
        <v>0.4016666666666667</v>
      </c>
      <c r="AH91" t="n">
        <v>101220.8945934628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10.3743</v>
      </c>
      <c r="E92" t="n">
        <v>9.640000000000001</v>
      </c>
      <c r="F92" t="n">
        <v>6.75</v>
      </c>
      <c r="G92" t="n">
        <v>101.22</v>
      </c>
      <c r="H92" t="n">
        <v>1.53</v>
      </c>
      <c r="I92" t="n">
        <v>4</v>
      </c>
      <c r="J92" t="n">
        <v>273.45</v>
      </c>
      <c r="K92" t="n">
        <v>57.72</v>
      </c>
      <c r="L92" t="n">
        <v>23.5</v>
      </c>
      <c r="M92" t="n">
        <v>2</v>
      </c>
      <c r="N92" t="n">
        <v>72.22</v>
      </c>
      <c r="O92" t="n">
        <v>33959.47</v>
      </c>
      <c r="P92" t="n">
        <v>96.11</v>
      </c>
      <c r="Q92" t="n">
        <v>204.14</v>
      </c>
      <c r="R92" t="n">
        <v>23.56</v>
      </c>
      <c r="S92" t="n">
        <v>17.37</v>
      </c>
      <c r="T92" t="n">
        <v>1002.09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81.91974385926092</v>
      </c>
      <c r="AB92" t="n">
        <v>112.0862075922285</v>
      </c>
      <c r="AC92" t="n">
        <v>101.3888572536354</v>
      </c>
      <c r="AD92" t="n">
        <v>81919.74385926093</v>
      </c>
      <c r="AE92" t="n">
        <v>112086.2075922285</v>
      </c>
      <c r="AF92" t="n">
        <v>5.809214448251433e-06</v>
      </c>
      <c r="AG92" t="n">
        <v>0.4016666666666667</v>
      </c>
      <c r="AH92" t="n">
        <v>101388.8572536353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10.3719</v>
      </c>
      <c r="E93" t="n">
        <v>9.640000000000001</v>
      </c>
      <c r="F93" t="n">
        <v>6.75</v>
      </c>
      <c r="G93" t="n">
        <v>101.25</v>
      </c>
      <c r="H93" t="n">
        <v>1.54</v>
      </c>
      <c r="I93" t="n">
        <v>4</v>
      </c>
      <c r="J93" t="n">
        <v>273.93</v>
      </c>
      <c r="K93" t="n">
        <v>57.72</v>
      </c>
      <c r="L93" t="n">
        <v>23.75</v>
      </c>
      <c r="M93" t="n">
        <v>2</v>
      </c>
      <c r="N93" t="n">
        <v>72.45999999999999</v>
      </c>
      <c r="O93" t="n">
        <v>34018.96</v>
      </c>
      <c r="P93" t="n">
        <v>96.37</v>
      </c>
      <c r="Q93" t="n">
        <v>204.14</v>
      </c>
      <c r="R93" t="n">
        <v>23.66</v>
      </c>
      <c r="S93" t="n">
        <v>17.37</v>
      </c>
      <c r="T93" t="n">
        <v>1053.22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82.07398326995256</v>
      </c>
      <c r="AB93" t="n">
        <v>112.2972447584992</v>
      </c>
      <c r="AC93" t="n">
        <v>101.5797533289498</v>
      </c>
      <c r="AD93" t="n">
        <v>82073.98326995256</v>
      </c>
      <c r="AE93" t="n">
        <v>112297.2447584992</v>
      </c>
      <c r="AF93" t="n">
        <v>5.807870539296053e-06</v>
      </c>
      <c r="AG93" t="n">
        <v>0.4016666666666667</v>
      </c>
      <c r="AH93" t="n">
        <v>101579.7533289498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10.3717</v>
      </c>
      <c r="E94" t="n">
        <v>9.640000000000001</v>
      </c>
      <c r="F94" t="n">
        <v>6.75</v>
      </c>
      <c r="G94" t="n">
        <v>101.26</v>
      </c>
      <c r="H94" t="n">
        <v>1.56</v>
      </c>
      <c r="I94" t="n">
        <v>4</v>
      </c>
      <c r="J94" t="n">
        <v>274.41</v>
      </c>
      <c r="K94" t="n">
        <v>57.72</v>
      </c>
      <c r="L94" t="n">
        <v>24</v>
      </c>
      <c r="M94" t="n">
        <v>2</v>
      </c>
      <c r="N94" t="n">
        <v>72.69</v>
      </c>
      <c r="O94" t="n">
        <v>34078.55</v>
      </c>
      <c r="P94" t="n">
        <v>96.5</v>
      </c>
      <c r="Q94" t="n">
        <v>204.14</v>
      </c>
      <c r="R94" t="n">
        <v>23.64</v>
      </c>
      <c r="S94" t="n">
        <v>17.37</v>
      </c>
      <c r="T94" t="n">
        <v>1040.16</v>
      </c>
      <c r="U94" t="n">
        <v>0.74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82.14368151980055</v>
      </c>
      <c r="AB94" t="n">
        <v>112.3926089788109</v>
      </c>
      <c r="AC94" t="n">
        <v>101.6660161219195</v>
      </c>
      <c r="AD94" t="n">
        <v>82143.68151980055</v>
      </c>
      <c r="AE94" t="n">
        <v>112392.6089788109</v>
      </c>
      <c r="AF94" t="n">
        <v>5.807758546883105e-06</v>
      </c>
      <c r="AG94" t="n">
        <v>0.4016666666666667</v>
      </c>
      <c r="AH94" t="n">
        <v>101666.0161219195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10.369</v>
      </c>
      <c r="E95" t="n">
        <v>9.640000000000001</v>
      </c>
      <c r="F95" t="n">
        <v>6.75</v>
      </c>
      <c r="G95" t="n">
        <v>101.3</v>
      </c>
      <c r="H95" t="n">
        <v>1.57</v>
      </c>
      <c r="I95" t="n">
        <v>4</v>
      </c>
      <c r="J95" t="n">
        <v>274.9</v>
      </c>
      <c r="K95" t="n">
        <v>57.72</v>
      </c>
      <c r="L95" t="n">
        <v>24.25</v>
      </c>
      <c r="M95" t="n">
        <v>2</v>
      </c>
      <c r="N95" t="n">
        <v>72.92</v>
      </c>
      <c r="O95" t="n">
        <v>34138.22</v>
      </c>
      <c r="P95" t="n">
        <v>96.48999999999999</v>
      </c>
      <c r="Q95" t="n">
        <v>204.14</v>
      </c>
      <c r="R95" t="n">
        <v>23.72</v>
      </c>
      <c r="S95" t="n">
        <v>17.37</v>
      </c>
      <c r="T95" t="n">
        <v>1084.67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82.15854673119024</v>
      </c>
      <c r="AB95" t="n">
        <v>112.4129482168412</v>
      </c>
      <c r="AC95" t="n">
        <v>101.6844142116185</v>
      </c>
      <c r="AD95" t="n">
        <v>82158.54673119025</v>
      </c>
      <c r="AE95" t="n">
        <v>112412.9482168412</v>
      </c>
      <c r="AF95" t="n">
        <v>5.806246649308301e-06</v>
      </c>
      <c r="AG95" t="n">
        <v>0.4016666666666667</v>
      </c>
      <c r="AH95" t="n">
        <v>101684.4142116185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10.3761</v>
      </c>
      <c r="E96" t="n">
        <v>9.640000000000001</v>
      </c>
      <c r="F96" t="n">
        <v>6.75</v>
      </c>
      <c r="G96" t="n">
        <v>101.2</v>
      </c>
      <c r="H96" t="n">
        <v>1.58</v>
      </c>
      <c r="I96" t="n">
        <v>4</v>
      </c>
      <c r="J96" t="n">
        <v>275.38</v>
      </c>
      <c r="K96" t="n">
        <v>57.72</v>
      </c>
      <c r="L96" t="n">
        <v>24.5</v>
      </c>
      <c r="M96" t="n">
        <v>2</v>
      </c>
      <c r="N96" t="n">
        <v>73.16</v>
      </c>
      <c r="O96" t="n">
        <v>34197.98</v>
      </c>
      <c r="P96" t="n">
        <v>96.62</v>
      </c>
      <c r="Q96" t="n">
        <v>204.14</v>
      </c>
      <c r="R96" t="n">
        <v>23.59</v>
      </c>
      <c r="S96" t="n">
        <v>17.37</v>
      </c>
      <c r="T96" t="n">
        <v>1017.34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82.17386284249081</v>
      </c>
      <c r="AB96" t="n">
        <v>112.4339043960217</v>
      </c>
      <c r="AC96" t="n">
        <v>101.7033703624702</v>
      </c>
      <c r="AD96" t="n">
        <v>82173.86284249081</v>
      </c>
      <c r="AE96" t="n">
        <v>112433.9043960217</v>
      </c>
      <c r="AF96" t="n">
        <v>5.810222379967968e-06</v>
      </c>
      <c r="AG96" t="n">
        <v>0.4016666666666667</v>
      </c>
      <c r="AH96" t="n">
        <v>101703.3703624702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10.3791</v>
      </c>
      <c r="E97" t="n">
        <v>9.630000000000001</v>
      </c>
      <c r="F97" t="n">
        <v>6.74</v>
      </c>
      <c r="G97" t="n">
        <v>101.15</v>
      </c>
      <c r="H97" t="n">
        <v>1.6</v>
      </c>
      <c r="I97" t="n">
        <v>4</v>
      </c>
      <c r="J97" t="n">
        <v>275.87</v>
      </c>
      <c r="K97" t="n">
        <v>57.72</v>
      </c>
      <c r="L97" t="n">
        <v>24.75</v>
      </c>
      <c r="M97" t="n">
        <v>2</v>
      </c>
      <c r="N97" t="n">
        <v>73.39</v>
      </c>
      <c r="O97" t="n">
        <v>34257.84</v>
      </c>
      <c r="P97" t="n">
        <v>96.66</v>
      </c>
      <c r="Q97" t="n">
        <v>204.14</v>
      </c>
      <c r="R97" t="n">
        <v>23.54</v>
      </c>
      <c r="S97" t="n">
        <v>17.37</v>
      </c>
      <c r="T97" t="n">
        <v>993.72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82.12902977990306</v>
      </c>
      <c r="AB97" t="n">
        <v>112.3725618218941</v>
      </c>
      <c r="AC97" t="n">
        <v>101.6478822375225</v>
      </c>
      <c r="AD97" t="n">
        <v>82129.02977990307</v>
      </c>
      <c r="AE97" t="n">
        <v>112372.5618218941</v>
      </c>
      <c r="AF97" t="n">
        <v>5.811902266162194e-06</v>
      </c>
      <c r="AG97" t="n">
        <v>0.4012500000000001</v>
      </c>
      <c r="AH97" t="n">
        <v>101647.8822375225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10.3824</v>
      </c>
      <c r="E98" t="n">
        <v>9.630000000000001</v>
      </c>
      <c r="F98" t="n">
        <v>6.74</v>
      </c>
      <c r="G98" t="n">
        <v>101.11</v>
      </c>
      <c r="H98" t="n">
        <v>1.61</v>
      </c>
      <c r="I98" t="n">
        <v>4</v>
      </c>
      <c r="J98" t="n">
        <v>276.35</v>
      </c>
      <c r="K98" t="n">
        <v>57.72</v>
      </c>
      <c r="L98" t="n">
        <v>25</v>
      </c>
      <c r="M98" t="n">
        <v>2</v>
      </c>
      <c r="N98" t="n">
        <v>73.63</v>
      </c>
      <c r="O98" t="n">
        <v>34317.79</v>
      </c>
      <c r="P98" t="n">
        <v>96.72</v>
      </c>
      <c r="Q98" t="n">
        <v>204.14</v>
      </c>
      <c r="R98" t="n">
        <v>23.42</v>
      </c>
      <c r="S98" t="n">
        <v>17.37</v>
      </c>
      <c r="T98" t="n">
        <v>932.34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82.1359308298144</v>
      </c>
      <c r="AB98" t="n">
        <v>112.3820041428356</v>
      </c>
      <c r="AC98" t="n">
        <v>101.6564233966057</v>
      </c>
      <c r="AD98" t="n">
        <v>82135.9308298144</v>
      </c>
      <c r="AE98" t="n">
        <v>112382.0041428356</v>
      </c>
      <c r="AF98" t="n">
        <v>5.813750140975843e-06</v>
      </c>
      <c r="AG98" t="n">
        <v>0.4012500000000001</v>
      </c>
      <c r="AH98" t="n">
        <v>101656.4233966057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10.3749</v>
      </c>
      <c r="E99" t="n">
        <v>9.640000000000001</v>
      </c>
      <c r="F99" t="n">
        <v>6.75</v>
      </c>
      <c r="G99" t="n">
        <v>101.21</v>
      </c>
      <c r="H99" t="n">
        <v>1.62</v>
      </c>
      <c r="I99" t="n">
        <v>4</v>
      </c>
      <c r="J99" t="n">
        <v>276.84</v>
      </c>
      <c r="K99" t="n">
        <v>57.72</v>
      </c>
      <c r="L99" t="n">
        <v>25.25</v>
      </c>
      <c r="M99" t="n">
        <v>2</v>
      </c>
      <c r="N99" t="n">
        <v>73.87</v>
      </c>
      <c r="O99" t="n">
        <v>34377.83</v>
      </c>
      <c r="P99" t="n">
        <v>96.81</v>
      </c>
      <c r="Q99" t="n">
        <v>204.14</v>
      </c>
      <c r="R99" t="n">
        <v>23.52</v>
      </c>
      <c r="S99" t="n">
        <v>17.37</v>
      </c>
      <c r="T99" t="n">
        <v>982.75</v>
      </c>
      <c r="U99" t="n">
        <v>0.74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82.28246151126578</v>
      </c>
      <c r="AB99" t="n">
        <v>112.5824938856747</v>
      </c>
      <c r="AC99" t="n">
        <v>101.8377786797774</v>
      </c>
      <c r="AD99" t="n">
        <v>82282.46151126578</v>
      </c>
      <c r="AE99" t="n">
        <v>112582.4938856747</v>
      </c>
      <c r="AF99" t="n">
        <v>5.809550425490278e-06</v>
      </c>
      <c r="AG99" t="n">
        <v>0.4016666666666667</v>
      </c>
      <c r="AH99" t="n">
        <v>101837.7786797774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10.3764</v>
      </c>
      <c r="E100" t="n">
        <v>9.640000000000001</v>
      </c>
      <c r="F100" t="n">
        <v>6.75</v>
      </c>
      <c r="G100" t="n">
        <v>101.19</v>
      </c>
      <c r="H100" t="n">
        <v>1.64</v>
      </c>
      <c r="I100" t="n">
        <v>4</v>
      </c>
      <c r="J100" t="n">
        <v>277.33</v>
      </c>
      <c r="K100" t="n">
        <v>57.72</v>
      </c>
      <c r="L100" t="n">
        <v>25.5</v>
      </c>
      <c r="M100" t="n">
        <v>2</v>
      </c>
      <c r="N100" t="n">
        <v>74.09999999999999</v>
      </c>
      <c r="O100" t="n">
        <v>34437.96</v>
      </c>
      <c r="P100" t="n">
        <v>96.73</v>
      </c>
      <c r="Q100" t="n">
        <v>204.14</v>
      </c>
      <c r="R100" t="n">
        <v>23.57</v>
      </c>
      <c r="S100" t="n">
        <v>17.37</v>
      </c>
      <c r="T100" t="n">
        <v>1007.43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82.22931881875692</v>
      </c>
      <c r="AB100" t="n">
        <v>112.509781709294</v>
      </c>
      <c r="AC100" t="n">
        <v>101.7720060514583</v>
      </c>
      <c r="AD100" t="n">
        <v>82229.31881875692</v>
      </c>
      <c r="AE100" t="n">
        <v>112509.781709294</v>
      </c>
      <c r="AF100" t="n">
        <v>5.810390368587391e-06</v>
      </c>
      <c r="AG100" t="n">
        <v>0.4016666666666667</v>
      </c>
      <c r="AH100" t="n">
        <v>101772.0060514583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10.3693</v>
      </c>
      <c r="E101" t="n">
        <v>9.640000000000001</v>
      </c>
      <c r="F101" t="n">
        <v>6.75</v>
      </c>
      <c r="G101" t="n">
        <v>101.29</v>
      </c>
      <c r="H101" t="n">
        <v>1.65</v>
      </c>
      <c r="I101" t="n">
        <v>4</v>
      </c>
      <c r="J101" t="n">
        <v>277.82</v>
      </c>
      <c r="K101" t="n">
        <v>57.72</v>
      </c>
      <c r="L101" t="n">
        <v>25.75</v>
      </c>
      <c r="M101" t="n">
        <v>2</v>
      </c>
      <c r="N101" t="n">
        <v>74.34</v>
      </c>
      <c r="O101" t="n">
        <v>34498.19</v>
      </c>
      <c r="P101" t="n">
        <v>96.83</v>
      </c>
      <c r="Q101" t="n">
        <v>204.14</v>
      </c>
      <c r="R101" t="n">
        <v>23.76</v>
      </c>
      <c r="S101" t="n">
        <v>17.37</v>
      </c>
      <c r="T101" t="n">
        <v>1101.16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82.33474844754156</v>
      </c>
      <c r="AB101" t="n">
        <v>112.654035178624</v>
      </c>
      <c r="AC101" t="n">
        <v>101.9024921721365</v>
      </c>
      <c r="AD101" t="n">
        <v>82334.74844754155</v>
      </c>
      <c r="AE101" t="n">
        <v>112654.035178624</v>
      </c>
      <c r="AF101" t="n">
        <v>5.806414637927724e-06</v>
      </c>
      <c r="AG101" t="n">
        <v>0.4016666666666667</v>
      </c>
      <c r="AH101" t="n">
        <v>101902.4921721365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10.3696</v>
      </c>
      <c r="E102" t="n">
        <v>9.640000000000001</v>
      </c>
      <c r="F102" t="n">
        <v>6.75</v>
      </c>
      <c r="G102" t="n">
        <v>101.29</v>
      </c>
      <c r="H102" t="n">
        <v>1.66</v>
      </c>
      <c r="I102" t="n">
        <v>4</v>
      </c>
      <c r="J102" t="n">
        <v>278.31</v>
      </c>
      <c r="K102" t="n">
        <v>57.72</v>
      </c>
      <c r="L102" t="n">
        <v>26</v>
      </c>
      <c r="M102" t="n">
        <v>2</v>
      </c>
      <c r="N102" t="n">
        <v>74.58</v>
      </c>
      <c r="O102" t="n">
        <v>34558.51</v>
      </c>
      <c r="P102" t="n">
        <v>96.76000000000001</v>
      </c>
      <c r="Q102" t="n">
        <v>204.14</v>
      </c>
      <c r="R102" t="n">
        <v>23.71</v>
      </c>
      <c r="S102" t="n">
        <v>17.37</v>
      </c>
      <c r="T102" t="n">
        <v>1078</v>
      </c>
      <c r="U102" t="n">
        <v>0.73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82.29577226566313</v>
      </c>
      <c r="AB102" t="n">
        <v>112.6007062470702</v>
      </c>
      <c r="AC102" t="n">
        <v>101.8542528789625</v>
      </c>
      <c r="AD102" t="n">
        <v>82295.77226566314</v>
      </c>
      <c r="AE102" t="n">
        <v>112600.7062470702</v>
      </c>
      <c r="AF102" t="n">
        <v>5.806582626547147e-06</v>
      </c>
      <c r="AG102" t="n">
        <v>0.4016666666666667</v>
      </c>
      <c r="AH102" t="n">
        <v>101854.2528789625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10.3737</v>
      </c>
      <c r="E103" t="n">
        <v>9.640000000000001</v>
      </c>
      <c r="F103" t="n">
        <v>6.75</v>
      </c>
      <c r="G103" t="n">
        <v>101.23</v>
      </c>
      <c r="H103" t="n">
        <v>1.68</v>
      </c>
      <c r="I103" t="n">
        <v>4</v>
      </c>
      <c r="J103" t="n">
        <v>278.79</v>
      </c>
      <c r="K103" t="n">
        <v>57.72</v>
      </c>
      <c r="L103" t="n">
        <v>26.25</v>
      </c>
      <c r="M103" t="n">
        <v>2</v>
      </c>
      <c r="N103" t="n">
        <v>74.81999999999999</v>
      </c>
      <c r="O103" t="n">
        <v>34618.92</v>
      </c>
      <c r="P103" t="n">
        <v>96.67</v>
      </c>
      <c r="Q103" t="n">
        <v>204.14</v>
      </c>
      <c r="R103" t="n">
        <v>23.68</v>
      </c>
      <c r="S103" t="n">
        <v>17.37</v>
      </c>
      <c r="T103" t="n">
        <v>1064.38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82.21796999136255</v>
      </c>
      <c r="AB103" t="n">
        <v>112.4942537429781</v>
      </c>
      <c r="AC103" t="n">
        <v>101.7579600524539</v>
      </c>
      <c r="AD103" t="n">
        <v>82217.96999136255</v>
      </c>
      <c r="AE103" t="n">
        <v>112494.2537429781</v>
      </c>
      <c r="AF103" t="n">
        <v>5.808878471012588e-06</v>
      </c>
      <c r="AG103" t="n">
        <v>0.4016666666666667</v>
      </c>
      <c r="AH103" t="n">
        <v>101757.9600524539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10.3764</v>
      </c>
      <c r="E104" t="n">
        <v>9.640000000000001</v>
      </c>
      <c r="F104" t="n">
        <v>6.75</v>
      </c>
      <c r="G104" t="n">
        <v>101.19</v>
      </c>
      <c r="H104" t="n">
        <v>1.69</v>
      </c>
      <c r="I104" t="n">
        <v>4</v>
      </c>
      <c r="J104" t="n">
        <v>279.29</v>
      </c>
      <c r="K104" t="n">
        <v>57.72</v>
      </c>
      <c r="L104" t="n">
        <v>26.5</v>
      </c>
      <c r="M104" t="n">
        <v>2</v>
      </c>
      <c r="N104" t="n">
        <v>75.06</v>
      </c>
      <c r="O104" t="n">
        <v>34679.43</v>
      </c>
      <c r="P104" t="n">
        <v>96.48</v>
      </c>
      <c r="Q104" t="n">
        <v>204.14</v>
      </c>
      <c r="R104" t="n">
        <v>23.55</v>
      </c>
      <c r="S104" t="n">
        <v>17.37</v>
      </c>
      <c r="T104" t="n">
        <v>996.86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82.09820497949286</v>
      </c>
      <c r="AB104" t="n">
        <v>112.3303859700786</v>
      </c>
      <c r="AC104" t="n">
        <v>101.6097315898101</v>
      </c>
      <c r="AD104" t="n">
        <v>82098.20497949286</v>
      </c>
      <c r="AE104" t="n">
        <v>112330.3859700786</v>
      </c>
      <c r="AF104" t="n">
        <v>5.810390368587391e-06</v>
      </c>
      <c r="AG104" t="n">
        <v>0.4016666666666667</v>
      </c>
      <c r="AH104" t="n">
        <v>101609.7315898101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10.3764</v>
      </c>
      <c r="E105" t="n">
        <v>9.640000000000001</v>
      </c>
      <c r="F105" t="n">
        <v>6.75</v>
      </c>
      <c r="G105" t="n">
        <v>101.19</v>
      </c>
      <c r="H105" t="n">
        <v>1.7</v>
      </c>
      <c r="I105" t="n">
        <v>4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96.48</v>
      </c>
      <c r="Q105" t="n">
        <v>204.14</v>
      </c>
      <c r="R105" t="n">
        <v>23.53</v>
      </c>
      <c r="S105" t="n">
        <v>17.37</v>
      </c>
      <c r="T105" t="n">
        <v>985.83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82.09820497949286</v>
      </c>
      <c r="AB105" t="n">
        <v>112.3303859700786</v>
      </c>
      <c r="AC105" t="n">
        <v>101.6097315898101</v>
      </c>
      <c r="AD105" t="n">
        <v>82098.20497949286</v>
      </c>
      <c r="AE105" t="n">
        <v>112330.3859700786</v>
      </c>
      <c r="AF105" t="n">
        <v>5.810390368587391e-06</v>
      </c>
      <c r="AG105" t="n">
        <v>0.4016666666666667</v>
      </c>
      <c r="AH105" t="n">
        <v>101609.7315898101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10.3788</v>
      </c>
      <c r="E106" t="n">
        <v>9.640000000000001</v>
      </c>
      <c r="F106" t="n">
        <v>6.74</v>
      </c>
      <c r="G106" t="n">
        <v>101.16</v>
      </c>
      <c r="H106" t="n">
        <v>1.72</v>
      </c>
      <c r="I106" t="n">
        <v>4</v>
      </c>
      <c r="J106" t="n">
        <v>280.27</v>
      </c>
      <c r="K106" t="n">
        <v>57.72</v>
      </c>
      <c r="L106" t="n">
        <v>27</v>
      </c>
      <c r="M106" t="n">
        <v>2</v>
      </c>
      <c r="N106" t="n">
        <v>75.54000000000001</v>
      </c>
      <c r="O106" t="n">
        <v>34800.73</v>
      </c>
      <c r="P106" t="n">
        <v>96.34999999999999</v>
      </c>
      <c r="Q106" t="n">
        <v>204.14</v>
      </c>
      <c r="R106" t="n">
        <v>23.5</v>
      </c>
      <c r="S106" t="n">
        <v>17.37</v>
      </c>
      <c r="T106" t="n">
        <v>971.38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81.97279436260365</v>
      </c>
      <c r="AB106" t="n">
        <v>112.158793631325</v>
      </c>
      <c r="AC106" t="n">
        <v>101.4545157830357</v>
      </c>
      <c r="AD106" t="n">
        <v>81972.79436260366</v>
      </c>
      <c r="AE106" t="n">
        <v>112158.793631325</v>
      </c>
      <c r="AF106" t="n">
        <v>5.811734277542771e-06</v>
      </c>
      <c r="AG106" t="n">
        <v>0.4016666666666667</v>
      </c>
      <c r="AH106" t="n">
        <v>101454.5157830357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10.3833</v>
      </c>
      <c r="E107" t="n">
        <v>9.630000000000001</v>
      </c>
      <c r="F107" t="n">
        <v>6.74</v>
      </c>
      <c r="G107" t="n">
        <v>101.1</v>
      </c>
      <c r="H107" t="n">
        <v>1.73</v>
      </c>
      <c r="I107" t="n">
        <v>4</v>
      </c>
      <c r="J107" t="n">
        <v>280.76</v>
      </c>
      <c r="K107" t="n">
        <v>57.72</v>
      </c>
      <c r="L107" t="n">
        <v>27.25</v>
      </c>
      <c r="M107" t="n">
        <v>2</v>
      </c>
      <c r="N107" t="n">
        <v>75.79000000000001</v>
      </c>
      <c r="O107" t="n">
        <v>34861.53</v>
      </c>
      <c r="P107" t="n">
        <v>96.18000000000001</v>
      </c>
      <c r="Q107" t="n">
        <v>204.14</v>
      </c>
      <c r="R107" t="n">
        <v>23.33</v>
      </c>
      <c r="S107" t="n">
        <v>17.37</v>
      </c>
      <c r="T107" t="n">
        <v>887.2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81.84621818487335</v>
      </c>
      <c r="AB107" t="n">
        <v>111.9856065208076</v>
      </c>
      <c r="AC107" t="n">
        <v>101.2978574072764</v>
      </c>
      <c r="AD107" t="n">
        <v>81846.21818487335</v>
      </c>
      <c r="AE107" t="n">
        <v>111985.6065208076</v>
      </c>
      <c r="AF107" t="n">
        <v>5.81425410683411e-06</v>
      </c>
      <c r="AG107" t="n">
        <v>0.4012500000000001</v>
      </c>
      <c r="AH107" t="n">
        <v>101297.8574072764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10.3806</v>
      </c>
      <c r="E108" t="n">
        <v>9.630000000000001</v>
      </c>
      <c r="F108" t="n">
        <v>6.74</v>
      </c>
      <c r="G108" t="n">
        <v>101.13</v>
      </c>
      <c r="H108" t="n">
        <v>1.74</v>
      </c>
      <c r="I108" t="n">
        <v>4</v>
      </c>
      <c r="J108" t="n">
        <v>281.26</v>
      </c>
      <c r="K108" t="n">
        <v>57.72</v>
      </c>
      <c r="L108" t="n">
        <v>27.5</v>
      </c>
      <c r="M108" t="n">
        <v>2</v>
      </c>
      <c r="N108" t="n">
        <v>76.03</v>
      </c>
      <c r="O108" t="n">
        <v>34922.42</v>
      </c>
      <c r="P108" t="n">
        <v>96.06999999999999</v>
      </c>
      <c r="Q108" t="n">
        <v>204.17</v>
      </c>
      <c r="R108" t="n">
        <v>23.44</v>
      </c>
      <c r="S108" t="n">
        <v>17.37</v>
      </c>
      <c r="T108" t="n">
        <v>940.75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81.80856615836909</v>
      </c>
      <c r="AB108" t="n">
        <v>111.9340893570543</v>
      </c>
      <c r="AC108" t="n">
        <v>101.2512569693269</v>
      </c>
      <c r="AD108" t="n">
        <v>81808.5661583691</v>
      </c>
      <c r="AE108" t="n">
        <v>111934.0893570543</v>
      </c>
      <c r="AF108" t="n">
        <v>5.812742209259307e-06</v>
      </c>
      <c r="AG108" t="n">
        <v>0.4012500000000001</v>
      </c>
      <c r="AH108" t="n">
        <v>101251.2569693269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10.38</v>
      </c>
      <c r="E109" t="n">
        <v>9.630000000000001</v>
      </c>
      <c r="F109" t="n">
        <v>6.74</v>
      </c>
      <c r="G109" t="n">
        <v>101.14</v>
      </c>
      <c r="H109" t="n">
        <v>1.75</v>
      </c>
      <c r="I109" t="n">
        <v>4</v>
      </c>
      <c r="J109" t="n">
        <v>281.75</v>
      </c>
      <c r="K109" t="n">
        <v>57.72</v>
      </c>
      <c r="L109" t="n">
        <v>27.75</v>
      </c>
      <c r="M109" t="n">
        <v>2</v>
      </c>
      <c r="N109" t="n">
        <v>76.28</v>
      </c>
      <c r="O109" t="n">
        <v>34983.41</v>
      </c>
      <c r="P109" t="n">
        <v>95.86</v>
      </c>
      <c r="Q109" t="n">
        <v>204.14</v>
      </c>
      <c r="R109" t="n">
        <v>23.49</v>
      </c>
      <c r="S109" t="n">
        <v>17.37</v>
      </c>
      <c r="T109" t="n">
        <v>969.66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81.70291452723633</v>
      </c>
      <c r="AB109" t="n">
        <v>111.7895321343175</v>
      </c>
      <c r="AC109" t="n">
        <v>101.1204960850407</v>
      </c>
      <c r="AD109" t="n">
        <v>81702.91452723632</v>
      </c>
      <c r="AE109" t="n">
        <v>111789.5321343175</v>
      </c>
      <c r="AF109" t="n">
        <v>5.812406232020462e-06</v>
      </c>
      <c r="AG109" t="n">
        <v>0.4012500000000001</v>
      </c>
      <c r="AH109" t="n">
        <v>101120.4960850407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10.3812</v>
      </c>
      <c r="E110" t="n">
        <v>9.630000000000001</v>
      </c>
      <c r="F110" t="n">
        <v>6.74</v>
      </c>
      <c r="G110" t="n">
        <v>101.12</v>
      </c>
      <c r="H110" t="n">
        <v>1.77</v>
      </c>
      <c r="I110" t="n">
        <v>4</v>
      </c>
      <c r="J110" t="n">
        <v>282.25</v>
      </c>
      <c r="K110" t="n">
        <v>57.72</v>
      </c>
      <c r="L110" t="n">
        <v>28</v>
      </c>
      <c r="M110" t="n">
        <v>2</v>
      </c>
      <c r="N110" t="n">
        <v>76.52</v>
      </c>
      <c r="O110" t="n">
        <v>35044.49</v>
      </c>
      <c r="P110" t="n">
        <v>95.73999999999999</v>
      </c>
      <c r="Q110" t="n">
        <v>204.15</v>
      </c>
      <c r="R110" t="n">
        <v>23.37</v>
      </c>
      <c r="S110" t="n">
        <v>17.37</v>
      </c>
      <c r="T110" t="n">
        <v>907.73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81.63113063116614</v>
      </c>
      <c r="AB110" t="n">
        <v>111.6913142408324</v>
      </c>
      <c r="AC110" t="n">
        <v>101.0316519694601</v>
      </c>
      <c r="AD110" t="n">
        <v>81631.13063116615</v>
      </c>
      <c r="AE110" t="n">
        <v>111691.3142408324</v>
      </c>
      <c r="AF110" t="n">
        <v>5.813078186498152e-06</v>
      </c>
      <c r="AG110" t="n">
        <v>0.4012500000000001</v>
      </c>
      <c r="AH110" t="n">
        <v>101031.6519694601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10.3833</v>
      </c>
      <c r="E111" t="n">
        <v>9.630000000000001</v>
      </c>
      <c r="F111" t="n">
        <v>6.74</v>
      </c>
      <c r="G111" t="n">
        <v>101.1</v>
      </c>
      <c r="H111" t="n">
        <v>1.78</v>
      </c>
      <c r="I111" t="n">
        <v>4</v>
      </c>
      <c r="J111" t="n">
        <v>282.74</v>
      </c>
      <c r="K111" t="n">
        <v>57.72</v>
      </c>
      <c r="L111" t="n">
        <v>28.25</v>
      </c>
      <c r="M111" t="n">
        <v>2</v>
      </c>
      <c r="N111" t="n">
        <v>76.77</v>
      </c>
      <c r="O111" t="n">
        <v>35105.68</v>
      </c>
      <c r="P111" t="n">
        <v>95.45</v>
      </c>
      <c r="Q111" t="n">
        <v>204.14</v>
      </c>
      <c r="R111" t="n">
        <v>23.37</v>
      </c>
      <c r="S111" t="n">
        <v>17.37</v>
      </c>
      <c r="T111" t="n">
        <v>904.96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81.46362019060562</v>
      </c>
      <c r="AB111" t="n">
        <v>111.4621190660185</v>
      </c>
      <c r="AC111" t="n">
        <v>100.8243308604529</v>
      </c>
      <c r="AD111" t="n">
        <v>81463.62019060562</v>
      </c>
      <c r="AE111" t="n">
        <v>111462.1190660185</v>
      </c>
      <c r="AF111" t="n">
        <v>5.81425410683411e-06</v>
      </c>
      <c r="AG111" t="n">
        <v>0.4012500000000001</v>
      </c>
      <c r="AH111" t="n">
        <v>100824.3308604529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10.3794</v>
      </c>
      <c r="E112" t="n">
        <v>9.630000000000001</v>
      </c>
      <c r="F112" t="n">
        <v>6.74</v>
      </c>
      <c r="G112" t="n">
        <v>101.15</v>
      </c>
      <c r="H112" t="n">
        <v>1.79</v>
      </c>
      <c r="I112" t="n">
        <v>4</v>
      </c>
      <c r="J112" t="n">
        <v>283.24</v>
      </c>
      <c r="K112" t="n">
        <v>57.72</v>
      </c>
      <c r="L112" t="n">
        <v>28.5</v>
      </c>
      <c r="M112" t="n">
        <v>2</v>
      </c>
      <c r="N112" t="n">
        <v>77.01000000000001</v>
      </c>
      <c r="O112" t="n">
        <v>35166.96</v>
      </c>
      <c r="P112" t="n">
        <v>95.31</v>
      </c>
      <c r="Q112" t="n">
        <v>204.14</v>
      </c>
      <c r="R112" t="n">
        <v>23.44</v>
      </c>
      <c r="S112" t="n">
        <v>17.37</v>
      </c>
      <c r="T112" t="n">
        <v>943.11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81.41898739899162</v>
      </c>
      <c r="AB112" t="n">
        <v>111.4010505114724</v>
      </c>
      <c r="AC112" t="n">
        <v>100.7690906030425</v>
      </c>
      <c r="AD112" t="n">
        <v>81418.98739899162</v>
      </c>
      <c r="AE112" t="n">
        <v>111401.0505114725</v>
      </c>
      <c r="AF112" t="n">
        <v>5.812070254781617e-06</v>
      </c>
      <c r="AG112" t="n">
        <v>0.4012500000000001</v>
      </c>
      <c r="AH112" t="n">
        <v>100769.0906030425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10.389</v>
      </c>
      <c r="E113" t="n">
        <v>9.630000000000001</v>
      </c>
      <c r="F113" t="n">
        <v>6.73</v>
      </c>
      <c r="G113" t="n">
        <v>101.02</v>
      </c>
      <c r="H113" t="n">
        <v>1.8</v>
      </c>
      <c r="I113" t="n">
        <v>4</v>
      </c>
      <c r="J113" t="n">
        <v>283.74</v>
      </c>
      <c r="K113" t="n">
        <v>57.72</v>
      </c>
      <c r="L113" t="n">
        <v>28.75</v>
      </c>
      <c r="M113" t="n">
        <v>2</v>
      </c>
      <c r="N113" t="n">
        <v>77.26000000000001</v>
      </c>
      <c r="O113" t="n">
        <v>35228.34</v>
      </c>
      <c r="P113" t="n">
        <v>95.01000000000001</v>
      </c>
      <c r="Q113" t="n">
        <v>204.14</v>
      </c>
      <c r="R113" t="n">
        <v>23.17</v>
      </c>
      <c r="S113" t="n">
        <v>17.37</v>
      </c>
      <c r="T113" t="n">
        <v>804.89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81.15177325188607</v>
      </c>
      <c r="AB113" t="n">
        <v>111.0354363267466</v>
      </c>
      <c r="AC113" t="n">
        <v>100.4383701229641</v>
      </c>
      <c r="AD113" t="n">
        <v>81151.77325188607</v>
      </c>
      <c r="AE113" t="n">
        <v>111035.4363267467</v>
      </c>
      <c r="AF113" t="n">
        <v>5.817445890603138e-06</v>
      </c>
      <c r="AG113" t="n">
        <v>0.4012500000000001</v>
      </c>
      <c r="AH113" t="n">
        <v>100438.3701229641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10.386</v>
      </c>
      <c r="E114" t="n">
        <v>9.630000000000001</v>
      </c>
      <c r="F114" t="n">
        <v>6.74</v>
      </c>
      <c r="G114" t="n">
        <v>101.06</v>
      </c>
      <c r="H114" t="n">
        <v>1.82</v>
      </c>
      <c r="I114" t="n">
        <v>4</v>
      </c>
      <c r="J114" t="n">
        <v>284.23</v>
      </c>
      <c r="K114" t="n">
        <v>57.72</v>
      </c>
      <c r="L114" t="n">
        <v>29</v>
      </c>
      <c r="M114" t="n">
        <v>2</v>
      </c>
      <c r="N114" t="n">
        <v>77.51000000000001</v>
      </c>
      <c r="O114" t="n">
        <v>35289.82</v>
      </c>
      <c r="P114" t="n">
        <v>94.86</v>
      </c>
      <c r="Q114" t="n">
        <v>204.16</v>
      </c>
      <c r="R114" t="n">
        <v>23.16</v>
      </c>
      <c r="S114" t="n">
        <v>17.37</v>
      </c>
      <c r="T114" t="n">
        <v>800</v>
      </c>
      <c r="U114" t="n">
        <v>0.75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81.13457268858791</v>
      </c>
      <c r="AB114" t="n">
        <v>111.0119017572068</v>
      </c>
      <c r="AC114" t="n">
        <v>100.4170816597102</v>
      </c>
      <c r="AD114" t="n">
        <v>81134.57268858791</v>
      </c>
      <c r="AE114" t="n">
        <v>111011.9017572068</v>
      </c>
      <c r="AF114" t="n">
        <v>5.815766004408912e-06</v>
      </c>
      <c r="AG114" t="n">
        <v>0.4012500000000001</v>
      </c>
      <c r="AH114" t="n">
        <v>100417.0816597102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10.3875</v>
      </c>
      <c r="E115" t="n">
        <v>9.630000000000001</v>
      </c>
      <c r="F115" t="n">
        <v>6.74</v>
      </c>
      <c r="G115" t="n">
        <v>101.04</v>
      </c>
      <c r="H115" t="n">
        <v>1.83</v>
      </c>
      <c r="I115" t="n">
        <v>4</v>
      </c>
      <c r="J115" t="n">
        <v>284.73</v>
      </c>
      <c r="K115" t="n">
        <v>57.72</v>
      </c>
      <c r="L115" t="n">
        <v>29.25</v>
      </c>
      <c r="M115" t="n">
        <v>2</v>
      </c>
      <c r="N115" t="n">
        <v>77.76000000000001</v>
      </c>
      <c r="O115" t="n">
        <v>35351.4</v>
      </c>
      <c r="P115" t="n">
        <v>94.58</v>
      </c>
      <c r="Q115" t="n">
        <v>204.14</v>
      </c>
      <c r="R115" t="n">
        <v>23.13</v>
      </c>
      <c r="S115" t="n">
        <v>17.37</v>
      </c>
      <c r="T115" t="n">
        <v>788.25</v>
      </c>
      <c r="U115" t="n">
        <v>0.75</v>
      </c>
      <c r="V115" t="n">
        <v>0.76</v>
      </c>
      <c r="W115" t="n">
        <v>1.14</v>
      </c>
      <c r="X115" t="n">
        <v>0.04</v>
      </c>
      <c r="Y115" t="n">
        <v>1</v>
      </c>
      <c r="Z115" t="n">
        <v>10</v>
      </c>
      <c r="AA115" t="n">
        <v>80.97687296985853</v>
      </c>
      <c r="AB115" t="n">
        <v>110.7961300448208</v>
      </c>
      <c r="AC115" t="n">
        <v>100.2219028967167</v>
      </c>
      <c r="AD115" t="n">
        <v>80976.87296985854</v>
      </c>
      <c r="AE115" t="n">
        <v>110796.1300448208</v>
      </c>
      <c r="AF115" t="n">
        <v>5.816605947506025e-06</v>
      </c>
      <c r="AG115" t="n">
        <v>0.4012500000000001</v>
      </c>
      <c r="AH115" t="n">
        <v>100221.9028967167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10.3863</v>
      </c>
      <c r="E116" t="n">
        <v>9.630000000000001</v>
      </c>
      <c r="F116" t="n">
        <v>6.74</v>
      </c>
      <c r="G116" t="n">
        <v>101.05</v>
      </c>
      <c r="H116" t="n">
        <v>1.84</v>
      </c>
      <c r="I116" t="n">
        <v>4</v>
      </c>
      <c r="J116" t="n">
        <v>285.23</v>
      </c>
      <c r="K116" t="n">
        <v>57.72</v>
      </c>
      <c r="L116" t="n">
        <v>29.5</v>
      </c>
      <c r="M116" t="n">
        <v>2</v>
      </c>
      <c r="N116" t="n">
        <v>78.01000000000001</v>
      </c>
      <c r="O116" t="n">
        <v>35413.08</v>
      </c>
      <c r="P116" t="n">
        <v>94.38</v>
      </c>
      <c r="Q116" t="n">
        <v>204.14</v>
      </c>
      <c r="R116" t="n">
        <v>23.19</v>
      </c>
      <c r="S116" t="n">
        <v>17.37</v>
      </c>
      <c r="T116" t="n">
        <v>818.89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80.88087198688946</v>
      </c>
      <c r="AB116" t="n">
        <v>110.6647772646581</v>
      </c>
      <c r="AC116" t="n">
        <v>100.1030862415379</v>
      </c>
      <c r="AD116" t="n">
        <v>80880.87198688946</v>
      </c>
      <c r="AE116" t="n">
        <v>110664.7772646581</v>
      </c>
      <c r="AF116" t="n">
        <v>5.815933993028336e-06</v>
      </c>
      <c r="AG116" t="n">
        <v>0.4012500000000001</v>
      </c>
      <c r="AH116" t="n">
        <v>100103.0862415379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10.3854</v>
      </c>
      <c r="E117" t="n">
        <v>9.630000000000001</v>
      </c>
      <c r="F117" t="n">
        <v>6.74</v>
      </c>
      <c r="G117" t="n">
        <v>101.07</v>
      </c>
      <c r="H117" t="n">
        <v>1.85</v>
      </c>
      <c r="I117" t="n">
        <v>4</v>
      </c>
      <c r="J117" t="n">
        <v>285.73</v>
      </c>
      <c r="K117" t="n">
        <v>57.72</v>
      </c>
      <c r="L117" t="n">
        <v>29.75</v>
      </c>
      <c r="M117" t="n">
        <v>2</v>
      </c>
      <c r="N117" t="n">
        <v>78.26000000000001</v>
      </c>
      <c r="O117" t="n">
        <v>35474.86</v>
      </c>
      <c r="P117" t="n">
        <v>94.2</v>
      </c>
      <c r="Q117" t="n">
        <v>204.14</v>
      </c>
      <c r="R117" t="n">
        <v>23.24</v>
      </c>
      <c r="S117" t="n">
        <v>17.37</v>
      </c>
      <c r="T117" t="n">
        <v>842.1799999999999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80.79313666471099</v>
      </c>
      <c r="AB117" t="n">
        <v>110.5447339262444</v>
      </c>
      <c r="AC117" t="n">
        <v>99.99449967086042</v>
      </c>
      <c r="AD117" t="n">
        <v>80793.13666471098</v>
      </c>
      <c r="AE117" t="n">
        <v>110544.7339262444</v>
      </c>
      <c r="AF117" t="n">
        <v>5.815430027170068e-06</v>
      </c>
      <c r="AG117" t="n">
        <v>0.4012500000000001</v>
      </c>
      <c r="AH117" t="n">
        <v>99994.49967086042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10.3836</v>
      </c>
      <c r="E118" t="n">
        <v>9.630000000000001</v>
      </c>
      <c r="F118" t="n">
        <v>6.74</v>
      </c>
      <c r="G118" t="n">
        <v>101.09</v>
      </c>
      <c r="H118" t="n">
        <v>1.87</v>
      </c>
      <c r="I118" t="n">
        <v>4</v>
      </c>
      <c r="J118" t="n">
        <v>286.24</v>
      </c>
      <c r="K118" t="n">
        <v>57.72</v>
      </c>
      <c r="L118" t="n">
        <v>30</v>
      </c>
      <c r="M118" t="n">
        <v>2</v>
      </c>
      <c r="N118" t="n">
        <v>78.51000000000001</v>
      </c>
      <c r="O118" t="n">
        <v>35536.74</v>
      </c>
      <c r="P118" t="n">
        <v>94.08</v>
      </c>
      <c r="Q118" t="n">
        <v>204.14</v>
      </c>
      <c r="R118" t="n">
        <v>23.26</v>
      </c>
      <c r="S118" t="n">
        <v>17.37</v>
      </c>
      <c r="T118" t="n">
        <v>850.91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80.74340240131346</v>
      </c>
      <c r="AB118" t="n">
        <v>110.4766853129431</v>
      </c>
      <c r="AC118" t="n">
        <v>99.93294552170575</v>
      </c>
      <c r="AD118" t="n">
        <v>80743.40240131346</v>
      </c>
      <c r="AE118" t="n">
        <v>110476.6853129431</v>
      </c>
      <c r="AF118" t="n">
        <v>5.814422095453532e-06</v>
      </c>
      <c r="AG118" t="n">
        <v>0.4012500000000001</v>
      </c>
      <c r="AH118" t="n">
        <v>99932.94552170574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10.3821</v>
      </c>
      <c r="E119" t="n">
        <v>9.630000000000001</v>
      </c>
      <c r="F119" t="n">
        <v>6.74</v>
      </c>
      <c r="G119" t="n">
        <v>101.11</v>
      </c>
      <c r="H119" t="n">
        <v>1.88</v>
      </c>
      <c r="I119" t="n">
        <v>4</v>
      </c>
      <c r="J119" t="n">
        <v>286.74</v>
      </c>
      <c r="K119" t="n">
        <v>57.72</v>
      </c>
      <c r="L119" t="n">
        <v>30.25</v>
      </c>
      <c r="M119" t="n">
        <v>2</v>
      </c>
      <c r="N119" t="n">
        <v>78.77</v>
      </c>
      <c r="O119" t="n">
        <v>35598.85</v>
      </c>
      <c r="P119" t="n">
        <v>93.84</v>
      </c>
      <c r="Q119" t="n">
        <v>204.14</v>
      </c>
      <c r="R119" t="n">
        <v>23.38</v>
      </c>
      <c r="S119" t="n">
        <v>17.37</v>
      </c>
      <c r="T119" t="n">
        <v>911.84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80.62856056951182</v>
      </c>
      <c r="AB119" t="n">
        <v>110.3195536522081</v>
      </c>
      <c r="AC119" t="n">
        <v>99.79081028613558</v>
      </c>
      <c r="AD119" t="n">
        <v>80628.56056951181</v>
      </c>
      <c r="AE119" t="n">
        <v>110319.5536522081</v>
      </c>
      <c r="AF119" t="n">
        <v>5.813582152356419e-06</v>
      </c>
      <c r="AG119" t="n">
        <v>0.4012500000000001</v>
      </c>
      <c r="AH119" t="n">
        <v>99790.81028613559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10.3797</v>
      </c>
      <c r="E120" t="n">
        <v>9.630000000000001</v>
      </c>
      <c r="F120" t="n">
        <v>6.74</v>
      </c>
      <c r="G120" t="n">
        <v>101.15</v>
      </c>
      <c r="H120" t="n">
        <v>1.89</v>
      </c>
      <c r="I120" t="n">
        <v>4</v>
      </c>
      <c r="J120" t="n">
        <v>287.24</v>
      </c>
      <c r="K120" t="n">
        <v>57.72</v>
      </c>
      <c r="L120" t="n">
        <v>30.5</v>
      </c>
      <c r="M120" t="n">
        <v>2</v>
      </c>
      <c r="N120" t="n">
        <v>79.02</v>
      </c>
      <c r="O120" t="n">
        <v>35660.94</v>
      </c>
      <c r="P120" t="n">
        <v>93.59</v>
      </c>
      <c r="Q120" t="n">
        <v>204.14</v>
      </c>
      <c r="R120" t="n">
        <v>23.41</v>
      </c>
      <c r="S120" t="n">
        <v>17.37</v>
      </c>
      <c r="T120" t="n">
        <v>927.08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80.51499927356488</v>
      </c>
      <c r="AB120" t="n">
        <v>110.1641740771228</v>
      </c>
      <c r="AC120" t="n">
        <v>99.65025991961978</v>
      </c>
      <c r="AD120" t="n">
        <v>80514.99927356488</v>
      </c>
      <c r="AE120" t="n">
        <v>110164.1740771228</v>
      </c>
      <c r="AF120" t="n">
        <v>5.812238243401039e-06</v>
      </c>
      <c r="AG120" t="n">
        <v>0.4012500000000001</v>
      </c>
      <c r="AH120" t="n">
        <v>99650.25991961978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10.386</v>
      </c>
      <c r="E121" t="n">
        <v>9.630000000000001</v>
      </c>
      <c r="F121" t="n">
        <v>6.74</v>
      </c>
      <c r="G121" t="n">
        <v>101.06</v>
      </c>
      <c r="H121" t="n">
        <v>1.9</v>
      </c>
      <c r="I121" t="n">
        <v>4</v>
      </c>
      <c r="J121" t="n">
        <v>287.75</v>
      </c>
      <c r="K121" t="n">
        <v>57.72</v>
      </c>
      <c r="L121" t="n">
        <v>30.75</v>
      </c>
      <c r="M121" t="n">
        <v>2</v>
      </c>
      <c r="N121" t="n">
        <v>79.27</v>
      </c>
      <c r="O121" t="n">
        <v>35723.13</v>
      </c>
      <c r="P121" t="n">
        <v>93.26000000000001</v>
      </c>
      <c r="Q121" t="n">
        <v>204.14</v>
      </c>
      <c r="R121" t="n">
        <v>23.29</v>
      </c>
      <c r="S121" t="n">
        <v>17.37</v>
      </c>
      <c r="T121" t="n">
        <v>865.6799999999999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80.29621974162724</v>
      </c>
      <c r="AB121" t="n">
        <v>109.8648302696541</v>
      </c>
      <c r="AC121" t="n">
        <v>99.37948506500412</v>
      </c>
      <c r="AD121" t="n">
        <v>80296.21974162724</v>
      </c>
      <c r="AE121" t="n">
        <v>109864.8302696541</v>
      </c>
      <c r="AF121" t="n">
        <v>5.815766004408912e-06</v>
      </c>
      <c r="AG121" t="n">
        <v>0.4012500000000001</v>
      </c>
      <c r="AH121" t="n">
        <v>99379.48506500412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10.3839</v>
      </c>
      <c r="E122" t="n">
        <v>9.630000000000001</v>
      </c>
      <c r="F122" t="n">
        <v>6.74</v>
      </c>
      <c r="G122" t="n">
        <v>101.09</v>
      </c>
      <c r="H122" t="n">
        <v>1.92</v>
      </c>
      <c r="I122" t="n">
        <v>4</v>
      </c>
      <c r="J122" t="n">
        <v>288.25</v>
      </c>
      <c r="K122" t="n">
        <v>57.72</v>
      </c>
      <c r="L122" t="n">
        <v>31</v>
      </c>
      <c r="M122" t="n">
        <v>2</v>
      </c>
      <c r="N122" t="n">
        <v>79.53</v>
      </c>
      <c r="O122" t="n">
        <v>35785.42</v>
      </c>
      <c r="P122" t="n">
        <v>92.98999999999999</v>
      </c>
      <c r="Q122" t="n">
        <v>204.15</v>
      </c>
      <c r="R122" t="n">
        <v>23.25</v>
      </c>
      <c r="S122" t="n">
        <v>17.37</v>
      </c>
      <c r="T122" t="n">
        <v>846.15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80.16996766361285</v>
      </c>
      <c r="AB122" t="n">
        <v>109.6920866066663</v>
      </c>
      <c r="AC122" t="n">
        <v>99.22322781476461</v>
      </c>
      <c r="AD122" t="n">
        <v>80169.96766361286</v>
      </c>
      <c r="AE122" t="n">
        <v>109692.0866066663</v>
      </c>
      <c r="AF122" t="n">
        <v>5.814590084072956e-06</v>
      </c>
      <c r="AG122" t="n">
        <v>0.4012500000000001</v>
      </c>
      <c r="AH122" t="n">
        <v>99223.22781476461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10.3833</v>
      </c>
      <c r="E123" t="n">
        <v>9.630000000000001</v>
      </c>
      <c r="F123" t="n">
        <v>6.74</v>
      </c>
      <c r="G123" t="n">
        <v>101.1</v>
      </c>
      <c r="H123" t="n">
        <v>1.93</v>
      </c>
      <c r="I123" t="n">
        <v>4</v>
      </c>
      <c r="J123" t="n">
        <v>288.76</v>
      </c>
      <c r="K123" t="n">
        <v>57.72</v>
      </c>
      <c r="L123" t="n">
        <v>31.25</v>
      </c>
      <c r="M123" t="n">
        <v>2</v>
      </c>
      <c r="N123" t="n">
        <v>79.78</v>
      </c>
      <c r="O123" t="n">
        <v>35847.82</v>
      </c>
      <c r="P123" t="n">
        <v>92.89</v>
      </c>
      <c r="Q123" t="n">
        <v>204.14</v>
      </c>
      <c r="R123" t="n">
        <v>23.33</v>
      </c>
      <c r="S123" t="n">
        <v>17.37</v>
      </c>
      <c r="T123" t="n">
        <v>889.1799999999999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80.12190667646142</v>
      </c>
      <c r="AB123" t="n">
        <v>109.6263274437447</v>
      </c>
      <c r="AC123" t="n">
        <v>99.1637446140586</v>
      </c>
      <c r="AD123" t="n">
        <v>80121.90667646143</v>
      </c>
      <c r="AE123" t="n">
        <v>109626.3274437447</v>
      </c>
      <c r="AF123" t="n">
        <v>5.81425410683411e-06</v>
      </c>
      <c r="AG123" t="n">
        <v>0.4012500000000001</v>
      </c>
      <c r="AH123" t="n">
        <v>99163.7446140586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10.3863</v>
      </c>
      <c r="E124" t="n">
        <v>9.630000000000001</v>
      </c>
      <c r="F124" t="n">
        <v>6.74</v>
      </c>
      <c r="G124" t="n">
        <v>101.05</v>
      </c>
      <c r="H124" t="n">
        <v>1.94</v>
      </c>
      <c r="I124" t="n">
        <v>4</v>
      </c>
      <c r="J124" t="n">
        <v>289.27</v>
      </c>
      <c r="K124" t="n">
        <v>57.72</v>
      </c>
      <c r="L124" t="n">
        <v>31.5</v>
      </c>
      <c r="M124" t="n">
        <v>2</v>
      </c>
      <c r="N124" t="n">
        <v>80.04000000000001</v>
      </c>
      <c r="O124" t="n">
        <v>35910.33</v>
      </c>
      <c r="P124" t="n">
        <v>92.62</v>
      </c>
      <c r="Q124" t="n">
        <v>204.14</v>
      </c>
      <c r="R124" t="n">
        <v>23.23</v>
      </c>
      <c r="S124" t="n">
        <v>17.37</v>
      </c>
      <c r="T124" t="n">
        <v>834.86</v>
      </c>
      <c r="U124" t="n">
        <v>0.75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79.95871038190532</v>
      </c>
      <c r="AB124" t="n">
        <v>109.4030350738207</v>
      </c>
      <c r="AC124" t="n">
        <v>98.96176295452729</v>
      </c>
      <c r="AD124" t="n">
        <v>79958.71038190532</v>
      </c>
      <c r="AE124" t="n">
        <v>109403.0350738207</v>
      </c>
      <c r="AF124" t="n">
        <v>5.815933993028336e-06</v>
      </c>
      <c r="AG124" t="n">
        <v>0.4012500000000001</v>
      </c>
      <c r="AH124" t="n">
        <v>98961.76295452729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10.3803</v>
      </c>
      <c r="E125" t="n">
        <v>9.630000000000001</v>
      </c>
      <c r="F125" t="n">
        <v>6.74</v>
      </c>
      <c r="G125" t="n">
        <v>101.14</v>
      </c>
      <c r="H125" t="n">
        <v>1.95</v>
      </c>
      <c r="I125" t="n">
        <v>4</v>
      </c>
      <c r="J125" t="n">
        <v>289.77</v>
      </c>
      <c r="K125" t="n">
        <v>57.72</v>
      </c>
      <c r="L125" t="n">
        <v>31.75</v>
      </c>
      <c r="M125" t="n">
        <v>2</v>
      </c>
      <c r="N125" t="n">
        <v>80.3</v>
      </c>
      <c r="O125" t="n">
        <v>35972.93</v>
      </c>
      <c r="P125" t="n">
        <v>92.37</v>
      </c>
      <c r="Q125" t="n">
        <v>204.14</v>
      </c>
      <c r="R125" t="n">
        <v>23.36</v>
      </c>
      <c r="S125" t="n">
        <v>17.37</v>
      </c>
      <c r="T125" t="n">
        <v>904.8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79.87103323409957</v>
      </c>
      <c r="AB125" t="n">
        <v>109.2830713321502</v>
      </c>
      <c r="AC125" t="n">
        <v>98.85324838399161</v>
      </c>
      <c r="AD125" t="n">
        <v>79871.03323409957</v>
      </c>
      <c r="AE125" t="n">
        <v>109283.0713321502</v>
      </c>
      <c r="AF125" t="n">
        <v>5.812574220639884e-06</v>
      </c>
      <c r="AG125" t="n">
        <v>0.4012500000000001</v>
      </c>
      <c r="AH125" t="n">
        <v>98853.24838399161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10.3788</v>
      </c>
      <c r="E126" t="n">
        <v>9.640000000000001</v>
      </c>
      <c r="F126" t="n">
        <v>6.74</v>
      </c>
      <c r="G126" t="n">
        <v>101.16</v>
      </c>
      <c r="H126" t="n">
        <v>1.96</v>
      </c>
      <c r="I126" t="n">
        <v>4</v>
      </c>
      <c r="J126" t="n">
        <v>290.28</v>
      </c>
      <c r="K126" t="n">
        <v>57.72</v>
      </c>
      <c r="L126" t="n">
        <v>32</v>
      </c>
      <c r="M126" t="n">
        <v>2</v>
      </c>
      <c r="N126" t="n">
        <v>80.56</v>
      </c>
      <c r="O126" t="n">
        <v>36035.65</v>
      </c>
      <c r="P126" t="n">
        <v>91.98999999999999</v>
      </c>
      <c r="Q126" t="n">
        <v>204.14</v>
      </c>
      <c r="R126" t="n">
        <v>23.47</v>
      </c>
      <c r="S126" t="n">
        <v>17.37</v>
      </c>
      <c r="T126" t="n">
        <v>957.1900000000001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79.68669776647126</v>
      </c>
      <c r="AB126" t="n">
        <v>109.0308554130344</v>
      </c>
      <c r="AC126" t="n">
        <v>98.62510359820887</v>
      </c>
      <c r="AD126" t="n">
        <v>79686.69776647126</v>
      </c>
      <c r="AE126" t="n">
        <v>109030.8554130344</v>
      </c>
      <c r="AF126" t="n">
        <v>5.811734277542771e-06</v>
      </c>
      <c r="AG126" t="n">
        <v>0.4016666666666667</v>
      </c>
      <c r="AH126" t="n">
        <v>98625.10359820887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10.383</v>
      </c>
      <c r="E127" t="n">
        <v>9.630000000000001</v>
      </c>
      <c r="F127" t="n">
        <v>6.74</v>
      </c>
      <c r="G127" t="n">
        <v>101.1</v>
      </c>
      <c r="H127" t="n">
        <v>1.97</v>
      </c>
      <c r="I127" t="n">
        <v>4</v>
      </c>
      <c r="J127" t="n">
        <v>290.79</v>
      </c>
      <c r="K127" t="n">
        <v>57.72</v>
      </c>
      <c r="L127" t="n">
        <v>32.25</v>
      </c>
      <c r="M127" t="n">
        <v>2</v>
      </c>
      <c r="N127" t="n">
        <v>80.81999999999999</v>
      </c>
      <c r="O127" t="n">
        <v>36098.46</v>
      </c>
      <c r="P127" t="n">
        <v>91.59999999999999</v>
      </c>
      <c r="Q127" t="n">
        <v>204.14</v>
      </c>
      <c r="R127" t="n">
        <v>23.32</v>
      </c>
      <c r="S127" t="n">
        <v>17.37</v>
      </c>
      <c r="T127" t="n">
        <v>884.4299999999999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79.4479628389126</v>
      </c>
      <c r="AB127" t="n">
        <v>108.7042077529071</v>
      </c>
      <c r="AC127" t="n">
        <v>98.32963073231119</v>
      </c>
      <c r="AD127" t="n">
        <v>79447.9628389126</v>
      </c>
      <c r="AE127" t="n">
        <v>108704.2077529071</v>
      </c>
      <c r="AF127" t="n">
        <v>5.814086118214687e-06</v>
      </c>
      <c r="AG127" t="n">
        <v>0.4012500000000001</v>
      </c>
      <c r="AH127" t="n">
        <v>98329.63073231118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10.459</v>
      </c>
      <c r="E128" t="n">
        <v>9.56</v>
      </c>
      <c r="F128" t="n">
        <v>6.72</v>
      </c>
      <c r="G128" t="n">
        <v>134.31</v>
      </c>
      <c r="H128" t="n">
        <v>1.99</v>
      </c>
      <c r="I128" t="n">
        <v>3</v>
      </c>
      <c r="J128" t="n">
        <v>291.3</v>
      </c>
      <c r="K128" t="n">
        <v>57.72</v>
      </c>
      <c r="L128" t="n">
        <v>32.5</v>
      </c>
      <c r="M128" t="n">
        <v>1</v>
      </c>
      <c r="N128" t="n">
        <v>81.08</v>
      </c>
      <c r="O128" t="n">
        <v>36161.39</v>
      </c>
      <c r="P128" t="n">
        <v>90.73</v>
      </c>
      <c r="Q128" t="n">
        <v>204.14</v>
      </c>
      <c r="R128" t="n">
        <v>22.58</v>
      </c>
      <c r="S128" t="n">
        <v>17.37</v>
      </c>
      <c r="T128" t="n">
        <v>516.14</v>
      </c>
      <c r="U128" t="n">
        <v>0.77</v>
      </c>
      <c r="V128" t="n">
        <v>0.76</v>
      </c>
      <c r="W128" t="n">
        <v>1.14</v>
      </c>
      <c r="X128" t="n">
        <v>0.02</v>
      </c>
      <c r="Y128" t="n">
        <v>1</v>
      </c>
      <c r="Z128" t="n">
        <v>10</v>
      </c>
      <c r="AA128" t="n">
        <v>78.34684491974278</v>
      </c>
      <c r="AB128" t="n">
        <v>107.1976096380056</v>
      </c>
      <c r="AC128" t="n">
        <v>96.96682022697163</v>
      </c>
      <c r="AD128" t="n">
        <v>78346.84491974278</v>
      </c>
      <c r="AE128" t="n">
        <v>107197.6096380056</v>
      </c>
      <c r="AF128" t="n">
        <v>5.856643235135068e-06</v>
      </c>
      <c r="AG128" t="n">
        <v>0.3983333333333334</v>
      </c>
      <c r="AH128" t="n">
        <v>96966.82022697163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10.4557</v>
      </c>
      <c r="E129" t="n">
        <v>9.56</v>
      </c>
      <c r="F129" t="n">
        <v>6.72</v>
      </c>
      <c r="G129" t="n">
        <v>134.37</v>
      </c>
      <c r="H129" t="n">
        <v>2</v>
      </c>
      <c r="I129" t="n">
        <v>3</v>
      </c>
      <c r="J129" t="n">
        <v>291.81</v>
      </c>
      <c r="K129" t="n">
        <v>57.72</v>
      </c>
      <c r="L129" t="n">
        <v>32.75</v>
      </c>
      <c r="M129" t="n">
        <v>1</v>
      </c>
      <c r="N129" t="n">
        <v>81.34</v>
      </c>
      <c r="O129" t="n">
        <v>36224.42</v>
      </c>
      <c r="P129" t="n">
        <v>91.11</v>
      </c>
      <c r="Q129" t="n">
        <v>204.14</v>
      </c>
      <c r="R129" t="n">
        <v>22.63</v>
      </c>
      <c r="S129" t="n">
        <v>17.37</v>
      </c>
      <c r="T129" t="n">
        <v>540.47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78.56781771431227</v>
      </c>
      <c r="AB129" t="n">
        <v>107.4999543641671</v>
      </c>
      <c r="AC129" t="n">
        <v>97.24030959681184</v>
      </c>
      <c r="AD129" t="n">
        <v>78567.81771431227</v>
      </c>
      <c r="AE129" t="n">
        <v>107499.9543641671</v>
      </c>
      <c r="AF129" t="n">
        <v>5.854795360321421e-06</v>
      </c>
      <c r="AG129" t="n">
        <v>0.3983333333333334</v>
      </c>
      <c r="AH129" t="n">
        <v>97240.30959681184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10.4554</v>
      </c>
      <c r="E130" t="n">
        <v>9.56</v>
      </c>
      <c r="F130" t="n">
        <v>6.72</v>
      </c>
      <c r="G130" t="n">
        <v>134.38</v>
      </c>
      <c r="H130" t="n">
        <v>2.01</v>
      </c>
      <c r="I130" t="n">
        <v>3</v>
      </c>
      <c r="J130" t="n">
        <v>292.32</v>
      </c>
      <c r="K130" t="n">
        <v>57.72</v>
      </c>
      <c r="L130" t="n">
        <v>33</v>
      </c>
      <c r="M130" t="n">
        <v>1</v>
      </c>
      <c r="N130" t="n">
        <v>81.59999999999999</v>
      </c>
      <c r="O130" t="n">
        <v>36287.56</v>
      </c>
      <c r="P130" t="n">
        <v>91.22</v>
      </c>
      <c r="Q130" t="n">
        <v>204.15</v>
      </c>
      <c r="R130" t="n">
        <v>22.67</v>
      </c>
      <c r="S130" t="n">
        <v>17.37</v>
      </c>
      <c r="T130" t="n">
        <v>560.34</v>
      </c>
      <c r="U130" t="n">
        <v>0.77</v>
      </c>
      <c r="V130" t="n">
        <v>0.76</v>
      </c>
      <c r="W130" t="n">
        <v>1.14</v>
      </c>
      <c r="X130" t="n">
        <v>0.03</v>
      </c>
      <c r="Y130" t="n">
        <v>1</v>
      </c>
      <c r="Z130" t="n">
        <v>10</v>
      </c>
      <c r="AA130" t="n">
        <v>78.62718660128132</v>
      </c>
      <c r="AB130" t="n">
        <v>107.5811854944885</v>
      </c>
      <c r="AC130" t="n">
        <v>97.31378814206406</v>
      </c>
      <c r="AD130" t="n">
        <v>78627.18660128133</v>
      </c>
      <c r="AE130" t="n">
        <v>107581.1854944885</v>
      </c>
      <c r="AF130" t="n">
        <v>5.854627371701997e-06</v>
      </c>
      <c r="AG130" t="n">
        <v>0.3983333333333334</v>
      </c>
      <c r="AH130" t="n">
        <v>97313.78814206406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10.4557</v>
      </c>
      <c r="E131" t="n">
        <v>9.56</v>
      </c>
      <c r="F131" t="n">
        <v>6.72</v>
      </c>
      <c r="G131" t="n">
        <v>134.37</v>
      </c>
      <c r="H131" t="n">
        <v>2.02</v>
      </c>
      <c r="I131" t="n">
        <v>3</v>
      </c>
      <c r="J131" t="n">
        <v>292.84</v>
      </c>
      <c r="K131" t="n">
        <v>57.72</v>
      </c>
      <c r="L131" t="n">
        <v>33.25</v>
      </c>
      <c r="M131" t="n">
        <v>1</v>
      </c>
      <c r="N131" t="n">
        <v>81.86</v>
      </c>
      <c r="O131" t="n">
        <v>36350.81</v>
      </c>
      <c r="P131" t="n">
        <v>91.52</v>
      </c>
      <c r="Q131" t="n">
        <v>204.14</v>
      </c>
      <c r="R131" t="n">
        <v>22.65</v>
      </c>
      <c r="S131" t="n">
        <v>17.37</v>
      </c>
      <c r="T131" t="n">
        <v>554.6</v>
      </c>
      <c r="U131" t="n">
        <v>0.77</v>
      </c>
      <c r="V131" t="n">
        <v>0.76</v>
      </c>
      <c r="W131" t="n">
        <v>1.14</v>
      </c>
      <c r="X131" t="n">
        <v>0.03</v>
      </c>
      <c r="Y131" t="n">
        <v>1</v>
      </c>
      <c r="Z131" t="n">
        <v>10</v>
      </c>
      <c r="AA131" t="n">
        <v>78.78121356657017</v>
      </c>
      <c r="AB131" t="n">
        <v>107.7919319835868</v>
      </c>
      <c r="AC131" t="n">
        <v>97.50442128202738</v>
      </c>
      <c r="AD131" t="n">
        <v>78781.21356657018</v>
      </c>
      <c r="AE131" t="n">
        <v>107791.9319835868</v>
      </c>
      <c r="AF131" t="n">
        <v>5.854795360321421e-06</v>
      </c>
      <c r="AG131" t="n">
        <v>0.3983333333333334</v>
      </c>
      <c r="AH131" t="n">
        <v>97504.42128202738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10.4548</v>
      </c>
      <c r="E132" t="n">
        <v>9.56</v>
      </c>
      <c r="F132" t="n">
        <v>6.72</v>
      </c>
      <c r="G132" t="n">
        <v>134.39</v>
      </c>
      <c r="H132" t="n">
        <v>2.03</v>
      </c>
      <c r="I132" t="n">
        <v>3</v>
      </c>
      <c r="J132" t="n">
        <v>293.35</v>
      </c>
      <c r="K132" t="n">
        <v>57.72</v>
      </c>
      <c r="L132" t="n">
        <v>33.5</v>
      </c>
      <c r="M132" t="n">
        <v>1</v>
      </c>
      <c r="N132" t="n">
        <v>82.13</v>
      </c>
      <c r="O132" t="n">
        <v>36414.16</v>
      </c>
      <c r="P132" t="n">
        <v>91.59</v>
      </c>
      <c r="Q132" t="n">
        <v>204.14</v>
      </c>
      <c r="R132" t="n">
        <v>22.68</v>
      </c>
      <c r="S132" t="n">
        <v>17.37</v>
      </c>
      <c r="T132" t="n">
        <v>569.5</v>
      </c>
      <c r="U132" t="n">
        <v>0.77</v>
      </c>
      <c r="V132" t="n">
        <v>0.76</v>
      </c>
      <c r="W132" t="n">
        <v>1.14</v>
      </c>
      <c r="X132" t="n">
        <v>0.03</v>
      </c>
      <c r="Y132" t="n">
        <v>1</v>
      </c>
      <c r="Z132" t="n">
        <v>10</v>
      </c>
      <c r="AA132" t="n">
        <v>78.82401297079662</v>
      </c>
      <c r="AB132" t="n">
        <v>107.8504920166258</v>
      </c>
      <c r="AC132" t="n">
        <v>97.55739242770268</v>
      </c>
      <c r="AD132" t="n">
        <v>78824.01297079661</v>
      </c>
      <c r="AE132" t="n">
        <v>107850.4920166258</v>
      </c>
      <c r="AF132" t="n">
        <v>5.854291394463152e-06</v>
      </c>
      <c r="AG132" t="n">
        <v>0.3983333333333334</v>
      </c>
      <c r="AH132" t="n">
        <v>97557.39242770268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10.4578</v>
      </c>
      <c r="E133" t="n">
        <v>9.56</v>
      </c>
      <c r="F133" t="n">
        <v>6.72</v>
      </c>
      <c r="G133" t="n">
        <v>134.33</v>
      </c>
      <c r="H133" t="n">
        <v>2.05</v>
      </c>
      <c r="I133" t="n">
        <v>3</v>
      </c>
      <c r="J133" t="n">
        <v>293.87</v>
      </c>
      <c r="K133" t="n">
        <v>57.72</v>
      </c>
      <c r="L133" t="n">
        <v>33.75</v>
      </c>
      <c r="M133" t="n">
        <v>1</v>
      </c>
      <c r="N133" t="n">
        <v>82.39</v>
      </c>
      <c r="O133" t="n">
        <v>36477.63</v>
      </c>
      <c r="P133" t="n">
        <v>91.77</v>
      </c>
      <c r="Q133" t="n">
        <v>204.14</v>
      </c>
      <c r="R133" t="n">
        <v>22.61</v>
      </c>
      <c r="S133" t="n">
        <v>17.37</v>
      </c>
      <c r="T133" t="n">
        <v>533.72</v>
      </c>
      <c r="U133" t="n">
        <v>0.77</v>
      </c>
      <c r="V133" t="n">
        <v>0.76</v>
      </c>
      <c r="W133" t="n">
        <v>1.14</v>
      </c>
      <c r="X133" t="n">
        <v>0.03</v>
      </c>
      <c r="Y133" t="n">
        <v>1</v>
      </c>
      <c r="Z133" t="n">
        <v>10</v>
      </c>
      <c r="AA133" t="n">
        <v>78.89646451622447</v>
      </c>
      <c r="AB133" t="n">
        <v>107.9496234174167</v>
      </c>
      <c r="AC133" t="n">
        <v>97.64706286673399</v>
      </c>
      <c r="AD133" t="n">
        <v>78896.46451622447</v>
      </c>
      <c r="AE133" t="n">
        <v>107949.6234174167</v>
      </c>
      <c r="AF133" t="n">
        <v>5.855971280657378e-06</v>
      </c>
      <c r="AG133" t="n">
        <v>0.3983333333333334</v>
      </c>
      <c r="AH133" t="n">
        <v>97647.06286673399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10.4563</v>
      </c>
      <c r="E134" t="n">
        <v>9.56</v>
      </c>
      <c r="F134" t="n">
        <v>6.72</v>
      </c>
      <c r="G134" t="n">
        <v>134.36</v>
      </c>
      <c r="H134" t="n">
        <v>2.06</v>
      </c>
      <c r="I134" t="n">
        <v>3</v>
      </c>
      <c r="J134" t="n">
        <v>294.38</v>
      </c>
      <c r="K134" t="n">
        <v>57.72</v>
      </c>
      <c r="L134" t="n">
        <v>34</v>
      </c>
      <c r="M134" t="n">
        <v>1</v>
      </c>
      <c r="N134" t="n">
        <v>82.66</v>
      </c>
      <c r="O134" t="n">
        <v>36541.2</v>
      </c>
      <c r="P134" t="n">
        <v>91.95999999999999</v>
      </c>
      <c r="Q134" t="n">
        <v>204.14</v>
      </c>
      <c r="R134" t="n">
        <v>22.61</v>
      </c>
      <c r="S134" t="n">
        <v>17.37</v>
      </c>
      <c r="T134" t="n">
        <v>534.28</v>
      </c>
      <c r="U134" t="n">
        <v>0.77</v>
      </c>
      <c r="V134" t="n">
        <v>0.76</v>
      </c>
      <c r="W134" t="n">
        <v>1.14</v>
      </c>
      <c r="X134" t="n">
        <v>0.03</v>
      </c>
      <c r="Y134" t="n">
        <v>1</v>
      </c>
      <c r="Z134" t="n">
        <v>10</v>
      </c>
      <c r="AA134" t="n">
        <v>79.00596933056404</v>
      </c>
      <c r="AB134" t="n">
        <v>108.0994527354075</v>
      </c>
      <c r="AC134" t="n">
        <v>97.78259268490254</v>
      </c>
      <c r="AD134" t="n">
        <v>79005.96933056404</v>
      </c>
      <c r="AE134" t="n">
        <v>108099.4527354075</v>
      </c>
      <c r="AF134" t="n">
        <v>5.855131337560265e-06</v>
      </c>
      <c r="AG134" t="n">
        <v>0.3983333333333334</v>
      </c>
      <c r="AH134" t="n">
        <v>97782.59268490254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10.4554</v>
      </c>
      <c r="E135" t="n">
        <v>9.56</v>
      </c>
      <c r="F135" t="n">
        <v>6.72</v>
      </c>
      <c r="G135" t="n">
        <v>134.38</v>
      </c>
      <c r="H135" t="n">
        <v>2.07</v>
      </c>
      <c r="I135" t="n">
        <v>3</v>
      </c>
      <c r="J135" t="n">
        <v>294.9</v>
      </c>
      <c r="K135" t="n">
        <v>57.72</v>
      </c>
      <c r="L135" t="n">
        <v>34.25</v>
      </c>
      <c r="M135" t="n">
        <v>1</v>
      </c>
      <c r="N135" t="n">
        <v>82.92</v>
      </c>
      <c r="O135" t="n">
        <v>36604.89</v>
      </c>
      <c r="P135" t="n">
        <v>92.02</v>
      </c>
      <c r="Q135" t="n">
        <v>204.14</v>
      </c>
      <c r="R135" t="n">
        <v>22.69</v>
      </c>
      <c r="S135" t="n">
        <v>17.37</v>
      </c>
      <c r="T135" t="n">
        <v>572.79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79.04358069940928</v>
      </c>
      <c r="AB135" t="n">
        <v>108.150914269558</v>
      </c>
      <c r="AC135" t="n">
        <v>97.82914280246044</v>
      </c>
      <c r="AD135" t="n">
        <v>79043.58069940927</v>
      </c>
      <c r="AE135" t="n">
        <v>108150.914269558</v>
      </c>
      <c r="AF135" t="n">
        <v>5.854627371701997e-06</v>
      </c>
      <c r="AG135" t="n">
        <v>0.3983333333333334</v>
      </c>
      <c r="AH135" t="n">
        <v>97829.14280246044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10.4517</v>
      </c>
      <c r="E136" t="n">
        <v>9.57</v>
      </c>
      <c r="F136" t="n">
        <v>6.72</v>
      </c>
      <c r="G136" t="n">
        <v>134.44</v>
      </c>
      <c r="H136" t="n">
        <v>2.08</v>
      </c>
      <c r="I136" t="n">
        <v>3</v>
      </c>
      <c r="J136" t="n">
        <v>295.41</v>
      </c>
      <c r="K136" t="n">
        <v>57.72</v>
      </c>
      <c r="L136" t="n">
        <v>34.5</v>
      </c>
      <c r="M136" t="n">
        <v>1</v>
      </c>
      <c r="N136" t="n">
        <v>83.19</v>
      </c>
      <c r="O136" t="n">
        <v>36668.68</v>
      </c>
      <c r="P136" t="n">
        <v>92.09999999999999</v>
      </c>
      <c r="Q136" t="n">
        <v>204.14</v>
      </c>
      <c r="R136" t="n">
        <v>22.77</v>
      </c>
      <c r="S136" t="n">
        <v>17.37</v>
      </c>
      <c r="T136" t="n">
        <v>614.1799999999999</v>
      </c>
      <c r="U136" t="n">
        <v>0.76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79.11556951848269</v>
      </c>
      <c r="AB136" t="n">
        <v>108.2494125477368</v>
      </c>
      <c r="AC136" t="n">
        <v>97.91824054321309</v>
      </c>
      <c r="AD136" t="n">
        <v>79115.56951848269</v>
      </c>
      <c r="AE136" t="n">
        <v>108249.4125477368</v>
      </c>
      <c r="AF136" t="n">
        <v>5.852555512062454e-06</v>
      </c>
      <c r="AG136" t="n">
        <v>0.39875</v>
      </c>
      <c r="AH136" t="n">
        <v>97918.24054321309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10.4533</v>
      </c>
      <c r="E137" t="n">
        <v>9.57</v>
      </c>
      <c r="F137" t="n">
        <v>6.72</v>
      </c>
      <c r="G137" t="n">
        <v>134.42</v>
      </c>
      <c r="H137" t="n">
        <v>2.09</v>
      </c>
      <c r="I137" t="n">
        <v>3</v>
      </c>
      <c r="J137" t="n">
        <v>295.93</v>
      </c>
      <c r="K137" t="n">
        <v>57.72</v>
      </c>
      <c r="L137" t="n">
        <v>34.75</v>
      </c>
      <c r="M137" t="n">
        <v>1</v>
      </c>
      <c r="N137" t="n">
        <v>83.45999999999999</v>
      </c>
      <c r="O137" t="n">
        <v>36732.59</v>
      </c>
      <c r="P137" t="n">
        <v>92.06999999999999</v>
      </c>
      <c r="Q137" t="n">
        <v>204.14</v>
      </c>
      <c r="R137" t="n">
        <v>22.74</v>
      </c>
      <c r="S137" t="n">
        <v>17.37</v>
      </c>
      <c r="T137" t="n">
        <v>598.02</v>
      </c>
      <c r="U137" t="n">
        <v>0.76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79.08858772927432</v>
      </c>
      <c r="AB137" t="n">
        <v>108.2124948733894</v>
      </c>
      <c r="AC137" t="n">
        <v>97.8848462398911</v>
      </c>
      <c r="AD137" t="n">
        <v>79088.58772927432</v>
      </c>
      <c r="AE137" t="n">
        <v>108212.4948733894</v>
      </c>
      <c r="AF137" t="n">
        <v>5.853451451366039e-06</v>
      </c>
      <c r="AG137" t="n">
        <v>0.39875</v>
      </c>
      <c r="AH137" t="n">
        <v>97884.84623989111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10.4548</v>
      </c>
      <c r="E138" t="n">
        <v>9.56</v>
      </c>
      <c r="F138" t="n">
        <v>6.72</v>
      </c>
      <c r="G138" t="n">
        <v>134.39</v>
      </c>
      <c r="H138" t="n">
        <v>2.1</v>
      </c>
      <c r="I138" t="n">
        <v>3</v>
      </c>
      <c r="J138" t="n">
        <v>296.45</v>
      </c>
      <c r="K138" t="n">
        <v>57.72</v>
      </c>
      <c r="L138" t="n">
        <v>35</v>
      </c>
      <c r="M138" t="n">
        <v>1</v>
      </c>
      <c r="N138" t="n">
        <v>83.73</v>
      </c>
      <c r="O138" t="n">
        <v>36796.61</v>
      </c>
      <c r="P138" t="n">
        <v>92.17</v>
      </c>
      <c r="Q138" t="n">
        <v>204.14</v>
      </c>
      <c r="R138" t="n">
        <v>22.71</v>
      </c>
      <c r="S138" t="n">
        <v>17.37</v>
      </c>
      <c r="T138" t="n">
        <v>584.08</v>
      </c>
      <c r="U138" t="n">
        <v>0.76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79.12591601713281</v>
      </c>
      <c r="AB138" t="n">
        <v>108.2635690836452</v>
      </c>
      <c r="AC138" t="n">
        <v>97.93104599920319</v>
      </c>
      <c r="AD138" t="n">
        <v>79125.91601713281</v>
      </c>
      <c r="AE138" t="n">
        <v>108263.5690836452</v>
      </c>
      <c r="AF138" t="n">
        <v>5.854291394463152e-06</v>
      </c>
      <c r="AG138" t="n">
        <v>0.3983333333333334</v>
      </c>
      <c r="AH138" t="n">
        <v>97931.0459992032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10.4533</v>
      </c>
      <c r="E139" t="n">
        <v>9.57</v>
      </c>
      <c r="F139" t="n">
        <v>6.72</v>
      </c>
      <c r="G139" t="n">
        <v>134.42</v>
      </c>
      <c r="H139" t="n">
        <v>2.11</v>
      </c>
      <c r="I139" t="n">
        <v>3</v>
      </c>
      <c r="J139" t="n">
        <v>296.97</v>
      </c>
      <c r="K139" t="n">
        <v>57.72</v>
      </c>
      <c r="L139" t="n">
        <v>35.25</v>
      </c>
      <c r="M139" t="n">
        <v>1</v>
      </c>
      <c r="N139" t="n">
        <v>84</v>
      </c>
      <c r="O139" t="n">
        <v>36860.74</v>
      </c>
      <c r="P139" t="n">
        <v>92.27</v>
      </c>
      <c r="Q139" t="n">
        <v>204.14</v>
      </c>
      <c r="R139" t="n">
        <v>22.76</v>
      </c>
      <c r="S139" t="n">
        <v>17.37</v>
      </c>
      <c r="T139" t="n">
        <v>606.08</v>
      </c>
      <c r="U139" t="n">
        <v>0.76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79.19270716652302</v>
      </c>
      <c r="AB139" t="n">
        <v>108.3549556808584</v>
      </c>
      <c r="AC139" t="n">
        <v>98.0137107878403</v>
      </c>
      <c r="AD139" t="n">
        <v>79192.70716652302</v>
      </c>
      <c r="AE139" t="n">
        <v>108354.9556808584</v>
      </c>
      <c r="AF139" t="n">
        <v>5.853451451366039e-06</v>
      </c>
      <c r="AG139" t="n">
        <v>0.39875</v>
      </c>
      <c r="AH139" t="n">
        <v>98013.71078784029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10.453</v>
      </c>
      <c r="E140" t="n">
        <v>9.57</v>
      </c>
      <c r="F140" t="n">
        <v>6.72</v>
      </c>
      <c r="G140" t="n">
        <v>134.42</v>
      </c>
      <c r="H140" t="n">
        <v>2.13</v>
      </c>
      <c r="I140" t="n">
        <v>3</v>
      </c>
      <c r="J140" t="n">
        <v>297.49</v>
      </c>
      <c r="K140" t="n">
        <v>57.72</v>
      </c>
      <c r="L140" t="n">
        <v>35.5</v>
      </c>
      <c r="M140" t="n">
        <v>1</v>
      </c>
      <c r="N140" t="n">
        <v>84.27</v>
      </c>
      <c r="O140" t="n">
        <v>36924.99</v>
      </c>
      <c r="P140" t="n">
        <v>92.27</v>
      </c>
      <c r="Q140" t="n">
        <v>204.14</v>
      </c>
      <c r="R140" t="n">
        <v>22.73</v>
      </c>
      <c r="S140" t="n">
        <v>17.37</v>
      </c>
      <c r="T140" t="n">
        <v>592.88</v>
      </c>
      <c r="U140" t="n">
        <v>0.76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79.19484016782097</v>
      </c>
      <c r="AB140" t="n">
        <v>108.3578741473356</v>
      </c>
      <c r="AC140" t="n">
        <v>98.01635071997303</v>
      </c>
      <c r="AD140" t="n">
        <v>79194.84016782098</v>
      </c>
      <c r="AE140" t="n">
        <v>108357.8741473356</v>
      </c>
      <c r="AF140" t="n">
        <v>5.853283462746617e-06</v>
      </c>
      <c r="AG140" t="n">
        <v>0.39875</v>
      </c>
      <c r="AH140" t="n">
        <v>98016.35071997304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10.449</v>
      </c>
      <c r="E141" t="n">
        <v>9.57</v>
      </c>
      <c r="F141" t="n">
        <v>6.72</v>
      </c>
      <c r="G141" t="n">
        <v>134.49</v>
      </c>
      <c r="H141" t="n">
        <v>2.14</v>
      </c>
      <c r="I141" t="n">
        <v>3</v>
      </c>
      <c r="J141" t="n">
        <v>298.01</v>
      </c>
      <c r="K141" t="n">
        <v>57.72</v>
      </c>
      <c r="L141" t="n">
        <v>35.75</v>
      </c>
      <c r="M141" t="n">
        <v>1</v>
      </c>
      <c r="N141" t="n">
        <v>84.54000000000001</v>
      </c>
      <c r="O141" t="n">
        <v>36989.35</v>
      </c>
      <c r="P141" t="n">
        <v>92.39</v>
      </c>
      <c r="Q141" t="n">
        <v>204.14</v>
      </c>
      <c r="R141" t="n">
        <v>22.82</v>
      </c>
      <c r="S141" t="n">
        <v>17.37</v>
      </c>
      <c r="T141" t="n">
        <v>636.63</v>
      </c>
      <c r="U141" t="n">
        <v>0.76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79.28578925969006</v>
      </c>
      <c r="AB141" t="n">
        <v>108.4823147072216</v>
      </c>
      <c r="AC141" t="n">
        <v>98.12891484747696</v>
      </c>
      <c r="AD141" t="n">
        <v>79285.78925969006</v>
      </c>
      <c r="AE141" t="n">
        <v>108482.3147072216</v>
      </c>
      <c r="AF141" t="n">
        <v>5.85104361448765e-06</v>
      </c>
      <c r="AG141" t="n">
        <v>0.39875</v>
      </c>
      <c r="AH141" t="n">
        <v>98128.91484747696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10.4496</v>
      </c>
      <c r="E142" t="n">
        <v>9.57</v>
      </c>
      <c r="F142" t="n">
        <v>6.72</v>
      </c>
      <c r="G142" t="n">
        <v>134.48</v>
      </c>
      <c r="H142" t="n">
        <v>2.15</v>
      </c>
      <c r="I142" t="n">
        <v>3</v>
      </c>
      <c r="J142" t="n">
        <v>298.54</v>
      </c>
      <c r="K142" t="n">
        <v>57.72</v>
      </c>
      <c r="L142" t="n">
        <v>36</v>
      </c>
      <c r="M142" t="n">
        <v>0</v>
      </c>
      <c r="N142" t="n">
        <v>84.81</v>
      </c>
      <c r="O142" t="n">
        <v>37053.82</v>
      </c>
      <c r="P142" t="n">
        <v>92.53</v>
      </c>
      <c r="Q142" t="n">
        <v>204.14</v>
      </c>
      <c r="R142" t="n">
        <v>22.82</v>
      </c>
      <c r="S142" t="n">
        <v>17.37</v>
      </c>
      <c r="T142" t="n">
        <v>637.86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79.35442593716895</v>
      </c>
      <c r="AB142" t="n">
        <v>108.5762264373846</v>
      </c>
      <c r="AC142" t="n">
        <v>98.21386377391921</v>
      </c>
      <c r="AD142" t="n">
        <v>79354.42593716895</v>
      </c>
      <c r="AE142" t="n">
        <v>108576.2264373846</v>
      </c>
      <c r="AF142" t="n">
        <v>5.851379591726495e-06</v>
      </c>
      <c r="AG142" t="n">
        <v>0.39875</v>
      </c>
      <c r="AH142" t="n">
        <v>98213.86377391922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5.4493</v>
      </c>
      <c r="E2" t="n">
        <v>18.35</v>
      </c>
      <c r="F2" t="n">
        <v>9.1</v>
      </c>
      <c r="G2" t="n">
        <v>4.67</v>
      </c>
      <c r="H2" t="n">
        <v>0.06</v>
      </c>
      <c r="I2" t="n">
        <v>117</v>
      </c>
      <c r="J2" t="n">
        <v>285.18</v>
      </c>
      <c r="K2" t="n">
        <v>61.2</v>
      </c>
      <c r="L2" t="n">
        <v>1</v>
      </c>
      <c r="M2" t="n">
        <v>115</v>
      </c>
      <c r="N2" t="n">
        <v>77.98</v>
      </c>
      <c r="O2" t="n">
        <v>35406.83</v>
      </c>
      <c r="P2" t="n">
        <v>161.87</v>
      </c>
      <c r="Q2" t="n">
        <v>204.31</v>
      </c>
      <c r="R2" t="n">
        <v>96.97</v>
      </c>
      <c r="S2" t="n">
        <v>17.37</v>
      </c>
      <c r="T2" t="n">
        <v>37141.7</v>
      </c>
      <c r="U2" t="n">
        <v>0.18</v>
      </c>
      <c r="V2" t="n">
        <v>0.5600000000000001</v>
      </c>
      <c r="W2" t="n">
        <v>1.32</v>
      </c>
      <c r="X2" t="n">
        <v>2.4</v>
      </c>
      <c r="Y2" t="n">
        <v>1</v>
      </c>
      <c r="Z2" t="n">
        <v>10</v>
      </c>
      <c r="AA2" t="n">
        <v>243.982726032646</v>
      </c>
      <c r="AB2" t="n">
        <v>333.8279295159146</v>
      </c>
      <c r="AC2" t="n">
        <v>301.9678604534568</v>
      </c>
      <c r="AD2" t="n">
        <v>243982.726032646</v>
      </c>
      <c r="AE2" t="n">
        <v>333827.9295159146</v>
      </c>
      <c r="AF2" t="n">
        <v>2.827143257247804e-06</v>
      </c>
      <c r="AG2" t="n">
        <v>0.7645833333333334</v>
      </c>
      <c r="AH2" t="n">
        <v>301967.8604534568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6.185</v>
      </c>
      <c r="E3" t="n">
        <v>16.17</v>
      </c>
      <c r="F3" t="n">
        <v>8.48</v>
      </c>
      <c r="G3" t="n">
        <v>5.78</v>
      </c>
      <c r="H3" t="n">
        <v>0.08</v>
      </c>
      <c r="I3" t="n">
        <v>88</v>
      </c>
      <c r="J3" t="n">
        <v>285.68</v>
      </c>
      <c r="K3" t="n">
        <v>61.2</v>
      </c>
      <c r="L3" t="n">
        <v>1.25</v>
      </c>
      <c r="M3" t="n">
        <v>86</v>
      </c>
      <c r="N3" t="n">
        <v>78.23999999999999</v>
      </c>
      <c r="O3" t="n">
        <v>35468.6</v>
      </c>
      <c r="P3" t="n">
        <v>150.75</v>
      </c>
      <c r="Q3" t="n">
        <v>204.32</v>
      </c>
      <c r="R3" t="n">
        <v>77.37</v>
      </c>
      <c r="S3" t="n">
        <v>17.37</v>
      </c>
      <c r="T3" t="n">
        <v>27485.9</v>
      </c>
      <c r="U3" t="n">
        <v>0.22</v>
      </c>
      <c r="V3" t="n">
        <v>0.6</v>
      </c>
      <c r="W3" t="n">
        <v>1.28</v>
      </c>
      <c r="X3" t="n">
        <v>1.78</v>
      </c>
      <c r="Y3" t="n">
        <v>1</v>
      </c>
      <c r="Z3" t="n">
        <v>10</v>
      </c>
      <c r="AA3" t="n">
        <v>200.8819889386276</v>
      </c>
      <c r="AB3" t="n">
        <v>274.8555995535866</v>
      </c>
      <c r="AC3" t="n">
        <v>248.6237668945298</v>
      </c>
      <c r="AD3" t="n">
        <v>200881.9889386276</v>
      </c>
      <c r="AE3" t="n">
        <v>274855.5995535866</v>
      </c>
      <c r="AF3" t="n">
        <v>3.208830683955309e-06</v>
      </c>
      <c r="AG3" t="n">
        <v>0.6737500000000001</v>
      </c>
      <c r="AH3" t="n">
        <v>248623.7668945297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6.7485</v>
      </c>
      <c r="E4" t="n">
        <v>14.82</v>
      </c>
      <c r="F4" t="n">
        <v>8.1</v>
      </c>
      <c r="G4" t="n">
        <v>6.94</v>
      </c>
      <c r="H4" t="n">
        <v>0.09</v>
      </c>
      <c r="I4" t="n">
        <v>70</v>
      </c>
      <c r="J4" t="n">
        <v>286.19</v>
      </c>
      <c r="K4" t="n">
        <v>61.2</v>
      </c>
      <c r="L4" t="n">
        <v>1.5</v>
      </c>
      <c r="M4" t="n">
        <v>68</v>
      </c>
      <c r="N4" t="n">
        <v>78.48999999999999</v>
      </c>
      <c r="O4" t="n">
        <v>35530.47</v>
      </c>
      <c r="P4" t="n">
        <v>143.91</v>
      </c>
      <c r="Q4" t="n">
        <v>204.26</v>
      </c>
      <c r="R4" t="n">
        <v>65.78</v>
      </c>
      <c r="S4" t="n">
        <v>17.37</v>
      </c>
      <c r="T4" t="n">
        <v>21782</v>
      </c>
      <c r="U4" t="n">
        <v>0.26</v>
      </c>
      <c r="V4" t="n">
        <v>0.63</v>
      </c>
      <c r="W4" t="n">
        <v>1.24</v>
      </c>
      <c r="X4" t="n">
        <v>1.4</v>
      </c>
      <c r="Y4" t="n">
        <v>1</v>
      </c>
      <c r="Z4" t="n">
        <v>10</v>
      </c>
      <c r="AA4" t="n">
        <v>176.1972562496872</v>
      </c>
      <c r="AB4" t="n">
        <v>241.0808592750479</v>
      </c>
      <c r="AC4" t="n">
        <v>218.0724404250182</v>
      </c>
      <c r="AD4" t="n">
        <v>176197.2562496872</v>
      </c>
      <c r="AE4" t="n">
        <v>241080.8592750479</v>
      </c>
      <c r="AF4" t="n">
        <v>3.501179283859727e-06</v>
      </c>
      <c r="AG4" t="n">
        <v>0.6175</v>
      </c>
      <c r="AH4" t="n">
        <v>218072.4404250183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7.1368</v>
      </c>
      <c r="E5" t="n">
        <v>14.01</v>
      </c>
      <c r="F5" t="n">
        <v>7.88</v>
      </c>
      <c r="G5" t="n">
        <v>8.02</v>
      </c>
      <c r="H5" t="n">
        <v>0.11</v>
      </c>
      <c r="I5" t="n">
        <v>59</v>
      </c>
      <c r="J5" t="n">
        <v>286.69</v>
      </c>
      <c r="K5" t="n">
        <v>61.2</v>
      </c>
      <c r="L5" t="n">
        <v>1.75</v>
      </c>
      <c r="M5" t="n">
        <v>57</v>
      </c>
      <c r="N5" t="n">
        <v>78.73999999999999</v>
      </c>
      <c r="O5" t="n">
        <v>35592.57</v>
      </c>
      <c r="P5" t="n">
        <v>140.05</v>
      </c>
      <c r="Q5" t="n">
        <v>204.3</v>
      </c>
      <c r="R5" t="n">
        <v>58.78</v>
      </c>
      <c r="S5" t="n">
        <v>17.37</v>
      </c>
      <c r="T5" t="n">
        <v>18337.48</v>
      </c>
      <c r="U5" t="n">
        <v>0.3</v>
      </c>
      <c r="V5" t="n">
        <v>0.65</v>
      </c>
      <c r="W5" t="n">
        <v>1.24</v>
      </c>
      <c r="X5" t="n">
        <v>1.19</v>
      </c>
      <c r="Y5" t="n">
        <v>1</v>
      </c>
      <c r="Z5" t="n">
        <v>10</v>
      </c>
      <c r="AA5" t="n">
        <v>162.3638126609054</v>
      </c>
      <c r="AB5" t="n">
        <v>222.1533314684271</v>
      </c>
      <c r="AC5" t="n">
        <v>200.9513293073032</v>
      </c>
      <c r="AD5" t="n">
        <v>162363.8126609054</v>
      </c>
      <c r="AE5" t="n">
        <v>222153.3314684271</v>
      </c>
      <c r="AF5" t="n">
        <v>3.702632631406994e-06</v>
      </c>
      <c r="AG5" t="n">
        <v>0.58375</v>
      </c>
      <c r="AH5" t="n">
        <v>200951.3293073032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7.5105</v>
      </c>
      <c r="E6" t="n">
        <v>13.31</v>
      </c>
      <c r="F6" t="n">
        <v>7.67</v>
      </c>
      <c r="G6" t="n">
        <v>9.210000000000001</v>
      </c>
      <c r="H6" t="n">
        <v>0.12</v>
      </c>
      <c r="I6" t="n">
        <v>50</v>
      </c>
      <c r="J6" t="n">
        <v>287.19</v>
      </c>
      <c r="K6" t="n">
        <v>61.2</v>
      </c>
      <c r="L6" t="n">
        <v>2</v>
      </c>
      <c r="M6" t="n">
        <v>48</v>
      </c>
      <c r="N6" t="n">
        <v>78.98999999999999</v>
      </c>
      <c r="O6" t="n">
        <v>35654.65</v>
      </c>
      <c r="P6" t="n">
        <v>136.22</v>
      </c>
      <c r="Q6" t="n">
        <v>204.15</v>
      </c>
      <c r="R6" t="n">
        <v>52.25</v>
      </c>
      <c r="S6" t="n">
        <v>17.37</v>
      </c>
      <c r="T6" t="n">
        <v>15118.14</v>
      </c>
      <c r="U6" t="n">
        <v>0.33</v>
      </c>
      <c r="V6" t="n">
        <v>0.67</v>
      </c>
      <c r="W6" t="n">
        <v>1.22</v>
      </c>
      <c r="X6" t="n">
        <v>0.98</v>
      </c>
      <c r="Y6" t="n">
        <v>1</v>
      </c>
      <c r="Z6" t="n">
        <v>10</v>
      </c>
      <c r="AA6" t="n">
        <v>150.3281608914982</v>
      </c>
      <c r="AB6" t="n">
        <v>205.6856217420505</v>
      </c>
      <c r="AC6" t="n">
        <v>186.055274684631</v>
      </c>
      <c r="AD6" t="n">
        <v>150328.1608914981</v>
      </c>
      <c r="AE6" t="n">
        <v>205685.6217420505</v>
      </c>
      <c r="AF6" t="n">
        <v>3.896511374591165e-06</v>
      </c>
      <c r="AG6" t="n">
        <v>0.5545833333333333</v>
      </c>
      <c r="AH6" t="n">
        <v>186055.274684631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7.7541</v>
      </c>
      <c r="E7" t="n">
        <v>12.9</v>
      </c>
      <c r="F7" t="n">
        <v>7.58</v>
      </c>
      <c r="G7" t="n">
        <v>10.33</v>
      </c>
      <c r="H7" t="n">
        <v>0.14</v>
      </c>
      <c r="I7" t="n">
        <v>44</v>
      </c>
      <c r="J7" t="n">
        <v>287.7</v>
      </c>
      <c r="K7" t="n">
        <v>61.2</v>
      </c>
      <c r="L7" t="n">
        <v>2.25</v>
      </c>
      <c r="M7" t="n">
        <v>42</v>
      </c>
      <c r="N7" t="n">
        <v>79.25</v>
      </c>
      <c r="O7" t="n">
        <v>35716.83</v>
      </c>
      <c r="P7" t="n">
        <v>134.46</v>
      </c>
      <c r="Q7" t="n">
        <v>204.19</v>
      </c>
      <c r="R7" t="n">
        <v>49.12</v>
      </c>
      <c r="S7" t="n">
        <v>17.37</v>
      </c>
      <c r="T7" t="n">
        <v>13580.69</v>
      </c>
      <c r="U7" t="n">
        <v>0.35</v>
      </c>
      <c r="V7" t="n">
        <v>0.67</v>
      </c>
      <c r="W7" t="n">
        <v>1.21</v>
      </c>
      <c r="X7" t="n">
        <v>0.88</v>
      </c>
      <c r="Y7" t="n">
        <v>1</v>
      </c>
      <c r="Z7" t="n">
        <v>10</v>
      </c>
      <c r="AA7" t="n">
        <v>143.8951417719935</v>
      </c>
      <c r="AB7" t="n">
        <v>196.8836811779751</v>
      </c>
      <c r="AC7" t="n">
        <v>178.093378974387</v>
      </c>
      <c r="AD7" t="n">
        <v>143895.1417719935</v>
      </c>
      <c r="AE7" t="n">
        <v>196883.6811779751</v>
      </c>
      <c r="AF7" t="n">
        <v>4.0228931295809e-06</v>
      </c>
      <c r="AG7" t="n">
        <v>0.5375</v>
      </c>
      <c r="AH7" t="n">
        <v>178093.378974387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7.9883</v>
      </c>
      <c r="E8" t="n">
        <v>12.52</v>
      </c>
      <c r="F8" t="n">
        <v>7.47</v>
      </c>
      <c r="G8" t="n">
        <v>11.49</v>
      </c>
      <c r="H8" t="n">
        <v>0.15</v>
      </c>
      <c r="I8" t="n">
        <v>39</v>
      </c>
      <c r="J8" t="n">
        <v>288.2</v>
      </c>
      <c r="K8" t="n">
        <v>61.2</v>
      </c>
      <c r="L8" t="n">
        <v>2.5</v>
      </c>
      <c r="M8" t="n">
        <v>37</v>
      </c>
      <c r="N8" t="n">
        <v>79.5</v>
      </c>
      <c r="O8" t="n">
        <v>35779.11</v>
      </c>
      <c r="P8" t="n">
        <v>132.48</v>
      </c>
      <c r="Q8" t="n">
        <v>204.25</v>
      </c>
      <c r="R8" t="n">
        <v>45.71</v>
      </c>
      <c r="S8" t="n">
        <v>17.37</v>
      </c>
      <c r="T8" t="n">
        <v>11900.03</v>
      </c>
      <c r="U8" t="n">
        <v>0.38</v>
      </c>
      <c r="V8" t="n">
        <v>0.68</v>
      </c>
      <c r="W8" t="n">
        <v>1.21</v>
      </c>
      <c r="X8" t="n">
        <v>0.77</v>
      </c>
      <c r="Y8" t="n">
        <v>1</v>
      </c>
      <c r="Z8" t="n">
        <v>10</v>
      </c>
      <c r="AA8" t="n">
        <v>137.7505978692362</v>
      </c>
      <c r="AB8" t="n">
        <v>188.4764451320815</v>
      </c>
      <c r="AC8" t="n">
        <v>170.4885177370809</v>
      </c>
      <c r="AD8" t="n">
        <v>137750.5978692362</v>
      </c>
      <c r="AE8" t="n">
        <v>188476.4451320815</v>
      </c>
      <c r="AF8" t="n">
        <v>4.144398084501245e-06</v>
      </c>
      <c r="AG8" t="n">
        <v>0.5216666666666666</v>
      </c>
      <c r="AH8" t="n">
        <v>170488.5177370809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7.39</v>
      </c>
      <c r="G9" t="n">
        <v>12.32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131.1</v>
      </c>
      <c r="Q9" t="n">
        <v>204.15</v>
      </c>
      <c r="R9" t="n">
        <v>43.86</v>
      </c>
      <c r="S9" t="n">
        <v>17.37</v>
      </c>
      <c r="T9" t="n">
        <v>10991.32</v>
      </c>
      <c r="U9" t="n">
        <v>0.4</v>
      </c>
      <c r="V9" t="n">
        <v>0.6899999999999999</v>
      </c>
      <c r="W9" t="n">
        <v>1.19</v>
      </c>
      <c r="X9" t="n">
        <v>0.7</v>
      </c>
      <c r="Y9" t="n">
        <v>1</v>
      </c>
      <c r="Z9" t="n">
        <v>10</v>
      </c>
      <c r="AA9" t="n">
        <v>133.8239607808963</v>
      </c>
      <c r="AB9" t="n">
        <v>183.1038470368152</v>
      </c>
      <c r="AC9" t="n">
        <v>165.6286728635363</v>
      </c>
      <c r="AD9" t="n">
        <v>133823.9607808963</v>
      </c>
      <c r="AE9" t="n">
        <v>183103.8470368152</v>
      </c>
      <c r="AF9" t="n">
        <v>4.223775787758345e-06</v>
      </c>
      <c r="AG9" t="n">
        <v>0.5116666666666666</v>
      </c>
      <c r="AH9" t="n">
        <v>165628.6728635363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8.3322</v>
      </c>
      <c r="E10" t="n">
        <v>12</v>
      </c>
      <c r="F10" t="n">
        <v>7.33</v>
      </c>
      <c r="G10" t="n">
        <v>13.74</v>
      </c>
      <c r="H10" t="n">
        <v>0.18</v>
      </c>
      <c r="I10" t="n">
        <v>32</v>
      </c>
      <c r="J10" t="n">
        <v>289.21</v>
      </c>
      <c r="K10" t="n">
        <v>61.2</v>
      </c>
      <c r="L10" t="n">
        <v>3</v>
      </c>
      <c r="M10" t="n">
        <v>30</v>
      </c>
      <c r="N10" t="n">
        <v>80.02</v>
      </c>
      <c r="O10" t="n">
        <v>35903.99</v>
      </c>
      <c r="P10" t="n">
        <v>129.84</v>
      </c>
      <c r="Q10" t="n">
        <v>204.2</v>
      </c>
      <c r="R10" t="n">
        <v>41.45</v>
      </c>
      <c r="S10" t="n">
        <v>17.37</v>
      </c>
      <c r="T10" t="n">
        <v>9809.4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129.5408280765337</v>
      </c>
      <c r="AB10" t="n">
        <v>177.2434759122303</v>
      </c>
      <c r="AC10" t="n">
        <v>160.3276073339974</v>
      </c>
      <c r="AD10" t="n">
        <v>129540.8280765337</v>
      </c>
      <c r="AE10" t="n">
        <v>177243.4759122304</v>
      </c>
      <c r="AF10" t="n">
        <v>4.322816333848413e-06</v>
      </c>
      <c r="AG10" t="n">
        <v>0.5</v>
      </c>
      <c r="AH10" t="n">
        <v>160327.6073339974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8.4452</v>
      </c>
      <c r="E11" t="n">
        <v>11.84</v>
      </c>
      <c r="F11" t="n">
        <v>7.28</v>
      </c>
      <c r="G11" t="n">
        <v>14.55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128.85</v>
      </c>
      <c r="Q11" t="n">
        <v>204.17</v>
      </c>
      <c r="R11" t="n">
        <v>40</v>
      </c>
      <c r="S11" t="n">
        <v>17.37</v>
      </c>
      <c r="T11" t="n">
        <v>9093.059999999999</v>
      </c>
      <c r="U11" t="n">
        <v>0.43</v>
      </c>
      <c r="V11" t="n">
        <v>0.7</v>
      </c>
      <c r="W11" t="n">
        <v>1.18</v>
      </c>
      <c r="X11" t="n">
        <v>0.58</v>
      </c>
      <c r="Y11" t="n">
        <v>1</v>
      </c>
      <c r="Z11" t="n">
        <v>10</v>
      </c>
      <c r="AA11" t="n">
        <v>126.9215289421612</v>
      </c>
      <c r="AB11" t="n">
        <v>173.6596352812614</v>
      </c>
      <c r="AC11" t="n">
        <v>157.0858034228952</v>
      </c>
      <c r="AD11" t="n">
        <v>126921.5289421612</v>
      </c>
      <c r="AE11" t="n">
        <v>173659.6352812614</v>
      </c>
      <c r="AF11" t="n">
        <v>4.381441696384702e-06</v>
      </c>
      <c r="AG11" t="n">
        <v>0.4933333333333333</v>
      </c>
      <c r="AH11" t="n">
        <v>157085.8034228952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8.5505</v>
      </c>
      <c r="E12" t="n">
        <v>11.7</v>
      </c>
      <c r="F12" t="n">
        <v>7.24</v>
      </c>
      <c r="G12" t="n">
        <v>15.51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128.09</v>
      </c>
      <c r="Q12" t="n">
        <v>204.14</v>
      </c>
      <c r="R12" t="n">
        <v>38.87</v>
      </c>
      <c r="S12" t="n">
        <v>17.37</v>
      </c>
      <c r="T12" t="n">
        <v>8539.66</v>
      </c>
      <c r="U12" t="n">
        <v>0.45</v>
      </c>
      <c r="V12" t="n">
        <v>0.71</v>
      </c>
      <c r="W12" t="n">
        <v>1.18</v>
      </c>
      <c r="X12" t="n">
        <v>0.55</v>
      </c>
      <c r="Y12" t="n">
        <v>1</v>
      </c>
      <c r="Z12" t="n">
        <v>10</v>
      </c>
      <c r="AA12" t="n">
        <v>124.6826849920047</v>
      </c>
      <c r="AB12" t="n">
        <v>170.5963502178346</v>
      </c>
      <c r="AC12" t="n">
        <v>154.3148739865732</v>
      </c>
      <c r="AD12" t="n">
        <v>124682.6849920047</v>
      </c>
      <c r="AE12" t="n">
        <v>170596.3502178346</v>
      </c>
      <c r="AF12" t="n">
        <v>4.436072233332235e-06</v>
      </c>
      <c r="AG12" t="n">
        <v>0.4875</v>
      </c>
      <c r="AH12" t="n">
        <v>154314.8739865732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7.19</v>
      </c>
      <c r="G13" t="n">
        <v>16.6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127.32</v>
      </c>
      <c r="Q13" t="n">
        <v>204.15</v>
      </c>
      <c r="R13" t="n">
        <v>37.45</v>
      </c>
      <c r="S13" t="n">
        <v>17.37</v>
      </c>
      <c r="T13" t="n">
        <v>7835.59</v>
      </c>
      <c r="U13" t="n">
        <v>0.46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122.3478629075533</v>
      </c>
      <c r="AB13" t="n">
        <v>167.4017436368092</v>
      </c>
      <c r="AC13" t="n">
        <v>151.4251561739814</v>
      </c>
      <c r="AD13" t="n">
        <v>122347.8629075534</v>
      </c>
      <c r="AE13" t="n">
        <v>167401.7436368092</v>
      </c>
      <c r="AF13" t="n">
        <v>4.493919383091496e-06</v>
      </c>
      <c r="AG13" t="n">
        <v>0.4808333333333333</v>
      </c>
      <c r="AH13" t="n">
        <v>151425.1561739814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8.769600000000001</v>
      </c>
      <c r="E14" t="n">
        <v>11.4</v>
      </c>
      <c r="F14" t="n">
        <v>7.16</v>
      </c>
      <c r="G14" t="n">
        <v>17.9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126.66</v>
      </c>
      <c r="Q14" t="n">
        <v>204.16</v>
      </c>
      <c r="R14" t="n">
        <v>36.49</v>
      </c>
      <c r="S14" t="n">
        <v>17.37</v>
      </c>
      <c r="T14" t="n">
        <v>7368.82</v>
      </c>
      <c r="U14" t="n">
        <v>0.48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120.298738561275</v>
      </c>
      <c r="AB14" t="n">
        <v>164.5980413052467</v>
      </c>
      <c r="AC14" t="n">
        <v>148.8890352579213</v>
      </c>
      <c r="AD14" t="n">
        <v>120298.738561275</v>
      </c>
      <c r="AE14" t="n">
        <v>164598.0413052466</v>
      </c>
      <c r="AF14" t="n">
        <v>4.549743179630475e-06</v>
      </c>
      <c r="AG14" t="n">
        <v>0.475</v>
      </c>
      <c r="AH14" t="n">
        <v>148889.0352579213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8.831099999999999</v>
      </c>
      <c r="E15" t="n">
        <v>11.32</v>
      </c>
      <c r="F15" t="n">
        <v>7.13</v>
      </c>
      <c r="G15" t="n">
        <v>18.61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126.16</v>
      </c>
      <c r="Q15" t="n">
        <v>204.19</v>
      </c>
      <c r="R15" t="n">
        <v>35.49</v>
      </c>
      <c r="S15" t="n">
        <v>17.37</v>
      </c>
      <c r="T15" t="n">
        <v>6870.56</v>
      </c>
      <c r="U15" t="n">
        <v>0.49</v>
      </c>
      <c r="V15" t="n">
        <v>0.72</v>
      </c>
      <c r="W15" t="n">
        <v>1.18</v>
      </c>
      <c r="X15" t="n">
        <v>0.44</v>
      </c>
      <c r="Y15" t="n">
        <v>1</v>
      </c>
      <c r="Z15" t="n">
        <v>10</v>
      </c>
      <c r="AA15" t="n">
        <v>119.0094561890245</v>
      </c>
      <c r="AB15" t="n">
        <v>162.8339882844105</v>
      </c>
      <c r="AC15" t="n">
        <v>147.2933409815292</v>
      </c>
      <c r="AD15" t="n">
        <v>119009.4561890245</v>
      </c>
      <c r="AE15" t="n">
        <v>162833.9882844105</v>
      </c>
      <c r="AF15" t="n">
        <v>4.581649903488721e-06</v>
      </c>
      <c r="AG15" t="n">
        <v>0.4716666666666667</v>
      </c>
      <c r="AH15" t="n">
        <v>147293.3409815292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8.956300000000001</v>
      </c>
      <c r="E16" t="n">
        <v>11.17</v>
      </c>
      <c r="F16" t="n">
        <v>7.08</v>
      </c>
      <c r="G16" t="n">
        <v>20.24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125.16</v>
      </c>
      <c r="Q16" t="n">
        <v>204.14</v>
      </c>
      <c r="R16" t="n">
        <v>34.03</v>
      </c>
      <c r="S16" t="n">
        <v>17.37</v>
      </c>
      <c r="T16" t="n">
        <v>6154.33</v>
      </c>
      <c r="U16" t="n">
        <v>0.51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116.5088149689414</v>
      </c>
      <c r="AB16" t="n">
        <v>159.4125006465899</v>
      </c>
      <c r="AC16" t="n">
        <v>144.198395321773</v>
      </c>
      <c r="AD16" t="n">
        <v>116508.8149689414</v>
      </c>
      <c r="AE16" t="n">
        <v>159412.5006465899</v>
      </c>
      <c r="AF16" t="n">
        <v>4.646604729944857e-06</v>
      </c>
      <c r="AG16" t="n">
        <v>0.4654166666666666</v>
      </c>
      <c r="AH16" t="n">
        <v>144198.395321773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9.010999999999999</v>
      </c>
      <c r="E17" t="n">
        <v>11.1</v>
      </c>
      <c r="F17" t="n">
        <v>7.07</v>
      </c>
      <c r="G17" t="n">
        <v>21.21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124.94</v>
      </c>
      <c r="Q17" t="n">
        <v>204.18</v>
      </c>
      <c r="R17" t="n">
        <v>33.59</v>
      </c>
      <c r="S17" t="n">
        <v>17.37</v>
      </c>
      <c r="T17" t="n">
        <v>5937.26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115.6247186181919</v>
      </c>
      <c r="AB17" t="n">
        <v>158.2028410159167</v>
      </c>
      <c r="AC17" t="n">
        <v>143.104183908483</v>
      </c>
      <c r="AD17" t="n">
        <v>115624.7186181919</v>
      </c>
      <c r="AE17" t="n">
        <v>158202.8410159167</v>
      </c>
      <c r="AF17" t="n">
        <v>4.674983555880565e-06</v>
      </c>
      <c r="AG17" t="n">
        <v>0.4625</v>
      </c>
      <c r="AH17" t="n">
        <v>143104.183908483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9.071400000000001</v>
      </c>
      <c r="E18" t="n">
        <v>11.02</v>
      </c>
      <c r="F18" t="n">
        <v>7.05</v>
      </c>
      <c r="G18" t="n">
        <v>22.26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124.41</v>
      </c>
      <c r="Q18" t="n">
        <v>204.21</v>
      </c>
      <c r="R18" t="n">
        <v>32.91</v>
      </c>
      <c r="S18" t="n">
        <v>17.37</v>
      </c>
      <c r="T18" t="n">
        <v>5603.91</v>
      </c>
      <c r="U18" t="n">
        <v>0.53</v>
      </c>
      <c r="V18" t="n">
        <v>0.72</v>
      </c>
      <c r="W18" t="n">
        <v>1.17</v>
      </c>
      <c r="X18" t="n">
        <v>0.36</v>
      </c>
      <c r="Y18" t="n">
        <v>1</v>
      </c>
      <c r="Z18" t="n">
        <v>10</v>
      </c>
      <c r="AA18" t="n">
        <v>114.4435660688364</v>
      </c>
      <c r="AB18" t="n">
        <v>156.5867359891166</v>
      </c>
      <c r="AC18" t="n">
        <v>141.6423176772225</v>
      </c>
      <c r="AD18" t="n">
        <v>114443.5660688364</v>
      </c>
      <c r="AE18" t="n">
        <v>156586.7359891166</v>
      </c>
      <c r="AF18" t="n">
        <v>4.706319590368989e-06</v>
      </c>
      <c r="AG18" t="n">
        <v>0.4591666666666667</v>
      </c>
      <c r="AH18" t="n">
        <v>141642.3176772225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9.134499999999999</v>
      </c>
      <c r="E19" t="n">
        <v>10.95</v>
      </c>
      <c r="F19" t="n">
        <v>7.03</v>
      </c>
      <c r="G19" t="n">
        <v>23.43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124.01</v>
      </c>
      <c r="Q19" t="n">
        <v>204.15</v>
      </c>
      <c r="R19" t="n">
        <v>32.34</v>
      </c>
      <c r="S19" t="n">
        <v>17.37</v>
      </c>
      <c r="T19" t="n">
        <v>5324.09</v>
      </c>
      <c r="U19" t="n">
        <v>0.54</v>
      </c>
      <c r="V19" t="n">
        <v>0.73</v>
      </c>
      <c r="W19" t="n">
        <v>1.16</v>
      </c>
      <c r="X19" t="n">
        <v>0.34</v>
      </c>
      <c r="Y19" t="n">
        <v>1</v>
      </c>
      <c r="Z19" t="n">
        <v>10</v>
      </c>
      <c r="AA19" t="n">
        <v>113.3273079458021</v>
      </c>
      <c r="AB19" t="n">
        <v>155.059422379349</v>
      </c>
      <c r="AC19" t="n">
        <v>140.2607687347725</v>
      </c>
      <c r="AD19" t="n">
        <v>113327.3079458021</v>
      </c>
      <c r="AE19" t="n">
        <v>155059.422379349</v>
      </c>
      <c r="AF19" t="n">
        <v>4.739056407856067e-06</v>
      </c>
      <c r="AG19" t="n">
        <v>0.45625</v>
      </c>
      <c r="AH19" t="n">
        <v>140260.7687347725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9.133800000000001</v>
      </c>
      <c r="E20" t="n">
        <v>10.95</v>
      </c>
      <c r="F20" t="n">
        <v>7.03</v>
      </c>
      <c r="G20" t="n">
        <v>23.43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123.81</v>
      </c>
      <c r="Q20" t="n">
        <v>204.17</v>
      </c>
      <c r="R20" t="n">
        <v>32.14</v>
      </c>
      <c r="S20" t="n">
        <v>17.37</v>
      </c>
      <c r="T20" t="n">
        <v>5220.54</v>
      </c>
      <c r="U20" t="n">
        <v>0.54</v>
      </c>
      <c r="V20" t="n">
        <v>0.73</v>
      </c>
      <c r="W20" t="n">
        <v>1.17</v>
      </c>
      <c r="X20" t="n">
        <v>0.34</v>
      </c>
      <c r="Y20" t="n">
        <v>1</v>
      </c>
      <c r="Z20" t="n">
        <v>10</v>
      </c>
      <c r="AA20" t="n">
        <v>113.2164120647098</v>
      </c>
      <c r="AB20" t="n">
        <v>154.9076897424576</v>
      </c>
      <c r="AC20" t="n">
        <v>140.123517247788</v>
      </c>
      <c r="AD20" t="n">
        <v>113216.4120647098</v>
      </c>
      <c r="AE20" t="n">
        <v>154907.6897424576</v>
      </c>
      <c r="AF20" t="n">
        <v>4.738693241893454e-06</v>
      </c>
      <c r="AG20" t="n">
        <v>0.45625</v>
      </c>
      <c r="AH20" t="n">
        <v>140123.517247788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9.1839</v>
      </c>
      <c r="E21" t="n">
        <v>10.89</v>
      </c>
      <c r="F21" t="n">
        <v>7.02</v>
      </c>
      <c r="G21" t="n">
        <v>24.79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123.89</v>
      </c>
      <c r="Q21" t="n">
        <v>204.15</v>
      </c>
      <c r="R21" t="n">
        <v>32.19</v>
      </c>
      <c r="S21" t="n">
        <v>17.37</v>
      </c>
      <c r="T21" t="n">
        <v>5249.9</v>
      </c>
      <c r="U21" t="n">
        <v>0.54</v>
      </c>
      <c r="V21" t="n">
        <v>0.73</v>
      </c>
      <c r="W21" t="n">
        <v>1.17</v>
      </c>
      <c r="X21" t="n">
        <v>0.33</v>
      </c>
      <c r="Y21" t="n">
        <v>1</v>
      </c>
      <c r="Z21" t="n">
        <v>10</v>
      </c>
      <c r="AA21" t="n">
        <v>112.6033346610506</v>
      </c>
      <c r="AB21" t="n">
        <v>154.0688501917053</v>
      </c>
      <c r="AC21" t="n">
        <v>139.3647353664404</v>
      </c>
      <c r="AD21" t="n">
        <v>112603.3346610506</v>
      </c>
      <c r="AE21" t="n">
        <v>154068.8501917053</v>
      </c>
      <c r="AF21" t="n">
        <v>4.764685548646267e-06</v>
      </c>
      <c r="AG21" t="n">
        <v>0.45375</v>
      </c>
      <c r="AH21" t="n">
        <v>139364.7353664404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9.2583</v>
      </c>
      <c r="E22" t="n">
        <v>10.8</v>
      </c>
      <c r="F22" t="n">
        <v>6.99</v>
      </c>
      <c r="G22" t="n">
        <v>26.21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123.17</v>
      </c>
      <c r="Q22" t="n">
        <v>204.14</v>
      </c>
      <c r="R22" t="n">
        <v>31.11</v>
      </c>
      <c r="S22" t="n">
        <v>17.37</v>
      </c>
      <c r="T22" t="n">
        <v>4715.4</v>
      </c>
      <c r="U22" t="n">
        <v>0.5600000000000001</v>
      </c>
      <c r="V22" t="n">
        <v>0.73</v>
      </c>
      <c r="W22" t="n">
        <v>1.16</v>
      </c>
      <c r="X22" t="n">
        <v>0.3</v>
      </c>
      <c r="Y22" t="n">
        <v>1</v>
      </c>
      <c r="Z22" t="n">
        <v>10</v>
      </c>
      <c r="AA22" t="n">
        <v>111.1390197078878</v>
      </c>
      <c r="AB22" t="n">
        <v>152.0653098717725</v>
      </c>
      <c r="AC22" t="n">
        <v>137.5524101226549</v>
      </c>
      <c r="AD22" t="n">
        <v>111139.0197078878</v>
      </c>
      <c r="AE22" t="n">
        <v>152065.3098717725</v>
      </c>
      <c r="AF22" t="n">
        <v>4.803284902386975e-06</v>
      </c>
      <c r="AG22" t="n">
        <v>0.45</v>
      </c>
      <c r="AH22" t="n">
        <v>137552.4101226549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9.236499999999999</v>
      </c>
      <c r="E23" t="n">
        <v>10.83</v>
      </c>
      <c r="F23" t="n">
        <v>7.02</v>
      </c>
      <c r="G23" t="n">
        <v>26.31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123.61</v>
      </c>
      <c r="Q23" t="n">
        <v>204.17</v>
      </c>
      <c r="R23" t="n">
        <v>31.85</v>
      </c>
      <c r="S23" t="n">
        <v>17.37</v>
      </c>
      <c r="T23" t="n">
        <v>5084.91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111.8034736102166</v>
      </c>
      <c r="AB23" t="n">
        <v>152.9744450145757</v>
      </c>
      <c r="AC23" t="n">
        <v>138.3747786834085</v>
      </c>
      <c r="AD23" t="n">
        <v>111803.4736102166</v>
      </c>
      <c r="AE23" t="n">
        <v>152974.4450145757</v>
      </c>
      <c r="AF23" t="n">
        <v>4.791974876694134e-06</v>
      </c>
      <c r="AG23" t="n">
        <v>0.45125</v>
      </c>
      <c r="AH23" t="n">
        <v>138374.7786834085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9.325900000000001</v>
      </c>
      <c r="E24" t="n">
        <v>10.72</v>
      </c>
      <c r="F24" t="n">
        <v>6.97</v>
      </c>
      <c r="G24" t="n">
        <v>27.86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122.69</v>
      </c>
      <c r="Q24" t="n">
        <v>204.23</v>
      </c>
      <c r="R24" t="n">
        <v>30.29</v>
      </c>
      <c r="S24" t="n">
        <v>17.37</v>
      </c>
      <c r="T24" t="n">
        <v>4313.79</v>
      </c>
      <c r="U24" t="n">
        <v>0.57</v>
      </c>
      <c r="V24" t="n">
        <v>0.73</v>
      </c>
      <c r="W24" t="n">
        <v>1.16</v>
      </c>
      <c r="X24" t="n">
        <v>0.27</v>
      </c>
      <c r="Y24" t="n">
        <v>1</v>
      </c>
      <c r="Z24" t="n">
        <v>10</v>
      </c>
      <c r="AA24" t="n">
        <v>109.9650101741478</v>
      </c>
      <c r="AB24" t="n">
        <v>150.4589782340651</v>
      </c>
      <c r="AC24" t="n">
        <v>136.0993845219492</v>
      </c>
      <c r="AD24" t="n">
        <v>109965.0101741478</v>
      </c>
      <c r="AE24" t="n">
        <v>150458.9782340651</v>
      </c>
      <c r="AF24" t="n">
        <v>4.838356358205146e-06</v>
      </c>
      <c r="AG24" t="n">
        <v>0.4466666666666667</v>
      </c>
      <c r="AH24" t="n">
        <v>136099.3845219492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9.378399999999999</v>
      </c>
      <c r="E25" t="n">
        <v>10.66</v>
      </c>
      <c r="F25" t="n">
        <v>6.96</v>
      </c>
      <c r="G25" t="n">
        <v>29.82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122.41</v>
      </c>
      <c r="Q25" t="n">
        <v>204.15</v>
      </c>
      <c r="R25" t="n">
        <v>30.24</v>
      </c>
      <c r="S25" t="n">
        <v>17.37</v>
      </c>
      <c r="T25" t="n">
        <v>4291.14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109.1453403294635</v>
      </c>
      <c r="AB25" t="n">
        <v>149.3374697912872</v>
      </c>
      <c r="AC25" t="n">
        <v>135.0849112709026</v>
      </c>
      <c r="AD25" t="n">
        <v>109145.3403294635</v>
      </c>
      <c r="AE25" t="n">
        <v>149337.4697912871</v>
      </c>
      <c r="AF25" t="n">
        <v>4.865593805401208e-06</v>
      </c>
      <c r="AG25" t="n">
        <v>0.4441666666666667</v>
      </c>
      <c r="AH25" t="n">
        <v>135084.9112709026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9.388199999999999</v>
      </c>
      <c r="E26" t="n">
        <v>10.65</v>
      </c>
      <c r="F26" t="n">
        <v>6.95</v>
      </c>
      <c r="G26" t="n">
        <v>29.78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122.35</v>
      </c>
      <c r="Q26" t="n">
        <v>204.15</v>
      </c>
      <c r="R26" t="n">
        <v>29.7</v>
      </c>
      <c r="S26" t="n">
        <v>17.37</v>
      </c>
      <c r="T26" t="n">
        <v>4021.89</v>
      </c>
      <c r="U26" t="n">
        <v>0.58</v>
      </c>
      <c r="V26" t="n">
        <v>0.74</v>
      </c>
      <c r="W26" t="n">
        <v>1.16</v>
      </c>
      <c r="X26" t="n">
        <v>0.26</v>
      </c>
      <c r="Y26" t="n">
        <v>1</v>
      </c>
      <c r="Z26" t="n">
        <v>10</v>
      </c>
      <c r="AA26" t="n">
        <v>108.9510989572654</v>
      </c>
      <c r="AB26" t="n">
        <v>149.0717001765214</v>
      </c>
      <c r="AC26" t="n">
        <v>134.84450633516</v>
      </c>
      <c r="AD26" t="n">
        <v>108951.0989572654</v>
      </c>
      <c r="AE26" t="n">
        <v>149071.7001765214</v>
      </c>
      <c r="AF26" t="n">
        <v>4.870678128877807e-06</v>
      </c>
      <c r="AG26" t="n">
        <v>0.44375</v>
      </c>
      <c r="AH26" t="n">
        <v>134844.50633516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9.3848</v>
      </c>
      <c r="E27" t="n">
        <v>10.66</v>
      </c>
      <c r="F27" t="n">
        <v>6.95</v>
      </c>
      <c r="G27" t="n">
        <v>29.79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122.18</v>
      </c>
      <c r="Q27" t="n">
        <v>204.14</v>
      </c>
      <c r="R27" t="n">
        <v>29.9</v>
      </c>
      <c r="S27" t="n">
        <v>17.37</v>
      </c>
      <c r="T27" t="n">
        <v>4124</v>
      </c>
      <c r="U27" t="n">
        <v>0.58</v>
      </c>
      <c r="V27" t="n">
        <v>0.73</v>
      </c>
      <c r="W27" t="n">
        <v>1.16</v>
      </c>
      <c r="X27" t="n">
        <v>0.26</v>
      </c>
      <c r="Y27" t="n">
        <v>1</v>
      </c>
      <c r="Z27" t="n">
        <v>10</v>
      </c>
      <c r="AA27" t="n">
        <v>108.8941714837116</v>
      </c>
      <c r="AB27" t="n">
        <v>148.9938094957423</v>
      </c>
      <c r="AC27" t="n">
        <v>134.7740494316341</v>
      </c>
      <c r="AD27" t="n">
        <v>108894.1714837116</v>
      </c>
      <c r="AE27" t="n">
        <v>148993.8094957423</v>
      </c>
      <c r="AF27" t="n">
        <v>4.868914179916539e-06</v>
      </c>
      <c r="AG27" t="n">
        <v>0.4441666666666667</v>
      </c>
      <c r="AH27" t="n">
        <v>134774.0494316341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9.4481</v>
      </c>
      <c r="E28" t="n">
        <v>10.58</v>
      </c>
      <c r="F28" t="n">
        <v>6.93</v>
      </c>
      <c r="G28" t="n">
        <v>32.01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121.93</v>
      </c>
      <c r="Q28" t="n">
        <v>204.14</v>
      </c>
      <c r="R28" t="n">
        <v>29.37</v>
      </c>
      <c r="S28" t="n">
        <v>17.37</v>
      </c>
      <c r="T28" t="n">
        <v>3860.58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107.9301639443932</v>
      </c>
      <c r="AB28" t="n">
        <v>147.6748118514363</v>
      </c>
      <c r="AC28" t="n">
        <v>133.5809350712755</v>
      </c>
      <c r="AD28" t="n">
        <v>107930.1639443932</v>
      </c>
      <c r="AE28" t="n">
        <v>147674.8118514363</v>
      </c>
      <c r="AF28" t="n">
        <v>4.901754759107222e-06</v>
      </c>
      <c r="AG28" t="n">
        <v>0.4408333333333334</v>
      </c>
      <c r="AH28" t="n">
        <v>133580.9350712755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9.446099999999999</v>
      </c>
      <c r="E29" t="n">
        <v>10.59</v>
      </c>
      <c r="F29" t="n">
        <v>6.94</v>
      </c>
      <c r="G29" t="n">
        <v>32.02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121.9</v>
      </c>
      <c r="Q29" t="n">
        <v>204.15</v>
      </c>
      <c r="R29" t="n">
        <v>29.41</v>
      </c>
      <c r="S29" t="n">
        <v>17.37</v>
      </c>
      <c r="T29" t="n">
        <v>3883.85</v>
      </c>
      <c r="U29" t="n">
        <v>0.59</v>
      </c>
      <c r="V29" t="n">
        <v>0.74</v>
      </c>
      <c r="W29" t="n">
        <v>1.16</v>
      </c>
      <c r="X29" t="n">
        <v>0.25</v>
      </c>
      <c r="Y29" t="n">
        <v>1</v>
      </c>
      <c r="Z29" t="n">
        <v>10</v>
      </c>
      <c r="AA29" t="n">
        <v>107.9854436436016</v>
      </c>
      <c r="AB29" t="n">
        <v>147.7504479746614</v>
      </c>
      <c r="AC29" t="n">
        <v>133.649352589056</v>
      </c>
      <c r="AD29" t="n">
        <v>107985.4436436016</v>
      </c>
      <c r="AE29" t="n">
        <v>147750.4479746614</v>
      </c>
      <c r="AF29" t="n">
        <v>4.90071714207118e-06</v>
      </c>
      <c r="AG29" t="n">
        <v>0.44125</v>
      </c>
      <c r="AH29" t="n">
        <v>133649.352589056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9.5137</v>
      </c>
      <c r="E30" t="n">
        <v>10.51</v>
      </c>
      <c r="F30" t="n">
        <v>6.92</v>
      </c>
      <c r="G30" t="n">
        <v>34.58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121.51</v>
      </c>
      <c r="Q30" t="n">
        <v>204.15</v>
      </c>
      <c r="R30" t="n">
        <v>28.86</v>
      </c>
      <c r="S30" t="n">
        <v>17.37</v>
      </c>
      <c r="T30" t="n">
        <v>3612.7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106.9072325200087</v>
      </c>
      <c r="AB30" t="n">
        <v>146.2751919480447</v>
      </c>
      <c r="AC30" t="n">
        <v>132.3148929270843</v>
      </c>
      <c r="AD30" t="n">
        <v>106907.2325200087</v>
      </c>
      <c r="AE30" t="n">
        <v>146275.1919480447</v>
      </c>
      <c r="AF30" t="n">
        <v>4.93578859788935e-06</v>
      </c>
      <c r="AG30" t="n">
        <v>0.4379166666666667</v>
      </c>
      <c r="AH30" t="n">
        <v>132314.8929270843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9.512700000000001</v>
      </c>
      <c r="E31" t="n">
        <v>10.51</v>
      </c>
      <c r="F31" t="n">
        <v>6.92</v>
      </c>
      <c r="G31" t="n">
        <v>34.58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121.52</v>
      </c>
      <c r="Q31" t="n">
        <v>204.14</v>
      </c>
      <c r="R31" t="n">
        <v>28.75</v>
      </c>
      <c r="S31" t="n">
        <v>17.37</v>
      </c>
      <c r="T31" t="n">
        <v>3558.2</v>
      </c>
      <c r="U31" t="n">
        <v>0.6</v>
      </c>
      <c r="V31" t="n">
        <v>0.74</v>
      </c>
      <c r="W31" t="n">
        <v>1.16</v>
      </c>
      <c r="X31" t="n">
        <v>0.23</v>
      </c>
      <c r="Y31" t="n">
        <v>1</v>
      </c>
      <c r="Z31" t="n">
        <v>10</v>
      </c>
      <c r="AA31" t="n">
        <v>106.9236342744582</v>
      </c>
      <c r="AB31" t="n">
        <v>146.2976335520768</v>
      </c>
      <c r="AC31" t="n">
        <v>132.3351927359246</v>
      </c>
      <c r="AD31" t="n">
        <v>106923.6342744581</v>
      </c>
      <c r="AE31" t="n">
        <v>146297.6335520768</v>
      </c>
      <c r="AF31" t="n">
        <v>4.93526978937133e-06</v>
      </c>
      <c r="AG31" t="n">
        <v>0.4379166666666667</v>
      </c>
      <c r="AH31" t="n">
        <v>132335.1927359246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9.512</v>
      </c>
      <c r="E32" t="n">
        <v>10.51</v>
      </c>
      <c r="F32" t="n">
        <v>6.92</v>
      </c>
      <c r="G32" t="n">
        <v>34.59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121.4</v>
      </c>
      <c r="Q32" t="n">
        <v>204.15</v>
      </c>
      <c r="R32" t="n">
        <v>28.83</v>
      </c>
      <c r="S32" t="n">
        <v>17.37</v>
      </c>
      <c r="T32" t="n">
        <v>3596.56</v>
      </c>
      <c r="U32" t="n">
        <v>0.6</v>
      </c>
      <c r="V32" t="n">
        <v>0.74</v>
      </c>
      <c r="W32" t="n">
        <v>1.16</v>
      </c>
      <c r="X32" t="n">
        <v>0.23</v>
      </c>
      <c r="Y32" t="n">
        <v>1</v>
      </c>
      <c r="Z32" t="n">
        <v>10</v>
      </c>
      <c r="AA32" t="n">
        <v>106.8624589403445</v>
      </c>
      <c r="AB32" t="n">
        <v>146.2139307610772</v>
      </c>
      <c r="AC32" t="n">
        <v>132.2594784218203</v>
      </c>
      <c r="AD32" t="n">
        <v>106862.4589403445</v>
      </c>
      <c r="AE32" t="n">
        <v>146213.9307610772</v>
      </c>
      <c r="AF32" t="n">
        <v>4.934906623408716e-06</v>
      </c>
      <c r="AG32" t="n">
        <v>0.4379166666666667</v>
      </c>
      <c r="AH32" t="n">
        <v>132259.4784218204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9.5916</v>
      </c>
      <c r="E33" t="n">
        <v>10.43</v>
      </c>
      <c r="F33" t="n">
        <v>6.88</v>
      </c>
      <c r="G33" t="n">
        <v>37.55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120.66</v>
      </c>
      <c r="Q33" t="n">
        <v>204.15</v>
      </c>
      <c r="R33" t="n">
        <v>27.68</v>
      </c>
      <c r="S33" t="n">
        <v>17.37</v>
      </c>
      <c r="T33" t="n">
        <v>3027.91</v>
      </c>
      <c r="U33" t="n">
        <v>0.63</v>
      </c>
      <c r="V33" t="n">
        <v>0.74</v>
      </c>
      <c r="W33" t="n">
        <v>1.16</v>
      </c>
      <c r="X33" t="n">
        <v>0.19</v>
      </c>
      <c r="Y33" t="n">
        <v>1</v>
      </c>
      <c r="Z33" t="n">
        <v>10</v>
      </c>
      <c r="AA33" t="n">
        <v>105.3827574773092</v>
      </c>
      <c r="AB33" t="n">
        <v>144.1893379395321</v>
      </c>
      <c r="AC33" t="n">
        <v>130.428109897629</v>
      </c>
      <c r="AD33" t="n">
        <v>105382.7574773092</v>
      </c>
      <c r="AE33" t="n">
        <v>144189.3379395321</v>
      </c>
      <c r="AF33" t="n">
        <v>4.976203781443129e-06</v>
      </c>
      <c r="AG33" t="n">
        <v>0.4345833333333333</v>
      </c>
      <c r="AH33" t="n">
        <v>130428.109897629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9.5939</v>
      </c>
      <c r="E34" t="n">
        <v>10.42</v>
      </c>
      <c r="F34" t="n">
        <v>6.88</v>
      </c>
      <c r="G34" t="n">
        <v>37.53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120.6</v>
      </c>
      <c r="Q34" t="n">
        <v>204.15</v>
      </c>
      <c r="R34" t="n">
        <v>27.71</v>
      </c>
      <c r="S34" t="n">
        <v>17.37</v>
      </c>
      <c r="T34" t="n">
        <v>3044.24</v>
      </c>
      <c r="U34" t="n">
        <v>0.63</v>
      </c>
      <c r="V34" t="n">
        <v>0.74</v>
      </c>
      <c r="W34" t="n">
        <v>1.15</v>
      </c>
      <c r="X34" t="n">
        <v>0.19</v>
      </c>
      <c r="Y34" t="n">
        <v>1</v>
      </c>
      <c r="Z34" t="n">
        <v>10</v>
      </c>
      <c r="AA34" t="n">
        <v>105.3206023928601</v>
      </c>
      <c r="AB34" t="n">
        <v>144.1042946109</v>
      </c>
      <c r="AC34" t="n">
        <v>130.3511829849224</v>
      </c>
      <c r="AD34" t="n">
        <v>105320.6023928601</v>
      </c>
      <c r="AE34" t="n">
        <v>144104.2946109</v>
      </c>
      <c r="AF34" t="n">
        <v>4.977397041034575e-06</v>
      </c>
      <c r="AG34" t="n">
        <v>0.4341666666666666</v>
      </c>
      <c r="AH34" t="n">
        <v>130351.1829849225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9.5839</v>
      </c>
      <c r="E35" t="n">
        <v>10.43</v>
      </c>
      <c r="F35" t="n">
        <v>6.89</v>
      </c>
      <c r="G35" t="n">
        <v>37.59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120.78</v>
      </c>
      <c r="Q35" t="n">
        <v>204.14</v>
      </c>
      <c r="R35" t="n">
        <v>28.18</v>
      </c>
      <c r="S35" t="n">
        <v>17.37</v>
      </c>
      <c r="T35" t="n">
        <v>3278.71</v>
      </c>
      <c r="U35" t="n">
        <v>0.62</v>
      </c>
      <c r="V35" t="n">
        <v>0.74</v>
      </c>
      <c r="W35" t="n">
        <v>1.15</v>
      </c>
      <c r="X35" t="n">
        <v>0.2</v>
      </c>
      <c r="Y35" t="n">
        <v>1</v>
      </c>
      <c r="Z35" t="n">
        <v>10</v>
      </c>
      <c r="AA35" t="n">
        <v>105.5773784520661</v>
      </c>
      <c r="AB35" t="n">
        <v>144.4556269432658</v>
      </c>
      <c r="AC35" t="n">
        <v>130.6689846525853</v>
      </c>
      <c r="AD35" t="n">
        <v>105577.3784520661</v>
      </c>
      <c r="AE35" t="n">
        <v>144455.6269432658</v>
      </c>
      <c r="AF35" t="n">
        <v>4.972208955854372e-06</v>
      </c>
      <c r="AG35" t="n">
        <v>0.4345833333333333</v>
      </c>
      <c r="AH35" t="n">
        <v>130668.9846525853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9.588699999999999</v>
      </c>
      <c r="E36" t="n">
        <v>10.43</v>
      </c>
      <c r="F36" t="n">
        <v>6.89</v>
      </c>
      <c r="G36" t="n">
        <v>37.57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120.5</v>
      </c>
      <c r="Q36" t="n">
        <v>204.14</v>
      </c>
      <c r="R36" t="n">
        <v>27.92</v>
      </c>
      <c r="S36" t="n">
        <v>17.37</v>
      </c>
      <c r="T36" t="n">
        <v>3146.27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105.3682542576105</v>
      </c>
      <c r="AB36" t="n">
        <v>144.1694939945034</v>
      </c>
      <c r="AC36" t="n">
        <v>130.4101598308627</v>
      </c>
      <c r="AD36" t="n">
        <v>105368.2542576105</v>
      </c>
      <c r="AE36" t="n">
        <v>144169.4939945034</v>
      </c>
      <c r="AF36" t="n">
        <v>4.974699236740869e-06</v>
      </c>
      <c r="AG36" t="n">
        <v>0.4345833333333333</v>
      </c>
      <c r="AH36" t="n">
        <v>130410.1598308627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9.663399999999999</v>
      </c>
      <c r="E37" t="n">
        <v>10.35</v>
      </c>
      <c r="F37" t="n">
        <v>6.86</v>
      </c>
      <c r="G37" t="n">
        <v>41.16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119.94</v>
      </c>
      <c r="Q37" t="n">
        <v>204.14</v>
      </c>
      <c r="R37" t="n">
        <v>27.12</v>
      </c>
      <c r="S37" t="n">
        <v>17.37</v>
      </c>
      <c r="T37" t="n">
        <v>2754.21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104.1091321201669</v>
      </c>
      <c r="AB37" t="n">
        <v>142.4467075375057</v>
      </c>
      <c r="AC37" t="n">
        <v>128.8517936953743</v>
      </c>
      <c r="AD37" t="n">
        <v>104109.1321201669</v>
      </c>
      <c r="AE37" t="n">
        <v>142446.7075375057</v>
      </c>
      <c r="AF37" t="n">
        <v>5.013454233036983e-06</v>
      </c>
      <c r="AG37" t="n">
        <v>0.43125</v>
      </c>
      <c r="AH37" t="n">
        <v>128851.7936953742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9.654299999999999</v>
      </c>
      <c r="E38" t="n">
        <v>10.36</v>
      </c>
      <c r="F38" t="n">
        <v>6.87</v>
      </c>
      <c r="G38" t="n">
        <v>41.22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120.13</v>
      </c>
      <c r="Q38" t="n">
        <v>204.14</v>
      </c>
      <c r="R38" t="n">
        <v>27.38</v>
      </c>
      <c r="S38" t="n">
        <v>17.37</v>
      </c>
      <c r="T38" t="n">
        <v>2884.26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104.3592604118086</v>
      </c>
      <c r="AB38" t="n">
        <v>142.788944101011</v>
      </c>
      <c r="AC38" t="n">
        <v>129.1613676815908</v>
      </c>
      <c r="AD38" t="n">
        <v>104359.2604118086</v>
      </c>
      <c r="AE38" t="n">
        <v>142788.944101011</v>
      </c>
      <c r="AF38" t="n">
        <v>5.008733075522998e-06</v>
      </c>
      <c r="AG38" t="n">
        <v>0.4316666666666666</v>
      </c>
      <c r="AH38" t="n">
        <v>129161.3676815908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9.6577</v>
      </c>
      <c r="E39" t="n">
        <v>10.35</v>
      </c>
      <c r="F39" t="n">
        <v>6.87</v>
      </c>
      <c r="G39" t="n">
        <v>41.2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120.14</v>
      </c>
      <c r="Q39" t="n">
        <v>204.15</v>
      </c>
      <c r="R39" t="n">
        <v>27.35</v>
      </c>
      <c r="S39" t="n">
        <v>17.37</v>
      </c>
      <c r="T39" t="n">
        <v>2865.55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104.3258799095512</v>
      </c>
      <c r="AB39" t="n">
        <v>142.7432714251787</v>
      </c>
      <c r="AC39" t="n">
        <v>129.1200539418379</v>
      </c>
      <c r="AD39" t="n">
        <v>104325.8799095512</v>
      </c>
      <c r="AE39" t="n">
        <v>142743.2714251787</v>
      </c>
      <c r="AF39" t="n">
        <v>5.010497024484268e-06</v>
      </c>
      <c r="AG39" t="n">
        <v>0.43125</v>
      </c>
      <c r="AH39" t="n">
        <v>129120.0539418379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9.6595</v>
      </c>
      <c r="E40" t="n">
        <v>10.35</v>
      </c>
      <c r="F40" t="n">
        <v>6.86</v>
      </c>
      <c r="G40" t="n">
        <v>41.19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120.05</v>
      </c>
      <c r="Q40" t="n">
        <v>204.14</v>
      </c>
      <c r="R40" t="n">
        <v>27.28</v>
      </c>
      <c r="S40" t="n">
        <v>17.37</v>
      </c>
      <c r="T40" t="n">
        <v>2830.87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104.2110236215817</v>
      </c>
      <c r="AB40" t="n">
        <v>142.5861199848771</v>
      </c>
      <c r="AC40" t="n">
        <v>128.9779008144352</v>
      </c>
      <c r="AD40" t="n">
        <v>104211.0236215817</v>
      </c>
      <c r="AE40" t="n">
        <v>142586.1199848772</v>
      </c>
      <c r="AF40" t="n">
        <v>5.011430879816704e-06</v>
      </c>
      <c r="AG40" t="n">
        <v>0.43125</v>
      </c>
      <c r="AH40" t="n">
        <v>128977.9008144352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9.728899999999999</v>
      </c>
      <c r="E41" t="n">
        <v>10.28</v>
      </c>
      <c r="F41" t="n">
        <v>6.84</v>
      </c>
      <c r="G41" t="n">
        <v>45.63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119.42</v>
      </c>
      <c r="Q41" t="n">
        <v>204.16</v>
      </c>
      <c r="R41" t="n">
        <v>26.6</v>
      </c>
      <c r="S41" t="n">
        <v>17.37</v>
      </c>
      <c r="T41" t="n">
        <v>2497.23</v>
      </c>
      <c r="U41" t="n">
        <v>0.65</v>
      </c>
      <c r="V41" t="n">
        <v>0.75</v>
      </c>
      <c r="W41" t="n">
        <v>1.15</v>
      </c>
      <c r="X41" t="n">
        <v>0.15</v>
      </c>
      <c r="Y41" t="n">
        <v>1</v>
      </c>
      <c r="Z41" t="n">
        <v>10</v>
      </c>
      <c r="AA41" t="n">
        <v>103.033033964561</v>
      </c>
      <c r="AB41" t="n">
        <v>140.9743425669063</v>
      </c>
      <c r="AC41" t="n">
        <v>127.5199491710912</v>
      </c>
      <c r="AD41" t="n">
        <v>103033.033964561</v>
      </c>
      <c r="AE41" t="n">
        <v>140974.3425669063</v>
      </c>
      <c r="AF41" t="n">
        <v>5.04743619096731e-06</v>
      </c>
      <c r="AG41" t="n">
        <v>0.4283333333333333</v>
      </c>
      <c r="AH41" t="n">
        <v>127519.9491710912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9.7171</v>
      </c>
      <c r="E42" t="n">
        <v>10.29</v>
      </c>
      <c r="F42" t="n">
        <v>6.86</v>
      </c>
      <c r="G42" t="n">
        <v>45.71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119.9</v>
      </c>
      <c r="Q42" t="n">
        <v>204.15</v>
      </c>
      <c r="R42" t="n">
        <v>27.02</v>
      </c>
      <c r="S42" t="n">
        <v>17.37</v>
      </c>
      <c r="T42" t="n">
        <v>2709.3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103.5156014462343</v>
      </c>
      <c r="AB42" t="n">
        <v>141.6346126847063</v>
      </c>
      <c r="AC42" t="n">
        <v>128.1172040355435</v>
      </c>
      <c r="AD42" t="n">
        <v>103515.6014462343</v>
      </c>
      <c r="AE42" t="n">
        <v>141634.6126847063</v>
      </c>
      <c r="AF42" t="n">
        <v>5.041314250454671e-06</v>
      </c>
      <c r="AG42" t="n">
        <v>0.42875</v>
      </c>
      <c r="AH42" t="n">
        <v>128117.2040355435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9.720800000000001</v>
      </c>
      <c r="E43" t="n">
        <v>10.29</v>
      </c>
      <c r="F43" t="n">
        <v>6.85</v>
      </c>
      <c r="G43" t="n">
        <v>45.69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119.94</v>
      </c>
      <c r="Q43" t="n">
        <v>204.16</v>
      </c>
      <c r="R43" t="n">
        <v>26.89</v>
      </c>
      <c r="S43" t="n">
        <v>17.37</v>
      </c>
      <c r="T43" t="n">
        <v>2640.7</v>
      </c>
      <c r="U43" t="n">
        <v>0.65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103.4551780181669</v>
      </c>
      <c r="AB43" t="n">
        <v>141.5519386847309</v>
      </c>
      <c r="AC43" t="n">
        <v>128.0424203260921</v>
      </c>
      <c r="AD43" t="n">
        <v>103455.1780181669</v>
      </c>
      <c r="AE43" t="n">
        <v>141551.9386847309</v>
      </c>
      <c r="AF43" t="n">
        <v>5.043233841971346e-06</v>
      </c>
      <c r="AG43" t="n">
        <v>0.42875</v>
      </c>
      <c r="AH43" t="n">
        <v>128042.4203260921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9.721299999999999</v>
      </c>
      <c r="E44" t="n">
        <v>10.29</v>
      </c>
      <c r="F44" t="n">
        <v>6.85</v>
      </c>
      <c r="G44" t="n">
        <v>45.68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119.84</v>
      </c>
      <c r="Q44" t="n">
        <v>204.14</v>
      </c>
      <c r="R44" t="n">
        <v>26.88</v>
      </c>
      <c r="S44" t="n">
        <v>17.37</v>
      </c>
      <c r="T44" t="n">
        <v>2635.62</v>
      </c>
      <c r="U44" t="n">
        <v>0.65</v>
      </c>
      <c r="V44" t="n">
        <v>0.75</v>
      </c>
      <c r="W44" t="n">
        <v>1.15</v>
      </c>
      <c r="X44" t="n">
        <v>0.16</v>
      </c>
      <c r="Y44" t="n">
        <v>1</v>
      </c>
      <c r="Z44" t="n">
        <v>10</v>
      </c>
      <c r="AA44" t="n">
        <v>103.3941452504035</v>
      </c>
      <c r="AB44" t="n">
        <v>141.4684309593013</v>
      </c>
      <c r="AC44" t="n">
        <v>127.9668824607736</v>
      </c>
      <c r="AD44" t="n">
        <v>103394.1452504035</v>
      </c>
      <c r="AE44" t="n">
        <v>141468.4309593013</v>
      </c>
      <c r="AF44" t="n">
        <v>5.043493246230356e-06</v>
      </c>
      <c r="AG44" t="n">
        <v>0.42875</v>
      </c>
      <c r="AH44" t="n">
        <v>127966.8824607736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9.715</v>
      </c>
      <c r="E45" t="n">
        <v>10.29</v>
      </c>
      <c r="F45" t="n">
        <v>6.86</v>
      </c>
      <c r="G45" t="n">
        <v>45.73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119.8</v>
      </c>
      <c r="Q45" t="n">
        <v>204.15</v>
      </c>
      <c r="R45" t="n">
        <v>27.11</v>
      </c>
      <c r="S45" t="n">
        <v>17.37</v>
      </c>
      <c r="T45" t="n">
        <v>2752.57</v>
      </c>
      <c r="U45" t="n">
        <v>0.64</v>
      </c>
      <c r="V45" t="n">
        <v>0.74</v>
      </c>
      <c r="W45" t="n">
        <v>1.15</v>
      </c>
      <c r="X45" t="n">
        <v>0.17</v>
      </c>
      <c r="Y45" t="n">
        <v>1</v>
      </c>
      <c r="Z45" t="n">
        <v>10</v>
      </c>
      <c r="AA45" t="n">
        <v>103.4808349392316</v>
      </c>
      <c r="AB45" t="n">
        <v>141.5870436160351</v>
      </c>
      <c r="AC45" t="n">
        <v>128.0741748920226</v>
      </c>
      <c r="AD45" t="n">
        <v>103480.8349392316</v>
      </c>
      <c r="AE45" t="n">
        <v>141587.0436160351</v>
      </c>
      <c r="AF45" t="n">
        <v>5.040224752566828e-06</v>
      </c>
      <c r="AG45" t="n">
        <v>0.42875</v>
      </c>
      <c r="AH45" t="n">
        <v>128074.1748920226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9.7187</v>
      </c>
      <c r="E46" t="n">
        <v>10.29</v>
      </c>
      <c r="F46" t="n">
        <v>6.86</v>
      </c>
      <c r="G46" t="n">
        <v>45.7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119.62</v>
      </c>
      <c r="Q46" t="n">
        <v>204.14</v>
      </c>
      <c r="R46" t="n">
        <v>27</v>
      </c>
      <c r="S46" t="n">
        <v>17.37</v>
      </c>
      <c r="T46" t="n">
        <v>2698.09</v>
      </c>
      <c r="U46" t="n">
        <v>0.64</v>
      </c>
      <c r="V46" t="n">
        <v>0.74</v>
      </c>
      <c r="W46" t="n">
        <v>1.15</v>
      </c>
      <c r="X46" t="n">
        <v>0.16</v>
      </c>
      <c r="Y46" t="n">
        <v>1</v>
      </c>
      <c r="Z46" t="n">
        <v>10</v>
      </c>
      <c r="AA46" t="n">
        <v>103.3426322796138</v>
      </c>
      <c r="AB46" t="n">
        <v>141.3979486400751</v>
      </c>
      <c r="AC46" t="n">
        <v>127.9031268751717</v>
      </c>
      <c r="AD46" t="n">
        <v>103342.6322796138</v>
      </c>
      <c r="AE46" t="n">
        <v>141397.9486400751</v>
      </c>
      <c r="AF46" t="n">
        <v>5.042144344083504e-06</v>
      </c>
      <c r="AG46" t="n">
        <v>0.42875</v>
      </c>
      <c r="AH46" t="n">
        <v>127903.1268751717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9.7882</v>
      </c>
      <c r="E47" t="n">
        <v>10.22</v>
      </c>
      <c r="F47" t="n">
        <v>6.84</v>
      </c>
      <c r="G47" t="n">
        <v>51.27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119.14</v>
      </c>
      <c r="Q47" t="n">
        <v>204.15</v>
      </c>
      <c r="R47" t="n">
        <v>26.39</v>
      </c>
      <c r="S47" t="n">
        <v>17.37</v>
      </c>
      <c r="T47" t="n">
        <v>2396.34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102.2599794276175</v>
      </c>
      <c r="AB47" t="n">
        <v>139.9166152447015</v>
      </c>
      <c r="AC47" t="n">
        <v>126.5631698599877</v>
      </c>
      <c r="AD47" t="n">
        <v>102259.9794276175</v>
      </c>
      <c r="AE47" t="n">
        <v>139916.6152447015</v>
      </c>
      <c r="AF47" t="n">
        <v>5.078201536085912e-06</v>
      </c>
      <c r="AG47" t="n">
        <v>0.4258333333333333</v>
      </c>
      <c r="AH47" t="n">
        <v>126563.1698599877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9.8042</v>
      </c>
      <c r="E48" t="n">
        <v>10.2</v>
      </c>
      <c r="F48" t="n">
        <v>6.82</v>
      </c>
      <c r="G48" t="n">
        <v>51.15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118.98</v>
      </c>
      <c r="Q48" t="n">
        <v>204.19</v>
      </c>
      <c r="R48" t="n">
        <v>25.72</v>
      </c>
      <c r="S48" t="n">
        <v>17.37</v>
      </c>
      <c r="T48" t="n">
        <v>2060.45</v>
      </c>
      <c r="U48" t="n">
        <v>0.68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101.9144763718949</v>
      </c>
      <c r="AB48" t="n">
        <v>139.4438827213431</v>
      </c>
      <c r="AC48" t="n">
        <v>126.1355542651742</v>
      </c>
      <c r="AD48" t="n">
        <v>101914.4763718949</v>
      </c>
      <c r="AE48" t="n">
        <v>139443.8827213431</v>
      </c>
      <c r="AF48" t="n">
        <v>5.086502472374236e-06</v>
      </c>
      <c r="AG48" t="n">
        <v>0.425</v>
      </c>
      <c r="AH48" t="n">
        <v>126135.5542651742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9.8058</v>
      </c>
      <c r="E49" t="n">
        <v>10.2</v>
      </c>
      <c r="F49" t="n">
        <v>6.82</v>
      </c>
      <c r="G49" t="n">
        <v>51.13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118.73</v>
      </c>
      <c r="Q49" t="n">
        <v>204.15</v>
      </c>
      <c r="R49" t="n">
        <v>25.86</v>
      </c>
      <c r="S49" t="n">
        <v>17.37</v>
      </c>
      <c r="T49" t="n">
        <v>2133.49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101.7599480095403</v>
      </c>
      <c r="AB49" t="n">
        <v>139.2324501986594</v>
      </c>
      <c r="AC49" t="n">
        <v>125.9443005657079</v>
      </c>
      <c r="AD49" t="n">
        <v>101759.9480095403</v>
      </c>
      <c r="AE49" t="n">
        <v>139232.4501986594</v>
      </c>
      <c r="AF49" t="n">
        <v>5.087332566003068e-06</v>
      </c>
      <c r="AG49" t="n">
        <v>0.425</v>
      </c>
      <c r="AH49" t="n">
        <v>125944.3005657079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9.7925</v>
      </c>
      <c r="E50" t="n">
        <v>10.21</v>
      </c>
      <c r="F50" t="n">
        <v>6.83</v>
      </c>
      <c r="G50" t="n">
        <v>51.24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118.99</v>
      </c>
      <c r="Q50" t="n">
        <v>204.14</v>
      </c>
      <c r="R50" t="n">
        <v>26.02</v>
      </c>
      <c r="S50" t="n">
        <v>17.37</v>
      </c>
      <c r="T50" t="n">
        <v>2212.54</v>
      </c>
      <c r="U50" t="n">
        <v>0.67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102.0848053430298</v>
      </c>
      <c r="AB50" t="n">
        <v>139.6769343340337</v>
      </c>
      <c r="AC50" t="n">
        <v>126.3463637590396</v>
      </c>
      <c r="AD50" t="n">
        <v>102084.8053430298</v>
      </c>
      <c r="AE50" t="n">
        <v>139676.9343340337</v>
      </c>
      <c r="AF50" t="n">
        <v>5.080432412713399e-06</v>
      </c>
      <c r="AG50" t="n">
        <v>0.4254166666666667</v>
      </c>
      <c r="AH50" t="n">
        <v>126346.3637590397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9.7973</v>
      </c>
      <c r="E51" t="n">
        <v>10.21</v>
      </c>
      <c r="F51" t="n">
        <v>6.83</v>
      </c>
      <c r="G51" t="n">
        <v>51.2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118.73</v>
      </c>
      <c r="Q51" t="n">
        <v>204.14</v>
      </c>
      <c r="R51" t="n">
        <v>26.15</v>
      </c>
      <c r="S51" t="n">
        <v>17.37</v>
      </c>
      <c r="T51" t="n">
        <v>2278.91</v>
      </c>
      <c r="U51" t="n">
        <v>0.66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101.8929095400745</v>
      </c>
      <c r="AB51" t="n">
        <v>139.414374030585</v>
      </c>
      <c r="AC51" t="n">
        <v>126.1088618424463</v>
      </c>
      <c r="AD51" t="n">
        <v>101892.9095400745</v>
      </c>
      <c r="AE51" t="n">
        <v>139414.374030585</v>
      </c>
      <c r="AF51" t="n">
        <v>5.082922693599896e-06</v>
      </c>
      <c r="AG51" t="n">
        <v>0.4254166666666667</v>
      </c>
      <c r="AH51" t="n">
        <v>126108.8618424463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9.7989</v>
      </c>
      <c r="E52" t="n">
        <v>10.21</v>
      </c>
      <c r="F52" t="n">
        <v>6.83</v>
      </c>
      <c r="G52" t="n">
        <v>51.19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118.8</v>
      </c>
      <c r="Q52" t="n">
        <v>204.15</v>
      </c>
      <c r="R52" t="n">
        <v>26.06</v>
      </c>
      <c r="S52" t="n">
        <v>17.37</v>
      </c>
      <c r="T52" t="n">
        <v>2230.95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101.9159931132657</v>
      </c>
      <c r="AB52" t="n">
        <v>139.4459579938006</v>
      </c>
      <c r="AC52" t="n">
        <v>126.137431476541</v>
      </c>
      <c r="AD52" t="n">
        <v>101915.9931132657</v>
      </c>
      <c r="AE52" t="n">
        <v>139445.9579938006</v>
      </c>
      <c r="AF52" t="n">
        <v>5.083752787228728e-06</v>
      </c>
      <c r="AG52" t="n">
        <v>0.4254166666666667</v>
      </c>
      <c r="AH52" t="n">
        <v>126137.431476541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9.796200000000001</v>
      </c>
      <c r="E53" t="n">
        <v>10.21</v>
      </c>
      <c r="F53" t="n">
        <v>6.83</v>
      </c>
      <c r="G53" t="n">
        <v>51.21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118.68</v>
      </c>
      <c r="Q53" t="n">
        <v>204.14</v>
      </c>
      <c r="R53" t="n">
        <v>26.06</v>
      </c>
      <c r="S53" t="n">
        <v>17.37</v>
      </c>
      <c r="T53" t="n">
        <v>2231.08</v>
      </c>
      <c r="U53" t="n">
        <v>0.67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101.8759936145384</v>
      </c>
      <c r="AB53" t="n">
        <v>139.3912289149885</v>
      </c>
      <c r="AC53" t="n">
        <v>126.087925664198</v>
      </c>
      <c r="AD53" t="n">
        <v>101875.9936145384</v>
      </c>
      <c r="AE53" t="n">
        <v>139391.2289149885</v>
      </c>
      <c r="AF53" t="n">
        <v>5.082352004230074e-06</v>
      </c>
      <c r="AG53" t="n">
        <v>0.4254166666666667</v>
      </c>
      <c r="AH53" t="n">
        <v>126087.925664198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9.7935</v>
      </c>
      <c r="E54" t="n">
        <v>10.21</v>
      </c>
      <c r="F54" t="n">
        <v>6.83</v>
      </c>
      <c r="G54" t="n">
        <v>51.23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118.57</v>
      </c>
      <c r="Q54" t="n">
        <v>204.19</v>
      </c>
      <c r="R54" t="n">
        <v>26.11</v>
      </c>
      <c r="S54" t="n">
        <v>17.37</v>
      </c>
      <c r="T54" t="n">
        <v>2255.57</v>
      </c>
      <c r="U54" t="n">
        <v>0.67</v>
      </c>
      <c r="V54" t="n">
        <v>0.75</v>
      </c>
      <c r="W54" t="n">
        <v>1.15</v>
      </c>
      <c r="X54" t="n">
        <v>0.14</v>
      </c>
      <c r="Y54" t="n">
        <v>1</v>
      </c>
      <c r="Z54" t="n">
        <v>10</v>
      </c>
      <c r="AA54" t="n">
        <v>101.8415287651577</v>
      </c>
      <c r="AB54" t="n">
        <v>139.3440725875841</v>
      </c>
      <c r="AC54" t="n">
        <v>126.0452698704967</v>
      </c>
      <c r="AD54" t="n">
        <v>101841.5287651577</v>
      </c>
      <c r="AE54" t="n">
        <v>139344.0725875841</v>
      </c>
      <c r="AF54" t="n">
        <v>5.080951221231419e-06</v>
      </c>
      <c r="AG54" t="n">
        <v>0.4254166666666667</v>
      </c>
      <c r="AH54" t="n">
        <v>126045.2698704967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9.873799999999999</v>
      </c>
      <c r="E55" t="n">
        <v>10.13</v>
      </c>
      <c r="F55" t="n">
        <v>6.8</v>
      </c>
      <c r="G55" t="n">
        <v>58.3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118.05</v>
      </c>
      <c r="Q55" t="n">
        <v>204.16</v>
      </c>
      <c r="R55" t="n">
        <v>25.25</v>
      </c>
      <c r="S55" t="n">
        <v>17.37</v>
      </c>
      <c r="T55" t="n">
        <v>1832.7</v>
      </c>
      <c r="U55" t="n">
        <v>0.6899999999999999</v>
      </c>
      <c r="V55" t="n">
        <v>0.75</v>
      </c>
      <c r="W55" t="n">
        <v>1.15</v>
      </c>
      <c r="X55" t="n">
        <v>0.11</v>
      </c>
      <c r="Y55" t="n">
        <v>1</v>
      </c>
      <c r="Z55" t="n">
        <v>10</v>
      </c>
      <c r="AA55" t="n">
        <v>100.6017530640986</v>
      </c>
      <c r="AB55" t="n">
        <v>137.6477567783521</v>
      </c>
      <c r="AC55" t="n">
        <v>124.5108480613031</v>
      </c>
      <c r="AD55" t="n">
        <v>100601.7530640986</v>
      </c>
      <c r="AE55" t="n">
        <v>137647.7567783521</v>
      </c>
      <c r="AF55" t="n">
        <v>5.122611545228445e-06</v>
      </c>
      <c r="AG55" t="n">
        <v>0.4220833333333334</v>
      </c>
      <c r="AH55" t="n">
        <v>124510.8480613031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9.8706</v>
      </c>
      <c r="E56" t="n">
        <v>10.13</v>
      </c>
      <c r="F56" t="n">
        <v>6.8</v>
      </c>
      <c r="G56" t="n">
        <v>58.33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118.26</v>
      </c>
      <c r="Q56" t="n">
        <v>204.14</v>
      </c>
      <c r="R56" t="n">
        <v>25.32</v>
      </c>
      <c r="S56" t="n">
        <v>17.37</v>
      </c>
      <c r="T56" t="n">
        <v>1869.71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100.7484788992089</v>
      </c>
      <c r="AB56" t="n">
        <v>137.8485135390368</v>
      </c>
      <c r="AC56" t="n">
        <v>124.692444878512</v>
      </c>
      <c r="AD56" t="n">
        <v>100748.4788992089</v>
      </c>
      <c r="AE56" t="n">
        <v>137848.5135390368</v>
      </c>
      <c r="AF56" t="n">
        <v>5.120951357970781e-06</v>
      </c>
      <c r="AG56" t="n">
        <v>0.4220833333333334</v>
      </c>
      <c r="AH56" t="n">
        <v>124692.444878512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9.869</v>
      </c>
      <c r="E57" t="n">
        <v>10.13</v>
      </c>
      <c r="F57" t="n">
        <v>6.81</v>
      </c>
      <c r="G57" t="n">
        <v>58.34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118.51</v>
      </c>
      <c r="Q57" t="n">
        <v>204.14</v>
      </c>
      <c r="R57" t="n">
        <v>25.35</v>
      </c>
      <c r="S57" t="n">
        <v>17.37</v>
      </c>
      <c r="T57" t="n">
        <v>1884.4</v>
      </c>
      <c r="U57" t="n">
        <v>0.6899999999999999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100.9465507289535</v>
      </c>
      <c r="AB57" t="n">
        <v>138.1195241548057</v>
      </c>
      <c r="AC57" t="n">
        <v>124.9375906214778</v>
      </c>
      <c r="AD57" t="n">
        <v>100946.5507289535</v>
      </c>
      <c r="AE57" t="n">
        <v>138119.5241548057</v>
      </c>
      <c r="AF57" t="n">
        <v>5.120121264341948e-06</v>
      </c>
      <c r="AG57" t="n">
        <v>0.4220833333333334</v>
      </c>
      <c r="AH57" t="n">
        <v>124937.5906214778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9.868399999999999</v>
      </c>
      <c r="E58" t="n">
        <v>10.13</v>
      </c>
      <c r="F58" t="n">
        <v>6.81</v>
      </c>
      <c r="G58" t="n">
        <v>58.35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118.55</v>
      </c>
      <c r="Q58" t="n">
        <v>204.15</v>
      </c>
      <c r="R58" t="n">
        <v>25.41</v>
      </c>
      <c r="S58" t="n">
        <v>17.37</v>
      </c>
      <c r="T58" t="n">
        <v>1911.21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100.9744335780436</v>
      </c>
      <c r="AB58" t="n">
        <v>138.1576746990352</v>
      </c>
      <c r="AC58" t="n">
        <v>124.9721001313107</v>
      </c>
      <c r="AD58" t="n">
        <v>100974.4335780436</v>
      </c>
      <c r="AE58" t="n">
        <v>138157.6746990352</v>
      </c>
      <c r="AF58" t="n">
        <v>5.119809979231136e-06</v>
      </c>
      <c r="AG58" t="n">
        <v>0.4220833333333334</v>
      </c>
      <c r="AH58" t="n">
        <v>124972.1001313107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9.862500000000001</v>
      </c>
      <c r="E59" t="n">
        <v>10.14</v>
      </c>
      <c r="F59" t="n">
        <v>6.81</v>
      </c>
      <c r="G59" t="n">
        <v>58.4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118.63</v>
      </c>
      <c r="Q59" t="n">
        <v>204.14</v>
      </c>
      <c r="R59" t="n">
        <v>25.63</v>
      </c>
      <c r="S59" t="n">
        <v>17.37</v>
      </c>
      <c r="T59" t="n">
        <v>2021.55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101.0800240157501</v>
      </c>
      <c r="AB59" t="n">
        <v>138.3021481942266</v>
      </c>
      <c r="AC59" t="n">
        <v>125.1027852788909</v>
      </c>
      <c r="AD59" t="n">
        <v>101080.0240157501</v>
      </c>
      <c r="AE59" t="n">
        <v>138302.1481942266</v>
      </c>
      <c r="AF59" t="n">
        <v>5.116749008974817e-06</v>
      </c>
      <c r="AG59" t="n">
        <v>0.4225</v>
      </c>
      <c r="AH59" t="n">
        <v>125102.7852788909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9.867599999999999</v>
      </c>
      <c r="E60" t="n">
        <v>10.13</v>
      </c>
      <c r="F60" t="n">
        <v>6.81</v>
      </c>
      <c r="G60" t="n">
        <v>58.35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118.51</v>
      </c>
      <c r="Q60" t="n">
        <v>204.14</v>
      </c>
      <c r="R60" t="n">
        <v>25.52</v>
      </c>
      <c r="S60" t="n">
        <v>17.37</v>
      </c>
      <c r="T60" t="n">
        <v>1969.33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100.9601428674328</v>
      </c>
      <c r="AB60" t="n">
        <v>138.1381215183159</v>
      </c>
      <c r="AC60" t="n">
        <v>124.9544130787161</v>
      </c>
      <c r="AD60" t="n">
        <v>100960.1428674328</v>
      </c>
      <c r="AE60" t="n">
        <v>138138.1215183159</v>
      </c>
      <c r="AF60" t="n">
        <v>5.11939493241672e-06</v>
      </c>
      <c r="AG60" t="n">
        <v>0.4220833333333334</v>
      </c>
      <c r="AH60" t="n">
        <v>124954.4130787161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9.8611</v>
      </c>
      <c r="E61" t="n">
        <v>10.14</v>
      </c>
      <c r="F61" t="n">
        <v>6.81</v>
      </c>
      <c r="G61" t="n">
        <v>58.41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118.43</v>
      </c>
      <c r="Q61" t="n">
        <v>204.14</v>
      </c>
      <c r="R61" t="n">
        <v>25.64</v>
      </c>
      <c r="S61" t="n">
        <v>17.37</v>
      </c>
      <c r="T61" t="n">
        <v>2026.82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100.9832712362809</v>
      </c>
      <c r="AB61" t="n">
        <v>138.1697667729254</v>
      </c>
      <c r="AC61" t="n">
        <v>124.9830381546401</v>
      </c>
      <c r="AD61" t="n">
        <v>100983.2712362809</v>
      </c>
      <c r="AE61" t="n">
        <v>138169.7667729254</v>
      </c>
      <c r="AF61" t="n">
        <v>5.116022677049588e-06</v>
      </c>
      <c r="AG61" t="n">
        <v>0.4225</v>
      </c>
      <c r="AH61" t="n">
        <v>124983.0381546401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9.860900000000001</v>
      </c>
      <c r="E62" t="n">
        <v>10.14</v>
      </c>
      <c r="F62" t="n">
        <v>6.81</v>
      </c>
      <c r="G62" t="n">
        <v>58.41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118.34</v>
      </c>
      <c r="Q62" t="n">
        <v>204.14</v>
      </c>
      <c r="R62" t="n">
        <v>25.67</v>
      </c>
      <c r="S62" t="n">
        <v>17.37</v>
      </c>
      <c r="T62" t="n">
        <v>2042.19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100.9355464347008</v>
      </c>
      <c r="AB62" t="n">
        <v>138.1044675939339</v>
      </c>
      <c r="AC62" t="n">
        <v>124.9239710376436</v>
      </c>
      <c r="AD62" t="n">
        <v>100935.5464347008</v>
      </c>
      <c r="AE62" t="n">
        <v>138104.4675939339</v>
      </c>
      <c r="AF62" t="n">
        <v>5.115918915345986e-06</v>
      </c>
      <c r="AG62" t="n">
        <v>0.4225</v>
      </c>
      <c r="AH62" t="n">
        <v>124923.9710376436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9.8592</v>
      </c>
      <c r="E63" t="n">
        <v>10.14</v>
      </c>
      <c r="F63" t="n">
        <v>6.82</v>
      </c>
      <c r="G63" t="n">
        <v>58.43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118.25</v>
      </c>
      <c r="Q63" t="n">
        <v>204.14</v>
      </c>
      <c r="R63" t="n">
        <v>25.8</v>
      </c>
      <c r="S63" t="n">
        <v>17.37</v>
      </c>
      <c r="T63" t="n">
        <v>2106.93</v>
      </c>
      <c r="U63" t="n">
        <v>0.67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100.947147406946</v>
      </c>
      <c r="AB63" t="n">
        <v>138.1203405559586</v>
      </c>
      <c r="AC63" t="n">
        <v>124.9383291064505</v>
      </c>
      <c r="AD63" t="n">
        <v>100947.147406946</v>
      </c>
      <c r="AE63" t="n">
        <v>138120.3405559586</v>
      </c>
      <c r="AF63" t="n">
        <v>5.11503694086535e-06</v>
      </c>
      <c r="AG63" t="n">
        <v>0.4225</v>
      </c>
      <c r="AH63" t="n">
        <v>124938.3291064505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9.859500000000001</v>
      </c>
      <c r="E64" t="n">
        <v>10.14</v>
      </c>
      <c r="F64" t="n">
        <v>6.82</v>
      </c>
      <c r="G64" t="n">
        <v>58.42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118.12</v>
      </c>
      <c r="Q64" t="n">
        <v>204.15</v>
      </c>
      <c r="R64" t="n">
        <v>25.66</v>
      </c>
      <c r="S64" t="n">
        <v>17.37</v>
      </c>
      <c r="T64" t="n">
        <v>2037.51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100.8724789207912</v>
      </c>
      <c r="AB64" t="n">
        <v>138.0181758390605</v>
      </c>
      <c r="AC64" t="n">
        <v>124.845914846744</v>
      </c>
      <c r="AD64" t="n">
        <v>100872.4789207912</v>
      </c>
      <c r="AE64" t="n">
        <v>138018.1758390605</v>
      </c>
      <c r="AF64" t="n">
        <v>5.115192583420756e-06</v>
      </c>
      <c r="AG64" t="n">
        <v>0.4225</v>
      </c>
      <c r="AH64" t="n">
        <v>124845.914846744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9.869</v>
      </c>
      <c r="E65" t="n">
        <v>10.13</v>
      </c>
      <c r="F65" t="n">
        <v>6.81</v>
      </c>
      <c r="G65" t="n">
        <v>58.34</v>
      </c>
      <c r="H65" t="n">
        <v>0.9399999999999999</v>
      </c>
      <c r="I65" t="n">
        <v>7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117.76</v>
      </c>
      <c r="Q65" t="n">
        <v>204.16</v>
      </c>
      <c r="R65" t="n">
        <v>25.41</v>
      </c>
      <c r="S65" t="n">
        <v>17.37</v>
      </c>
      <c r="T65" t="n">
        <v>1914.32</v>
      </c>
      <c r="U65" t="n">
        <v>0.68</v>
      </c>
      <c r="V65" t="n">
        <v>0.75</v>
      </c>
      <c r="W65" t="n">
        <v>1.15</v>
      </c>
      <c r="X65" t="n">
        <v>0.11</v>
      </c>
      <c r="Y65" t="n">
        <v>1</v>
      </c>
      <c r="Z65" t="n">
        <v>10</v>
      </c>
      <c r="AA65" t="n">
        <v>100.5329861403205</v>
      </c>
      <c r="AB65" t="n">
        <v>137.5536668394564</v>
      </c>
      <c r="AC65" t="n">
        <v>124.4257379341195</v>
      </c>
      <c r="AD65" t="n">
        <v>100532.9861403205</v>
      </c>
      <c r="AE65" t="n">
        <v>137553.6668394564</v>
      </c>
      <c r="AF65" t="n">
        <v>5.120121264341948e-06</v>
      </c>
      <c r="AG65" t="n">
        <v>0.4220833333333334</v>
      </c>
      <c r="AH65" t="n">
        <v>124425.7379341195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9.9406</v>
      </c>
      <c r="E66" t="n">
        <v>10.06</v>
      </c>
      <c r="F66" t="n">
        <v>6.79</v>
      </c>
      <c r="G66" t="n">
        <v>67.87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117.41</v>
      </c>
      <c r="Q66" t="n">
        <v>204.14</v>
      </c>
      <c r="R66" t="n">
        <v>24.72</v>
      </c>
      <c r="S66" t="n">
        <v>17.37</v>
      </c>
      <c r="T66" t="n">
        <v>1573.14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99.53668921241879</v>
      </c>
      <c r="AB66" t="n">
        <v>136.1904894291836</v>
      </c>
      <c r="AC66" t="n">
        <v>123.1926602626512</v>
      </c>
      <c r="AD66" t="n">
        <v>99536.68921241879</v>
      </c>
      <c r="AE66" t="n">
        <v>136190.4894291836</v>
      </c>
      <c r="AF66" t="n">
        <v>5.157267954232199e-06</v>
      </c>
      <c r="AG66" t="n">
        <v>0.4191666666666667</v>
      </c>
      <c r="AH66" t="n">
        <v>123192.6602626512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9.940099999999999</v>
      </c>
      <c r="E67" t="n">
        <v>10.06</v>
      </c>
      <c r="F67" t="n">
        <v>6.79</v>
      </c>
      <c r="G67" t="n">
        <v>67.88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117.52</v>
      </c>
      <c r="Q67" t="n">
        <v>204.14</v>
      </c>
      <c r="R67" t="n">
        <v>24.75</v>
      </c>
      <c r="S67" t="n">
        <v>17.37</v>
      </c>
      <c r="T67" t="n">
        <v>1588.52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99.60166095018545</v>
      </c>
      <c r="AB67" t="n">
        <v>136.2793866271467</v>
      </c>
      <c r="AC67" t="n">
        <v>123.2730732368087</v>
      </c>
      <c r="AD67" t="n">
        <v>99601.66095018545</v>
      </c>
      <c r="AE67" t="n">
        <v>136279.3866271467</v>
      </c>
      <c r="AF67" t="n">
        <v>5.157008549973189e-06</v>
      </c>
      <c r="AG67" t="n">
        <v>0.4191666666666667</v>
      </c>
      <c r="AH67" t="n">
        <v>123273.0732368087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9.9412</v>
      </c>
      <c r="E68" t="n">
        <v>10.06</v>
      </c>
      <c r="F68" t="n">
        <v>6.79</v>
      </c>
      <c r="G68" t="n">
        <v>67.87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117.52</v>
      </c>
      <c r="Q68" t="n">
        <v>204.15</v>
      </c>
      <c r="R68" t="n">
        <v>24.86</v>
      </c>
      <c r="S68" t="n">
        <v>17.37</v>
      </c>
      <c r="T68" t="n">
        <v>1641.91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99.59120610057256</v>
      </c>
      <c r="AB68" t="n">
        <v>136.2650818406709</v>
      </c>
      <c r="AC68" t="n">
        <v>123.2601336790773</v>
      </c>
      <c r="AD68" t="n">
        <v>99591.20610057257</v>
      </c>
      <c r="AE68" t="n">
        <v>136265.0818406709</v>
      </c>
      <c r="AF68" t="n">
        <v>5.157579239343011e-06</v>
      </c>
      <c r="AG68" t="n">
        <v>0.4191666666666667</v>
      </c>
      <c r="AH68" t="n">
        <v>123260.1336790773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9.941700000000001</v>
      </c>
      <c r="E69" t="n">
        <v>10.06</v>
      </c>
      <c r="F69" t="n">
        <v>6.79</v>
      </c>
      <c r="G69" t="n">
        <v>67.86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117.68</v>
      </c>
      <c r="Q69" t="n">
        <v>204.14</v>
      </c>
      <c r="R69" t="n">
        <v>24.76</v>
      </c>
      <c r="S69" t="n">
        <v>17.37</v>
      </c>
      <c r="T69" t="n">
        <v>1594.5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99.67403660079485</v>
      </c>
      <c r="AB69" t="n">
        <v>136.3784141852987</v>
      </c>
      <c r="AC69" t="n">
        <v>123.3626497437968</v>
      </c>
      <c r="AD69" t="n">
        <v>99674.03660079485</v>
      </c>
      <c r="AE69" t="n">
        <v>136378.4141852987</v>
      </c>
      <c r="AF69" t="n">
        <v>5.157838643602022e-06</v>
      </c>
      <c r="AG69" t="n">
        <v>0.4191666666666667</v>
      </c>
      <c r="AH69" t="n">
        <v>123362.6497437968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9.939500000000001</v>
      </c>
      <c r="E70" t="n">
        <v>10.06</v>
      </c>
      <c r="F70" t="n">
        <v>6.79</v>
      </c>
      <c r="G70" t="n">
        <v>67.88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117.76</v>
      </c>
      <c r="Q70" t="n">
        <v>204.14</v>
      </c>
      <c r="R70" t="n">
        <v>24.98</v>
      </c>
      <c r="S70" t="n">
        <v>17.37</v>
      </c>
      <c r="T70" t="n">
        <v>1702.16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99.7387665584116</v>
      </c>
      <c r="AB70" t="n">
        <v>136.4669805689941</v>
      </c>
      <c r="AC70" t="n">
        <v>123.442763476136</v>
      </c>
      <c r="AD70" t="n">
        <v>99738.7665584116</v>
      </c>
      <c r="AE70" t="n">
        <v>136466.9805689941</v>
      </c>
      <c r="AF70" t="n">
        <v>5.156697264862377e-06</v>
      </c>
      <c r="AG70" t="n">
        <v>0.4191666666666667</v>
      </c>
      <c r="AH70" t="n">
        <v>123442.763476136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9.9412</v>
      </c>
      <c r="E71" t="n">
        <v>10.06</v>
      </c>
      <c r="F71" t="n">
        <v>6.79</v>
      </c>
      <c r="G71" t="n">
        <v>67.87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117.76</v>
      </c>
      <c r="Q71" t="n">
        <v>204.14</v>
      </c>
      <c r="R71" t="n">
        <v>24.74</v>
      </c>
      <c r="S71" t="n">
        <v>17.37</v>
      </c>
      <c r="T71" t="n">
        <v>1579.96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99.72258561774051</v>
      </c>
      <c r="AB71" t="n">
        <v>136.4448410921152</v>
      </c>
      <c r="AC71" t="n">
        <v>123.4227369598575</v>
      </c>
      <c r="AD71" t="n">
        <v>99722.58561774051</v>
      </c>
      <c r="AE71" t="n">
        <v>136444.8410921152</v>
      </c>
      <c r="AF71" t="n">
        <v>5.157579239343011e-06</v>
      </c>
      <c r="AG71" t="n">
        <v>0.4191666666666667</v>
      </c>
      <c r="AH71" t="n">
        <v>123422.7369598575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9.946899999999999</v>
      </c>
      <c r="E72" t="n">
        <v>10.05</v>
      </c>
      <c r="F72" t="n">
        <v>6.78</v>
      </c>
      <c r="G72" t="n">
        <v>67.81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4</v>
      </c>
      <c r="N72" t="n">
        <v>97.79000000000001</v>
      </c>
      <c r="O72" t="n">
        <v>40007.56</v>
      </c>
      <c r="P72" t="n">
        <v>117.66</v>
      </c>
      <c r="Q72" t="n">
        <v>204.14</v>
      </c>
      <c r="R72" t="n">
        <v>24.6</v>
      </c>
      <c r="S72" t="n">
        <v>17.37</v>
      </c>
      <c r="T72" t="n">
        <v>1513.72</v>
      </c>
      <c r="U72" t="n">
        <v>0.71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99.56517458735593</v>
      </c>
      <c r="AB72" t="n">
        <v>136.2294643758586</v>
      </c>
      <c r="AC72" t="n">
        <v>123.2279154951172</v>
      </c>
      <c r="AD72" t="n">
        <v>99565.17458735593</v>
      </c>
      <c r="AE72" t="n">
        <v>136229.4643758586</v>
      </c>
      <c r="AF72" t="n">
        <v>5.160536447895727e-06</v>
      </c>
      <c r="AG72" t="n">
        <v>0.41875</v>
      </c>
      <c r="AH72" t="n">
        <v>123227.9154951172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9.945</v>
      </c>
      <c r="E73" t="n">
        <v>10.06</v>
      </c>
      <c r="F73" t="n">
        <v>6.78</v>
      </c>
      <c r="G73" t="n">
        <v>67.83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117.51</v>
      </c>
      <c r="Q73" t="n">
        <v>204.14</v>
      </c>
      <c r="R73" t="n">
        <v>24.64</v>
      </c>
      <c r="S73" t="n">
        <v>17.37</v>
      </c>
      <c r="T73" t="n">
        <v>1534.34</v>
      </c>
      <c r="U73" t="n">
        <v>0.7</v>
      </c>
      <c r="V73" t="n">
        <v>0.75</v>
      </c>
      <c r="W73" t="n">
        <v>1.15</v>
      </c>
      <c r="X73" t="n">
        <v>0.09</v>
      </c>
      <c r="Y73" t="n">
        <v>1</v>
      </c>
      <c r="Z73" t="n">
        <v>10</v>
      </c>
      <c r="AA73" t="n">
        <v>99.50525940932873</v>
      </c>
      <c r="AB73" t="n">
        <v>136.1474857860107</v>
      </c>
      <c r="AC73" t="n">
        <v>123.1537608268267</v>
      </c>
      <c r="AD73" t="n">
        <v>99505.25940932873</v>
      </c>
      <c r="AE73" t="n">
        <v>136147.4857860107</v>
      </c>
      <c r="AF73" t="n">
        <v>5.159550711711489e-06</v>
      </c>
      <c r="AG73" t="n">
        <v>0.4191666666666667</v>
      </c>
      <c r="AH73" t="n">
        <v>123153.7608268267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9.945</v>
      </c>
      <c r="E74" t="n">
        <v>10.06</v>
      </c>
      <c r="F74" t="n">
        <v>6.78</v>
      </c>
      <c r="G74" t="n">
        <v>67.83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117.49</v>
      </c>
      <c r="Q74" t="n">
        <v>204.14</v>
      </c>
      <c r="R74" t="n">
        <v>24.76</v>
      </c>
      <c r="S74" t="n">
        <v>17.37</v>
      </c>
      <c r="T74" t="n">
        <v>1593.7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99.49431529959124</v>
      </c>
      <c r="AB74" t="n">
        <v>136.1325115722478</v>
      </c>
      <c r="AC74" t="n">
        <v>123.1402157310089</v>
      </c>
      <c r="AD74" t="n">
        <v>99494.31529959124</v>
      </c>
      <c r="AE74" t="n">
        <v>136132.5115722478</v>
      </c>
      <c r="AF74" t="n">
        <v>5.159550711711489e-06</v>
      </c>
      <c r="AG74" t="n">
        <v>0.4191666666666667</v>
      </c>
      <c r="AH74" t="n">
        <v>123140.2157310089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9.932700000000001</v>
      </c>
      <c r="E75" t="n">
        <v>10.07</v>
      </c>
      <c r="F75" t="n">
        <v>6.8</v>
      </c>
      <c r="G75" t="n">
        <v>67.95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117.68</v>
      </c>
      <c r="Q75" t="n">
        <v>204.14</v>
      </c>
      <c r="R75" t="n">
        <v>25.06</v>
      </c>
      <c r="S75" t="n">
        <v>17.37</v>
      </c>
      <c r="T75" t="n">
        <v>1743.32</v>
      </c>
      <c r="U75" t="n">
        <v>0.6899999999999999</v>
      </c>
      <c r="V75" t="n">
        <v>0.75</v>
      </c>
      <c r="W75" t="n">
        <v>1.15</v>
      </c>
      <c r="X75" t="n">
        <v>0.1</v>
      </c>
      <c r="Y75" t="n">
        <v>1</v>
      </c>
      <c r="Z75" t="n">
        <v>10</v>
      </c>
      <c r="AA75" t="n">
        <v>99.80826604249779</v>
      </c>
      <c r="AB75" t="n">
        <v>136.5620728292216</v>
      </c>
      <c r="AC75" t="n">
        <v>123.5287802645103</v>
      </c>
      <c r="AD75" t="n">
        <v>99808.26604249779</v>
      </c>
      <c r="AE75" t="n">
        <v>136562.0728292216</v>
      </c>
      <c r="AF75" t="n">
        <v>5.15316936693984e-06</v>
      </c>
      <c r="AG75" t="n">
        <v>0.4195833333333334</v>
      </c>
      <c r="AH75" t="n">
        <v>123528.7802645103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9.933999999999999</v>
      </c>
      <c r="E76" t="n">
        <v>10.07</v>
      </c>
      <c r="F76" t="n">
        <v>6.79</v>
      </c>
      <c r="G76" t="n">
        <v>67.94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4</v>
      </c>
      <c r="N76" t="n">
        <v>99.08</v>
      </c>
      <c r="O76" t="n">
        <v>40289.97</v>
      </c>
      <c r="P76" t="n">
        <v>117.52</v>
      </c>
      <c r="Q76" t="n">
        <v>204.15</v>
      </c>
      <c r="R76" t="n">
        <v>25.06</v>
      </c>
      <c r="S76" t="n">
        <v>17.37</v>
      </c>
      <c r="T76" t="n">
        <v>1744.25</v>
      </c>
      <c r="U76" t="n">
        <v>0.6899999999999999</v>
      </c>
      <c r="V76" t="n">
        <v>0.75</v>
      </c>
      <c r="W76" t="n">
        <v>1.14</v>
      </c>
      <c r="X76" t="n">
        <v>0.1</v>
      </c>
      <c r="Y76" t="n">
        <v>1</v>
      </c>
      <c r="Z76" t="n">
        <v>10</v>
      </c>
      <c r="AA76" t="n">
        <v>99.66380021627833</v>
      </c>
      <c r="AB76" t="n">
        <v>136.3644083124058</v>
      </c>
      <c r="AC76" t="n">
        <v>123.3499805717554</v>
      </c>
      <c r="AD76" t="n">
        <v>99663.80021627834</v>
      </c>
      <c r="AE76" t="n">
        <v>136364.4083124058</v>
      </c>
      <c r="AF76" t="n">
        <v>5.153843818013265e-06</v>
      </c>
      <c r="AG76" t="n">
        <v>0.4195833333333334</v>
      </c>
      <c r="AH76" t="n">
        <v>123349.9805717554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9.9406</v>
      </c>
      <c r="E77" t="n">
        <v>10.06</v>
      </c>
      <c r="F77" t="n">
        <v>6.79</v>
      </c>
      <c r="G77" t="n">
        <v>67.87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117.26</v>
      </c>
      <c r="Q77" t="n">
        <v>204.18</v>
      </c>
      <c r="R77" t="n">
        <v>24.85</v>
      </c>
      <c r="S77" t="n">
        <v>17.37</v>
      </c>
      <c r="T77" t="n">
        <v>1639.42</v>
      </c>
      <c r="U77" t="n">
        <v>0.7</v>
      </c>
      <c r="V77" t="n">
        <v>0.75</v>
      </c>
      <c r="W77" t="n">
        <v>1.14</v>
      </c>
      <c r="X77" t="n">
        <v>0.1</v>
      </c>
      <c r="Y77" t="n">
        <v>1</v>
      </c>
      <c r="Z77" t="n">
        <v>10</v>
      </c>
      <c r="AA77" t="n">
        <v>99.45457205801726</v>
      </c>
      <c r="AB77" t="n">
        <v>136.0781331157783</v>
      </c>
      <c r="AC77" t="n">
        <v>123.0910270781042</v>
      </c>
      <c r="AD77" t="n">
        <v>99454.57205801726</v>
      </c>
      <c r="AE77" t="n">
        <v>136078.1331157783</v>
      </c>
      <c r="AF77" t="n">
        <v>5.157267954232199e-06</v>
      </c>
      <c r="AG77" t="n">
        <v>0.4191666666666667</v>
      </c>
      <c r="AH77" t="n">
        <v>123091.0270781042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9.9437</v>
      </c>
      <c r="E78" t="n">
        <v>10.06</v>
      </c>
      <c r="F78" t="n">
        <v>6.78</v>
      </c>
      <c r="G78" t="n">
        <v>67.84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117.16</v>
      </c>
      <c r="Q78" t="n">
        <v>204.18</v>
      </c>
      <c r="R78" t="n">
        <v>24.82</v>
      </c>
      <c r="S78" t="n">
        <v>17.37</v>
      </c>
      <c r="T78" t="n">
        <v>1622.54</v>
      </c>
      <c r="U78" t="n">
        <v>0.7</v>
      </c>
      <c r="V78" t="n">
        <v>0.75</v>
      </c>
      <c r="W78" t="n">
        <v>1.14</v>
      </c>
      <c r="X78" t="n">
        <v>0.09</v>
      </c>
      <c r="Y78" t="n">
        <v>1</v>
      </c>
      <c r="Z78" t="n">
        <v>10</v>
      </c>
      <c r="AA78" t="n">
        <v>99.32605247188738</v>
      </c>
      <c r="AB78" t="n">
        <v>135.9022869481515</v>
      </c>
      <c r="AC78" t="n">
        <v>122.931963421914</v>
      </c>
      <c r="AD78" t="n">
        <v>99326.05247188738</v>
      </c>
      <c r="AE78" t="n">
        <v>135902.2869481515</v>
      </c>
      <c r="AF78" t="n">
        <v>5.158876260638062e-06</v>
      </c>
      <c r="AG78" t="n">
        <v>0.4191666666666667</v>
      </c>
      <c r="AH78" t="n">
        <v>122931.963421914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9.9437</v>
      </c>
      <c r="E79" t="n">
        <v>10.06</v>
      </c>
      <c r="F79" t="n">
        <v>6.78</v>
      </c>
      <c r="G79" t="n">
        <v>67.84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117.18</v>
      </c>
      <c r="Q79" t="n">
        <v>204.15</v>
      </c>
      <c r="R79" t="n">
        <v>24.75</v>
      </c>
      <c r="S79" t="n">
        <v>17.37</v>
      </c>
      <c r="T79" t="n">
        <v>1587.54</v>
      </c>
      <c r="U79" t="n">
        <v>0.7</v>
      </c>
      <c r="V79" t="n">
        <v>0.75</v>
      </c>
      <c r="W79" t="n">
        <v>1.14</v>
      </c>
      <c r="X79" t="n">
        <v>0.09</v>
      </c>
      <c r="Y79" t="n">
        <v>1</v>
      </c>
      <c r="Z79" t="n">
        <v>10</v>
      </c>
      <c r="AA79" t="n">
        <v>99.33699801241445</v>
      </c>
      <c r="AB79" t="n">
        <v>135.9172631195838</v>
      </c>
      <c r="AC79" t="n">
        <v>122.945510288564</v>
      </c>
      <c r="AD79" t="n">
        <v>99336.99801241445</v>
      </c>
      <c r="AE79" t="n">
        <v>135917.2631195838</v>
      </c>
      <c r="AF79" t="n">
        <v>5.158876260638062e-06</v>
      </c>
      <c r="AG79" t="n">
        <v>0.4191666666666667</v>
      </c>
      <c r="AH79" t="n">
        <v>122945.510288564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9.936500000000001</v>
      </c>
      <c r="E80" t="n">
        <v>10.06</v>
      </c>
      <c r="F80" t="n">
        <v>6.79</v>
      </c>
      <c r="G80" t="n">
        <v>67.91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117.12</v>
      </c>
      <c r="Q80" t="n">
        <v>204.14</v>
      </c>
      <c r="R80" t="n">
        <v>24.99</v>
      </c>
      <c r="S80" t="n">
        <v>17.37</v>
      </c>
      <c r="T80" t="n">
        <v>1704.9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99.41682357229372</v>
      </c>
      <c r="AB80" t="n">
        <v>136.0264839722657</v>
      </c>
      <c r="AC80" t="n">
        <v>123.0443072563584</v>
      </c>
      <c r="AD80" t="n">
        <v>99416.82357229372</v>
      </c>
      <c r="AE80" t="n">
        <v>136026.4839722657</v>
      </c>
      <c r="AF80" t="n">
        <v>5.155140839308316e-06</v>
      </c>
      <c r="AG80" t="n">
        <v>0.4191666666666667</v>
      </c>
      <c r="AH80" t="n">
        <v>123044.3072563584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9.9376</v>
      </c>
      <c r="E81" t="n">
        <v>10.06</v>
      </c>
      <c r="F81" t="n">
        <v>6.79</v>
      </c>
      <c r="G81" t="n">
        <v>67.90000000000001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116.77</v>
      </c>
      <c r="Q81" t="n">
        <v>204.15</v>
      </c>
      <c r="R81" t="n">
        <v>24.97</v>
      </c>
      <c r="S81" t="n">
        <v>17.37</v>
      </c>
      <c r="T81" t="n">
        <v>1696.28</v>
      </c>
      <c r="U81" t="n">
        <v>0.7</v>
      </c>
      <c r="V81" t="n">
        <v>0.75</v>
      </c>
      <c r="W81" t="n">
        <v>1.14</v>
      </c>
      <c r="X81" t="n">
        <v>0.1</v>
      </c>
      <c r="Y81" t="n">
        <v>1</v>
      </c>
      <c r="Z81" t="n">
        <v>10</v>
      </c>
      <c r="AA81" t="n">
        <v>99.21472085853068</v>
      </c>
      <c r="AB81" t="n">
        <v>135.7499581231528</v>
      </c>
      <c r="AC81" t="n">
        <v>122.7941726461783</v>
      </c>
      <c r="AD81" t="n">
        <v>99214.72085853068</v>
      </c>
      <c r="AE81" t="n">
        <v>135749.9581231528</v>
      </c>
      <c r="AF81" t="n">
        <v>5.155711528678139e-06</v>
      </c>
      <c r="AG81" t="n">
        <v>0.4191666666666667</v>
      </c>
      <c r="AH81" t="n">
        <v>122794.1726461783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10.0125</v>
      </c>
      <c r="E82" t="n">
        <v>9.99</v>
      </c>
      <c r="F82" t="n">
        <v>6.77</v>
      </c>
      <c r="G82" t="n">
        <v>81.23</v>
      </c>
      <c r="H82" t="n">
        <v>1.14</v>
      </c>
      <c r="I82" t="n">
        <v>5</v>
      </c>
      <c r="J82" t="n">
        <v>328.25</v>
      </c>
      <c r="K82" t="n">
        <v>61.2</v>
      </c>
      <c r="L82" t="n">
        <v>21</v>
      </c>
      <c r="M82" t="n">
        <v>3</v>
      </c>
      <c r="N82" t="n">
        <v>101.05</v>
      </c>
      <c r="O82" t="n">
        <v>40718</v>
      </c>
      <c r="P82" t="n">
        <v>116.3</v>
      </c>
      <c r="Q82" t="n">
        <v>204.14</v>
      </c>
      <c r="R82" t="n">
        <v>24.3</v>
      </c>
      <c r="S82" t="n">
        <v>17.37</v>
      </c>
      <c r="T82" t="n">
        <v>1366.24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98.13835634221198</v>
      </c>
      <c r="AB82" t="n">
        <v>134.2772287060752</v>
      </c>
      <c r="AC82" t="n">
        <v>121.4619984576774</v>
      </c>
      <c r="AD82" t="n">
        <v>98138.35634221198</v>
      </c>
      <c r="AE82" t="n">
        <v>134277.2287060752</v>
      </c>
      <c r="AF82" t="n">
        <v>5.194570286677855e-06</v>
      </c>
      <c r="AG82" t="n">
        <v>0.41625</v>
      </c>
      <c r="AH82" t="n">
        <v>121461.9984576774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10.0083</v>
      </c>
      <c r="E83" t="n">
        <v>9.99</v>
      </c>
      <c r="F83" t="n">
        <v>6.77</v>
      </c>
      <c r="G83" t="n">
        <v>81.28</v>
      </c>
      <c r="H83" t="n">
        <v>1.15</v>
      </c>
      <c r="I83" t="n">
        <v>5</v>
      </c>
      <c r="J83" t="n">
        <v>328.83</v>
      </c>
      <c r="K83" t="n">
        <v>61.2</v>
      </c>
      <c r="L83" t="n">
        <v>21.25</v>
      </c>
      <c r="M83" t="n">
        <v>3</v>
      </c>
      <c r="N83" t="n">
        <v>101.38</v>
      </c>
      <c r="O83" t="n">
        <v>40789.89</v>
      </c>
      <c r="P83" t="n">
        <v>116.69</v>
      </c>
      <c r="Q83" t="n">
        <v>204.14</v>
      </c>
      <c r="R83" t="n">
        <v>24.38</v>
      </c>
      <c r="S83" t="n">
        <v>17.37</v>
      </c>
      <c r="T83" t="n">
        <v>1408.58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98.38946562734203</v>
      </c>
      <c r="AB83" t="n">
        <v>134.6208075081498</v>
      </c>
      <c r="AC83" t="n">
        <v>121.772786581098</v>
      </c>
      <c r="AD83" t="n">
        <v>98389.46562734204</v>
      </c>
      <c r="AE83" t="n">
        <v>134620.8075081498</v>
      </c>
      <c r="AF83" t="n">
        <v>5.192391290902171e-06</v>
      </c>
      <c r="AG83" t="n">
        <v>0.41625</v>
      </c>
      <c r="AH83" t="n">
        <v>121772.786581098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10.0033</v>
      </c>
      <c r="E84" t="n">
        <v>10</v>
      </c>
      <c r="F84" t="n">
        <v>6.78</v>
      </c>
      <c r="G84" t="n">
        <v>81.34</v>
      </c>
      <c r="H84" t="n">
        <v>1.16</v>
      </c>
      <c r="I84" t="n">
        <v>5</v>
      </c>
      <c r="J84" t="n">
        <v>329.41</v>
      </c>
      <c r="K84" t="n">
        <v>61.2</v>
      </c>
      <c r="L84" t="n">
        <v>21.5</v>
      </c>
      <c r="M84" t="n">
        <v>3</v>
      </c>
      <c r="N84" t="n">
        <v>101.71</v>
      </c>
      <c r="O84" t="n">
        <v>40861.93</v>
      </c>
      <c r="P84" t="n">
        <v>116.96</v>
      </c>
      <c r="Q84" t="n">
        <v>204.14</v>
      </c>
      <c r="R84" t="n">
        <v>24.58</v>
      </c>
      <c r="S84" t="n">
        <v>17.37</v>
      </c>
      <c r="T84" t="n">
        <v>1506.98</v>
      </c>
      <c r="U84" t="n">
        <v>0.71</v>
      </c>
      <c r="V84" t="n">
        <v>0.75</v>
      </c>
      <c r="W84" t="n">
        <v>1.14</v>
      </c>
      <c r="X84" t="n">
        <v>0.09</v>
      </c>
      <c r="Y84" t="n">
        <v>1</v>
      </c>
      <c r="Z84" t="n">
        <v>10</v>
      </c>
      <c r="AA84" t="n">
        <v>98.63122299018906</v>
      </c>
      <c r="AB84" t="n">
        <v>134.951590597579</v>
      </c>
      <c r="AC84" t="n">
        <v>122.0720001967291</v>
      </c>
      <c r="AD84" t="n">
        <v>98631.22299018905</v>
      </c>
      <c r="AE84" t="n">
        <v>134951.590597579</v>
      </c>
      <c r="AF84" t="n">
        <v>5.189797248312069e-06</v>
      </c>
      <c r="AG84" t="n">
        <v>0.4166666666666667</v>
      </c>
      <c r="AH84" t="n">
        <v>122072.0001967291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10.0097</v>
      </c>
      <c r="E85" t="n">
        <v>9.99</v>
      </c>
      <c r="F85" t="n">
        <v>6.77</v>
      </c>
      <c r="G85" t="n">
        <v>81.26000000000001</v>
      </c>
      <c r="H85" t="n">
        <v>1.17</v>
      </c>
      <c r="I85" t="n">
        <v>5</v>
      </c>
      <c r="J85" t="n">
        <v>330</v>
      </c>
      <c r="K85" t="n">
        <v>61.2</v>
      </c>
      <c r="L85" t="n">
        <v>21.75</v>
      </c>
      <c r="M85" t="n">
        <v>3</v>
      </c>
      <c r="N85" t="n">
        <v>102.05</v>
      </c>
      <c r="O85" t="n">
        <v>40934.14</v>
      </c>
      <c r="P85" t="n">
        <v>116.96</v>
      </c>
      <c r="Q85" t="n">
        <v>204.14</v>
      </c>
      <c r="R85" t="n">
        <v>24.41</v>
      </c>
      <c r="S85" t="n">
        <v>17.37</v>
      </c>
      <c r="T85" t="n">
        <v>1423.7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98.52320651744483</v>
      </c>
      <c r="AB85" t="n">
        <v>134.80379769422</v>
      </c>
      <c r="AC85" t="n">
        <v>121.938312440638</v>
      </c>
      <c r="AD85" t="n">
        <v>98523.20651744484</v>
      </c>
      <c r="AE85" t="n">
        <v>134803.79769422</v>
      </c>
      <c r="AF85" t="n">
        <v>5.1931176228274e-06</v>
      </c>
      <c r="AG85" t="n">
        <v>0.41625</v>
      </c>
      <c r="AH85" t="n">
        <v>121938.312440638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10.0092</v>
      </c>
      <c r="E86" t="n">
        <v>9.99</v>
      </c>
      <c r="F86" t="n">
        <v>6.77</v>
      </c>
      <c r="G86" t="n">
        <v>81.27</v>
      </c>
      <c r="H86" t="n">
        <v>1.19</v>
      </c>
      <c r="I86" t="n">
        <v>5</v>
      </c>
      <c r="J86" t="n">
        <v>330.59</v>
      </c>
      <c r="K86" t="n">
        <v>61.2</v>
      </c>
      <c r="L86" t="n">
        <v>22</v>
      </c>
      <c r="M86" t="n">
        <v>3</v>
      </c>
      <c r="N86" t="n">
        <v>102.39</v>
      </c>
      <c r="O86" t="n">
        <v>41006.51</v>
      </c>
      <c r="P86" t="n">
        <v>117.14</v>
      </c>
      <c r="Q86" t="n">
        <v>204.17</v>
      </c>
      <c r="R86" t="n">
        <v>24.34</v>
      </c>
      <c r="S86" t="n">
        <v>17.37</v>
      </c>
      <c r="T86" t="n">
        <v>1388.74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98.62573922237095</v>
      </c>
      <c r="AB86" t="n">
        <v>134.9440874645235</v>
      </c>
      <c r="AC86" t="n">
        <v>122.0652131521617</v>
      </c>
      <c r="AD86" t="n">
        <v>98625.73922237095</v>
      </c>
      <c r="AE86" t="n">
        <v>134944.0874645235</v>
      </c>
      <c r="AF86" t="n">
        <v>5.192858218568389e-06</v>
      </c>
      <c r="AG86" t="n">
        <v>0.41625</v>
      </c>
      <c r="AH86" t="n">
        <v>122065.2131521617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10.0061</v>
      </c>
      <c r="E87" t="n">
        <v>9.99</v>
      </c>
      <c r="F87" t="n">
        <v>6.78</v>
      </c>
      <c r="G87" t="n">
        <v>81.3</v>
      </c>
      <c r="H87" t="n">
        <v>1.2</v>
      </c>
      <c r="I87" t="n">
        <v>5</v>
      </c>
      <c r="J87" t="n">
        <v>331.17</v>
      </c>
      <c r="K87" t="n">
        <v>61.2</v>
      </c>
      <c r="L87" t="n">
        <v>22.25</v>
      </c>
      <c r="M87" t="n">
        <v>3</v>
      </c>
      <c r="N87" t="n">
        <v>102.72</v>
      </c>
      <c r="O87" t="n">
        <v>41079.04</v>
      </c>
      <c r="P87" t="n">
        <v>117.32</v>
      </c>
      <c r="Q87" t="n">
        <v>204.14</v>
      </c>
      <c r="R87" t="n">
        <v>24.5</v>
      </c>
      <c r="S87" t="n">
        <v>17.37</v>
      </c>
      <c r="T87" t="n">
        <v>1464.95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98.79671861732064</v>
      </c>
      <c r="AB87" t="n">
        <v>135.1780290157721</v>
      </c>
      <c r="AC87" t="n">
        <v>122.2768276500983</v>
      </c>
      <c r="AD87" t="n">
        <v>98796.71861732064</v>
      </c>
      <c r="AE87" t="n">
        <v>135178.0290157721</v>
      </c>
      <c r="AF87" t="n">
        <v>5.191249912162526e-06</v>
      </c>
      <c r="AG87" t="n">
        <v>0.41625</v>
      </c>
      <c r="AH87" t="n">
        <v>122276.8276500983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10.0042</v>
      </c>
      <c r="E88" t="n">
        <v>10</v>
      </c>
      <c r="F88" t="n">
        <v>6.78</v>
      </c>
      <c r="G88" t="n">
        <v>81.33</v>
      </c>
      <c r="H88" t="n">
        <v>1.21</v>
      </c>
      <c r="I88" t="n">
        <v>5</v>
      </c>
      <c r="J88" t="n">
        <v>331.76</v>
      </c>
      <c r="K88" t="n">
        <v>61.2</v>
      </c>
      <c r="L88" t="n">
        <v>22.5</v>
      </c>
      <c r="M88" t="n">
        <v>3</v>
      </c>
      <c r="N88" t="n">
        <v>103.06</v>
      </c>
      <c r="O88" t="n">
        <v>41151.74</v>
      </c>
      <c r="P88" t="n">
        <v>117.26</v>
      </c>
      <c r="Q88" t="n">
        <v>204.14</v>
      </c>
      <c r="R88" t="n">
        <v>24.5</v>
      </c>
      <c r="S88" t="n">
        <v>17.37</v>
      </c>
      <c r="T88" t="n">
        <v>1468.51</v>
      </c>
      <c r="U88" t="n">
        <v>0.71</v>
      </c>
      <c r="V88" t="n">
        <v>0.75</v>
      </c>
      <c r="W88" t="n">
        <v>1.15</v>
      </c>
      <c r="X88" t="n">
        <v>0.09</v>
      </c>
      <c r="Y88" t="n">
        <v>1</v>
      </c>
      <c r="Z88" t="n">
        <v>10</v>
      </c>
      <c r="AA88" t="n">
        <v>98.78599818550799</v>
      </c>
      <c r="AB88" t="n">
        <v>135.163360848014</v>
      </c>
      <c r="AC88" t="n">
        <v>122.2635593916841</v>
      </c>
      <c r="AD88" t="n">
        <v>98785.998185508</v>
      </c>
      <c r="AE88" t="n">
        <v>135163.360848014</v>
      </c>
      <c r="AF88" t="n">
        <v>5.190264175978288e-06</v>
      </c>
      <c r="AG88" t="n">
        <v>0.4166666666666667</v>
      </c>
      <c r="AH88" t="n">
        <v>122263.5593916841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10.0095</v>
      </c>
      <c r="E89" t="n">
        <v>9.99</v>
      </c>
      <c r="F89" t="n">
        <v>6.77</v>
      </c>
      <c r="G89" t="n">
        <v>81.26000000000001</v>
      </c>
      <c r="H89" t="n">
        <v>1.22</v>
      </c>
      <c r="I89" t="n">
        <v>5</v>
      </c>
      <c r="J89" t="n">
        <v>332.35</v>
      </c>
      <c r="K89" t="n">
        <v>61.2</v>
      </c>
      <c r="L89" t="n">
        <v>22.75</v>
      </c>
      <c r="M89" t="n">
        <v>3</v>
      </c>
      <c r="N89" t="n">
        <v>103.41</v>
      </c>
      <c r="O89" t="n">
        <v>41224.6</v>
      </c>
      <c r="P89" t="n">
        <v>117.19</v>
      </c>
      <c r="Q89" t="n">
        <v>204.14</v>
      </c>
      <c r="R89" t="n">
        <v>24.4</v>
      </c>
      <c r="S89" t="n">
        <v>17.37</v>
      </c>
      <c r="T89" t="n">
        <v>1418.79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98.65011970927638</v>
      </c>
      <c r="AB89" t="n">
        <v>134.9774459222987</v>
      </c>
      <c r="AC89" t="n">
        <v>122.0953879255457</v>
      </c>
      <c r="AD89" t="n">
        <v>98650.11970927638</v>
      </c>
      <c r="AE89" t="n">
        <v>134977.4459222987</v>
      </c>
      <c r="AF89" t="n">
        <v>5.193013861123794e-06</v>
      </c>
      <c r="AG89" t="n">
        <v>0.41625</v>
      </c>
      <c r="AH89" t="n">
        <v>122095.3879255457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10.0075</v>
      </c>
      <c r="E90" t="n">
        <v>9.99</v>
      </c>
      <c r="F90" t="n">
        <v>6.77</v>
      </c>
      <c r="G90" t="n">
        <v>81.29000000000001</v>
      </c>
      <c r="H90" t="n">
        <v>1.23</v>
      </c>
      <c r="I90" t="n">
        <v>5</v>
      </c>
      <c r="J90" t="n">
        <v>332.95</v>
      </c>
      <c r="K90" t="n">
        <v>61.2</v>
      </c>
      <c r="L90" t="n">
        <v>23</v>
      </c>
      <c r="M90" t="n">
        <v>3</v>
      </c>
      <c r="N90" t="n">
        <v>103.75</v>
      </c>
      <c r="O90" t="n">
        <v>41297.62</v>
      </c>
      <c r="P90" t="n">
        <v>117.24</v>
      </c>
      <c r="Q90" t="n">
        <v>204.14</v>
      </c>
      <c r="R90" t="n">
        <v>24.5</v>
      </c>
      <c r="S90" t="n">
        <v>17.37</v>
      </c>
      <c r="T90" t="n">
        <v>1467.13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98.69600759207503</v>
      </c>
      <c r="AB90" t="n">
        <v>135.0402317479743</v>
      </c>
      <c r="AC90" t="n">
        <v>122.1521815601394</v>
      </c>
      <c r="AD90" t="n">
        <v>98696.00759207504</v>
      </c>
      <c r="AE90" t="n">
        <v>135040.2317479743</v>
      </c>
      <c r="AF90" t="n">
        <v>5.191976244087755e-06</v>
      </c>
      <c r="AG90" t="n">
        <v>0.41625</v>
      </c>
      <c r="AH90" t="n">
        <v>122152.1815601394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10.0053</v>
      </c>
      <c r="E91" t="n">
        <v>9.99</v>
      </c>
      <c r="F91" t="n">
        <v>6.78</v>
      </c>
      <c r="G91" t="n">
        <v>81.31</v>
      </c>
      <c r="H91" t="n">
        <v>1.24</v>
      </c>
      <c r="I91" t="n">
        <v>5</v>
      </c>
      <c r="J91" t="n">
        <v>333.54</v>
      </c>
      <c r="K91" t="n">
        <v>61.2</v>
      </c>
      <c r="L91" t="n">
        <v>23.25</v>
      </c>
      <c r="M91" t="n">
        <v>3</v>
      </c>
      <c r="N91" t="n">
        <v>104.09</v>
      </c>
      <c r="O91" t="n">
        <v>41370.82</v>
      </c>
      <c r="P91" t="n">
        <v>117.28</v>
      </c>
      <c r="Q91" t="n">
        <v>204.14</v>
      </c>
      <c r="R91" t="n">
        <v>24.53</v>
      </c>
      <c r="S91" t="n">
        <v>17.37</v>
      </c>
      <c r="T91" t="n">
        <v>1480.56</v>
      </c>
      <c r="U91" t="n">
        <v>0.71</v>
      </c>
      <c r="V91" t="n">
        <v>0.75</v>
      </c>
      <c r="W91" t="n">
        <v>1.14</v>
      </c>
      <c r="X91" t="n">
        <v>0.09</v>
      </c>
      <c r="Y91" t="n">
        <v>1</v>
      </c>
      <c r="Z91" t="n">
        <v>10</v>
      </c>
      <c r="AA91" t="n">
        <v>98.78245507299431</v>
      </c>
      <c r="AB91" t="n">
        <v>135.1585130051617</v>
      </c>
      <c r="AC91" t="n">
        <v>122.2591742201496</v>
      </c>
      <c r="AD91" t="n">
        <v>98782.45507299431</v>
      </c>
      <c r="AE91" t="n">
        <v>135158.5130051617</v>
      </c>
      <c r="AF91" t="n">
        <v>5.19083486534811e-06</v>
      </c>
      <c r="AG91" t="n">
        <v>0.41625</v>
      </c>
      <c r="AH91" t="n">
        <v>122259.1742201496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10.0053</v>
      </c>
      <c r="E92" t="n">
        <v>9.99</v>
      </c>
      <c r="F92" t="n">
        <v>6.78</v>
      </c>
      <c r="G92" t="n">
        <v>81.31</v>
      </c>
      <c r="H92" t="n">
        <v>1.25</v>
      </c>
      <c r="I92" t="n">
        <v>5</v>
      </c>
      <c r="J92" t="n">
        <v>334.14</v>
      </c>
      <c r="K92" t="n">
        <v>61.2</v>
      </c>
      <c r="L92" t="n">
        <v>23.5</v>
      </c>
      <c r="M92" t="n">
        <v>3</v>
      </c>
      <c r="N92" t="n">
        <v>104.44</v>
      </c>
      <c r="O92" t="n">
        <v>41444.3</v>
      </c>
      <c r="P92" t="n">
        <v>117.28</v>
      </c>
      <c r="Q92" t="n">
        <v>204.14</v>
      </c>
      <c r="R92" t="n">
        <v>24.51</v>
      </c>
      <c r="S92" t="n">
        <v>17.37</v>
      </c>
      <c r="T92" t="n">
        <v>1472.55</v>
      </c>
      <c r="U92" t="n">
        <v>0.71</v>
      </c>
      <c r="V92" t="n">
        <v>0.75</v>
      </c>
      <c r="W92" t="n">
        <v>1.14</v>
      </c>
      <c r="X92" t="n">
        <v>0.09</v>
      </c>
      <c r="Y92" t="n">
        <v>1</v>
      </c>
      <c r="Z92" t="n">
        <v>10</v>
      </c>
      <c r="AA92" t="n">
        <v>98.78245507299431</v>
      </c>
      <c r="AB92" t="n">
        <v>135.1585130051617</v>
      </c>
      <c r="AC92" t="n">
        <v>122.2591742201496</v>
      </c>
      <c r="AD92" t="n">
        <v>98782.45507299431</v>
      </c>
      <c r="AE92" t="n">
        <v>135158.5130051617</v>
      </c>
      <c r="AF92" t="n">
        <v>5.19083486534811e-06</v>
      </c>
      <c r="AG92" t="n">
        <v>0.41625</v>
      </c>
      <c r="AH92" t="n">
        <v>122259.1742201496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10.0089</v>
      </c>
      <c r="E93" t="n">
        <v>9.99</v>
      </c>
      <c r="F93" t="n">
        <v>6.77</v>
      </c>
      <c r="G93" t="n">
        <v>81.27</v>
      </c>
      <c r="H93" t="n">
        <v>1.26</v>
      </c>
      <c r="I93" t="n">
        <v>5</v>
      </c>
      <c r="J93" t="n">
        <v>334.73</v>
      </c>
      <c r="K93" t="n">
        <v>61.2</v>
      </c>
      <c r="L93" t="n">
        <v>23.75</v>
      </c>
      <c r="M93" t="n">
        <v>3</v>
      </c>
      <c r="N93" t="n">
        <v>104.78</v>
      </c>
      <c r="O93" t="n">
        <v>41517.84</v>
      </c>
      <c r="P93" t="n">
        <v>117.11</v>
      </c>
      <c r="Q93" t="n">
        <v>204.14</v>
      </c>
      <c r="R93" t="n">
        <v>24.41</v>
      </c>
      <c r="S93" t="n">
        <v>17.37</v>
      </c>
      <c r="T93" t="n">
        <v>1420.05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98.61223151299818</v>
      </c>
      <c r="AB93" t="n">
        <v>134.9256056206416</v>
      </c>
      <c r="AC93" t="n">
        <v>122.0484951895205</v>
      </c>
      <c r="AD93" t="n">
        <v>98612.23151299817</v>
      </c>
      <c r="AE93" t="n">
        <v>134925.6056206416</v>
      </c>
      <c r="AF93" t="n">
        <v>5.192702576012984e-06</v>
      </c>
      <c r="AG93" t="n">
        <v>0.41625</v>
      </c>
      <c r="AH93" t="n">
        <v>122048.4951895205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10.0114</v>
      </c>
      <c r="E94" t="n">
        <v>9.99</v>
      </c>
      <c r="F94" t="n">
        <v>6.77</v>
      </c>
      <c r="G94" t="n">
        <v>81.23999999999999</v>
      </c>
      <c r="H94" t="n">
        <v>1.28</v>
      </c>
      <c r="I94" t="n">
        <v>5</v>
      </c>
      <c r="J94" t="n">
        <v>335.33</v>
      </c>
      <c r="K94" t="n">
        <v>61.2</v>
      </c>
      <c r="L94" t="n">
        <v>24</v>
      </c>
      <c r="M94" t="n">
        <v>3</v>
      </c>
      <c r="N94" t="n">
        <v>105.13</v>
      </c>
      <c r="O94" t="n">
        <v>41591.55</v>
      </c>
      <c r="P94" t="n">
        <v>117.05</v>
      </c>
      <c r="Q94" t="n">
        <v>204.14</v>
      </c>
      <c r="R94" t="n">
        <v>24.35</v>
      </c>
      <c r="S94" t="n">
        <v>17.37</v>
      </c>
      <c r="T94" t="n">
        <v>1394.03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98.55626240608241</v>
      </c>
      <c r="AB94" t="n">
        <v>134.8490262193768</v>
      </c>
      <c r="AC94" t="n">
        <v>121.9792244188325</v>
      </c>
      <c r="AD94" t="n">
        <v>98556.26240608242</v>
      </c>
      <c r="AE94" t="n">
        <v>134849.0262193768</v>
      </c>
      <c r="AF94" t="n">
        <v>5.193999597308034e-06</v>
      </c>
      <c r="AG94" t="n">
        <v>0.41625</v>
      </c>
      <c r="AH94" t="n">
        <v>121979.2244188325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10.0175</v>
      </c>
      <c r="E95" t="n">
        <v>9.98</v>
      </c>
      <c r="F95" t="n">
        <v>6.76</v>
      </c>
      <c r="G95" t="n">
        <v>81.17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116.84</v>
      </c>
      <c r="Q95" t="n">
        <v>204.14</v>
      </c>
      <c r="R95" t="n">
        <v>24.18</v>
      </c>
      <c r="S95" t="n">
        <v>17.37</v>
      </c>
      <c r="T95" t="n">
        <v>1308.45</v>
      </c>
      <c r="U95" t="n">
        <v>0.72</v>
      </c>
      <c r="V95" t="n">
        <v>0.75</v>
      </c>
      <c r="W95" t="n">
        <v>1.14</v>
      </c>
      <c r="X95" t="n">
        <v>0.07000000000000001</v>
      </c>
      <c r="Y95" t="n">
        <v>1</v>
      </c>
      <c r="Z95" t="n">
        <v>10</v>
      </c>
      <c r="AA95" t="n">
        <v>98.33708976361402</v>
      </c>
      <c r="AB95" t="n">
        <v>134.5491445407371</v>
      </c>
      <c r="AC95" t="n">
        <v>121.7079630267155</v>
      </c>
      <c r="AD95" t="n">
        <v>98337.08976361401</v>
      </c>
      <c r="AE95" t="n">
        <v>134549.1445407371</v>
      </c>
      <c r="AF95" t="n">
        <v>5.197164329267957e-06</v>
      </c>
      <c r="AG95" t="n">
        <v>0.4158333333333333</v>
      </c>
      <c r="AH95" t="n">
        <v>121707.9630267155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10.017</v>
      </c>
      <c r="E96" t="n">
        <v>9.98</v>
      </c>
      <c r="F96" t="n">
        <v>6.76</v>
      </c>
      <c r="G96" t="n">
        <v>81.17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116.75</v>
      </c>
      <c r="Q96" t="n">
        <v>204.14</v>
      </c>
      <c r="R96" t="n">
        <v>24.17</v>
      </c>
      <c r="S96" t="n">
        <v>17.37</v>
      </c>
      <c r="T96" t="n">
        <v>1302.44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98.29285002505627</v>
      </c>
      <c r="AB96" t="n">
        <v>134.4886137787229</v>
      </c>
      <c r="AC96" t="n">
        <v>121.6532092356724</v>
      </c>
      <c r="AD96" t="n">
        <v>98292.85002505626</v>
      </c>
      <c r="AE96" t="n">
        <v>134488.6137787229</v>
      </c>
      <c r="AF96" t="n">
        <v>5.196904925008947e-06</v>
      </c>
      <c r="AG96" t="n">
        <v>0.4158333333333333</v>
      </c>
      <c r="AH96" t="n">
        <v>121653.2092356724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10.02</v>
      </c>
      <c r="E97" t="n">
        <v>9.98</v>
      </c>
      <c r="F97" t="n">
        <v>6.76</v>
      </c>
      <c r="G97" t="n">
        <v>81.14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116.48</v>
      </c>
      <c r="Q97" t="n">
        <v>204.14</v>
      </c>
      <c r="R97" t="n">
        <v>24.09</v>
      </c>
      <c r="S97" t="n">
        <v>17.37</v>
      </c>
      <c r="T97" t="n">
        <v>1261.99</v>
      </c>
      <c r="U97" t="n">
        <v>0.72</v>
      </c>
      <c r="V97" t="n">
        <v>0.76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98.11830342293833</v>
      </c>
      <c r="AB97" t="n">
        <v>134.2497914172526</v>
      </c>
      <c r="AC97" t="n">
        <v>121.4371797451915</v>
      </c>
      <c r="AD97" t="n">
        <v>98118.30342293832</v>
      </c>
      <c r="AE97" t="n">
        <v>134249.7914172526</v>
      </c>
      <c r="AF97" t="n">
        <v>5.198461350563008e-06</v>
      </c>
      <c r="AG97" t="n">
        <v>0.4158333333333333</v>
      </c>
      <c r="AH97" t="n">
        <v>121437.1797451915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10.0195</v>
      </c>
      <c r="E98" t="n">
        <v>9.98</v>
      </c>
      <c r="F98" t="n">
        <v>6.76</v>
      </c>
      <c r="G98" t="n">
        <v>81.14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116.35</v>
      </c>
      <c r="Q98" t="n">
        <v>204.14</v>
      </c>
      <c r="R98" t="n">
        <v>24.06</v>
      </c>
      <c r="S98" t="n">
        <v>17.37</v>
      </c>
      <c r="T98" t="n">
        <v>1244.88</v>
      </c>
      <c r="U98" t="n">
        <v>0.72</v>
      </c>
      <c r="V98" t="n">
        <v>0.76</v>
      </c>
      <c r="W98" t="n">
        <v>1.14</v>
      </c>
      <c r="X98" t="n">
        <v>0.07000000000000001</v>
      </c>
      <c r="Y98" t="n">
        <v>1</v>
      </c>
      <c r="Z98" t="n">
        <v>10</v>
      </c>
      <c r="AA98" t="n">
        <v>98.05233833516128</v>
      </c>
      <c r="AB98" t="n">
        <v>134.1595350739819</v>
      </c>
      <c r="AC98" t="n">
        <v>121.3555373406469</v>
      </c>
      <c r="AD98" t="n">
        <v>98052.33833516129</v>
      </c>
      <c r="AE98" t="n">
        <v>134159.5350739819</v>
      </c>
      <c r="AF98" t="n">
        <v>5.198201946303998e-06</v>
      </c>
      <c r="AG98" t="n">
        <v>0.4158333333333333</v>
      </c>
      <c r="AH98" t="n">
        <v>121355.5373406469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10.0167</v>
      </c>
      <c r="E99" t="n">
        <v>9.98</v>
      </c>
      <c r="F99" t="n">
        <v>6.76</v>
      </c>
      <c r="G99" t="n">
        <v>81.18000000000001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116.25</v>
      </c>
      <c r="Q99" t="n">
        <v>204.14</v>
      </c>
      <c r="R99" t="n">
        <v>24.09</v>
      </c>
      <c r="S99" t="n">
        <v>17.37</v>
      </c>
      <c r="T99" t="n">
        <v>1261.8</v>
      </c>
      <c r="U99" t="n">
        <v>0.72</v>
      </c>
      <c r="V99" t="n">
        <v>0.75</v>
      </c>
      <c r="W99" t="n">
        <v>1.14</v>
      </c>
      <c r="X99" t="n">
        <v>0.07000000000000001</v>
      </c>
      <c r="Y99" t="n">
        <v>1</v>
      </c>
      <c r="Z99" t="n">
        <v>10</v>
      </c>
      <c r="AA99" t="n">
        <v>98.02399736205696</v>
      </c>
      <c r="AB99" t="n">
        <v>134.120757704265</v>
      </c>
      <c r="AC99" t="n">
        <v>121.3204608286715</v>
      </c>
      <c r="AD99" t="n">
        <v>98023.99736205697</v>
      </c>
      <c r="AE99" t="n">
        <v>134120.757704265</v>
      </c>
      <c r="AF99" t="n">
        <v>5.196749282453542e-06</v>
      </c>
      <c r="AG99" t="n">
        <v>0.4158333333333333</v>
      </c>
      <c r="AH99" t="n">
        <v>121320.4608286715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10.0128</v>
      </c>
      <c r="E100" t="n">
        <v>9.99</v>
      </c>
      <c r="F100" t="n">
        <v>6.77</v>
      </c>
      <c r="G100" t="n">
        <v>81.22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116.07</v>
      </c>
      <c r="Q100" t="n">
        <v>204.14</v>
      </c>
      <c r="R100" t="n">
        <v>24.24</v>
      </c>
      <c r="S100" t="n">
        <v>17.37</v>
      </c>
      <c r="T100" t="n">
        <v>1338.27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98.01056334722509</v>
      </c>
      <c r="AB100" t="n">
        <v>134.1023766925052</v>
      </c>
      <c r="AC100" t="n">
        <v>121.3038340748761</v>
      </c>
      <c r="AD100" t="n">
        <v>98010.56334722509</v>
      </c>
      <c r="AE100" t="n">
        <v>134102.3766925052</v>
      </c>
      <c r="AF100" t="n">
        <v>5.194725929233263e-06</v>
      </c>
      <c r="AG100" t="n">
        <v>0.41625</v>
      </c>
      <c r="AH100" t="n">
        <v>121303.8340748761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10.0139</v>
      </c>
      <c r="E101" t="n">
        <v>9.99</v>
      </c>
      <c r="F101" t="n">
        <v>6.77</v>
      </c>
      <c r="G101" t="n">
        <v>81.20999999999999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115.9</v>
      </c>
      <c r="Q101" t="n">
        <v>204.15</v>
      </c>
      <c r="R101" t="n">
        <v>24.13</v>
      </c>
      <c r="S101" t="n">
        <v>17.37</v>
      </c>
      <c r="T101" t="n">
        <v>1283.69</v>
      </c>
      <c r="U101" t="n">
        <v>0.72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97.90797112773997</v>
      </c>
      <c r="AB101" t="n">
        <v>133.9620054917564</v>
      </c>
      <c r="AC101" t="n">
        <v>121.1768597045145</v>
      </c>
      <c r="AD101" t="n">
        <v>97907.97112773998</v>
      </c>
      <c r="AE101" t="n">
        <v>133962.0054917564</v>
      </c>
      <c r="AF101" t="n">
        <v>5.195296618603083e-06</v>
      </c>
      <c r="AG101" t="n">
        <v>0.41625</v>
      </c>
      <c r="AH101" t="n">
        <v>121176.8597045145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10.0095</v>
      </c>
      <c r="E102" t="n">
        <v>9.99</v>
      </c>
      <c r="F102" t="n">
        <v>6.77</v>
      </c>
      <c r="G102" t="n">
        <v>81.26000000000001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115.98</v>
      </c>
      <c r="Q102" t="n">
        <v>204.14</v>
      </c>
      <c r="R102" t="n">
        <v>24.29</v>
      </c>
      <c r="S102" t="n">
        <v>17.37</v>
      </c>
      <c r="T102" t="n">
        <v>1361.83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97.99226768210022</v>
      </c>
      <c r="AB102" t="n">
        <v>134.0773437563336</v>
      </c>
      <c r="AC102" t="n">
        <v>121.2811902469987</v>
      </c>
      <c r="AD102" t="n">
        <v>97992.26768210022</v>
      </c>
      <c r="AE102" t="n">
        <v>134077.3437563336</v>
      </c>
      <c r="AF102" t="n">
        <v>5.193013861123794e-06</v>
      </c>
      <c r="AG102" t="n">
        <v>0.41625</v>
      </c>
      <c r="AH102" t="n">
        <v>121281.1902469987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10.0103</v>
      </c>
      <c r="E103" t="n">
        <v>9.99</v>
      </c>
      <c r="F103" t="n">
        <v>6.77</v>
      </c>
      <c r="G103" t="n">
        <v>81.25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115.98</v>
      </c>
      <c r="Q103" t="n">
        <v>204.16</v>
      </c>
      <c r="R103" t="n">
        <v>24.27</v>
      </c>
      <c r="S103" t="n">
        <v>17.37</v>
      </c>
      <c r="T103" t="n">
        <v>1353.49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97.98484295538051</v>
      </c>
      <c r="AB103" t="n">
        <v>134.0671849176798</v>
      </c>
      <c r="AC103" t="n">
        <v>121.2720009536481</v>
      </c>
      <c r="AD103" t="n">
        <v>97984.84295538052</v>
      </c>
      <c r="AE103" t="n">
        <v>134067.1849176798</v>
      </c>
      <c r="AF103" t="n">
        <v>5.193428907938212e-06</v>
      </c>
      <c r="AG103" t="n">
        <v>0.41625</v>
      </c>
      <c r="AH103" t="n">
        <v>121272.0009536481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10.0122</v>
      </c>
      <c r="E104" t="n">
        <v>9.99</v>
      </c>
      <c r="F104" t="n">
        <v>6.77</v>
      </c>
      <c r="G104" t="n">
        <v>81.23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115.8</v>
      </c>
      <c r="Q104" t="n">
        <v>204.14</v>
      </c>
      <c r="R104" t="n">
        <v>24.35</v>
      </c>
      <c r="S104" t="n">
        <v>17.37</v>
      </c>
      <c r="T104" t="n">
        <v>1390.19</v>
      </c>
      <c r="U104" t="n">
        <v>0.71</v>
      </c>
      <c r="V104" t="n">
        <v>0.75</v>
      </c>
      <c r="W104" t="n">
        <v>1.14</v>
      </c>
      <c r="X104" t="n">
        <v>0.08</v>
      </c>
      <c r="Y104" t="n">
        <v>1</v>
      </c>
      <c r="Z104" t="n">
        <v>10</v>
      </c>
      <c r="AA104" t="n">
        <v>97.86937809031174</v>
      </c>
      <c r="AB104" t="n">
        <v>133.9092007953425</v>
      </c>
      <c r="AC104" t="n">
        <v>121.1290946142145</v>
      </c>
      <c r="AD104" t="n">
        <v>97869.37809031174</v>
      </c>
      <c r="AE104" t="n">
        <v>133909.2007953425</v>
      </c>
      <c r="AF104" t="n">
        <v>5.19441464412245e-06</v>
      </c>
      <c r="AG104" t="n">
        <v>0.41625</v>
      </c>
      <c r="AH104" t="n">
        <v>121129.0946142145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10.0061</v>
      </c>
      <c r="E105" t="n">
        <v>9.99</v>
      </c>
      <c r="F105" t="n">
        <v>6.78</v>
      </c>
      <c r="G105" t="n">
        <v>81.3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115.84</v>
      </c>
      <c r="Q105" t="n">
        <v>204.15</v>
      </c>
      <c r="R105" t="n">
        <v>24.39</v>
      </c>
      <c r="S105" t="n">
        <v>17.37</v>
      </c>
      <c r="T105" t="n">
        <v>1411.82</v>
      </c>
      <c r="U105" t="n">
        <v>0.71</v>
      </c>
      <c r="V105" t="n">
        <v>0.75</v>
      </c>
      <c r="W105" t="n">
        <v>1.15</v>
      </c>
      <c r="X105" t="n">
        <v>0.08</v>
      </c>
      <c r="Y105" t="n">
        <v>1</v>
      </c>
      <c r="Z105" t="n">
        <v>10</v>
      </c>
      <c r="AA105" t="n">
        <v>97.99179974991989</v>
      </c>
      <c r="AB105" t="n">
        <v>134.0767035108807</v>
      </c>
      <c r="AC105" t="n">
        <v>121.2806111056733</v>
      </c>
      <c r="AD105" t="n">
        <v>97991.7997499199</v>
      </c>
      <c r="AE105" t="n">
        <v>134076.7035108808</v>
      </c>
      <c r="AF105" t="n">
        <v>5.191249912162526e-06</v>
      </c>
      <c r="AG105" t="n">
        <v>0.41625</v>
      </c>
      <c r="AH105" t="n">
        <v>121280.6111056733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10.0117</v>
      </c>
      <c r="E106" t="n">
        <v>9.99</v>
      </c>
      <c r="F106" t="n">
        <v>6.77</v>
      </c>
      <c r="G106" t="n">
        <v>81.23999999999999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115.51</v>
      </c>
      <c r="Q106" t="n">
        <v>204.14</v>
      </c>
      <c r="R106" t="n">
        <v>24.25</v>
      </c>
      <c r="S106" t="n">
        <v>17.37</v>
      </c>
      <c r="T106" t="n">
        <v>1342.52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97.71637938973767</v>
      </c>
      <c r="AB106" t="n">
        <v>133.6998612233909</v>
      </c>
      <c r="AC106" t="n">
        <v>120.9397341171999</v>
      </c>
      <c r="AD106" t="n">
        <v>97716.37938973767</v>
      </c>
      <c r="AE106" t="n">
        <v>133699.8612233909</v>
      </c>
      <c r="AF106" t="n">
        <v>5.194155239863439e-06</v>
      </c>
      <c r="AG106" t="n">
        <v>0.41625</v>
      </c>
      <c r="AH106" t="n">
        <v>120939.7341171999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10.0134</v>
      </c>
      <c r="E107" t="n">
        <v>9.99</v>
      </c>
      <c r="F107" t="n">
        <v>6.77</v>
      </c>
      <c r="G107" t="n">
        <v>81.22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115.33</v>
      </c>
      <c r="Q107" t="n">
        <v>204.14</v>
      </c>
      <c r="R107" t="n">
        <v>24.21</v>
      </c>
      <c r="S107" t="n">
        <v>17.37</v>
      </c>
      <c r="T107" t="n">
        <v>1321.92</v>
      </c>
      <c r="U107" t="n">
        <v>0.72</v>
      </c>
      <c r="V107" t="n">
        <v>0.75</v>
      </c>
      <c r="W107" t="n">
        <v>1.15</v>
      </c>
      <c r="X107" t="n">
        <v>0.08</v>
      </c>
      <c r="Y107" t="n">
        <v>1</v>
      </c>
      <c r="Z107" t="n">
        <v>10</v>
      </c>
      <c r="AA107" t="n">
        <v>97.60282939838056</v>
      </c>
      <c r="AB107" t="n">
        <v>133.5444971157441</v>
      </c>
      <c r="AC107" t="n">
        <v>120.799197741932</v>
      </c>
      <c r="AD107" t="n">
        <v>97602.82939838056</v>
      </c>
      <c r="AE107" t="n">
        <v>133544.4971157441</v>
      </c>
      <c r="AF107" t="n">
        <v>5.195037214344075e-06</v>
      </c>
      <c r="AG107" t="n">
        <v>0.41625</v>
      </c>
      <c r="AH107" t="n">
        <v>120799.197741932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10.0945</v>
      </c>
      <c r="E108" t="n">
        <v>9.91</v>
      </c>
      <c r="F108" t="n">
        <v>6.74</v>
      </c>
      <c r="G108" t="n">
        <v>101.12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114.74</v>
      </c>
      <c r="Q108" t="n">
        <v>204.14</v>
      </c>
      <c r="R108" t="n">
        <v>23.46</v>
      </c>
      <c r="S108" t="n">
        <v>17.37</v>
      </c>
      <c r="T108" t="n">
        <v>952.3200000000001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96.37736672498984</v>
      </c>
      <c r="AB108" t="n">
        <v>131.8677650224142</v>
      </c>
      <c r="AC108" t="n">
        <v>119.2824906062807</v>
      </c>
      <c r="AD108" t="n">
        <v>96377.36672498984</v>
      </c>
      <c r="AE108" t="n">
        <v>131867.7650224142</v>
      </c>
      <c r="AF108" t="n">
        <v>5.237112585155517e-06</v>
      </c>
      <c r="AG108" t="n">
        <v>0.4129166666666667</v>
      </c>
      <c r="AH108" t="n">
        <v>119282.4906062807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10.0925</v>
      </c>
      <c r="E109" t="n">
        <v>9.91</v>
      </c>
      <c r="F109" t="n">
        <v>6.74</v>
      </c>
      <c r="G109" t="n">
        <v>101.15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114.83</v>
      </c>
      <c r="Q109" t="n">
        <v>204.16</v>
      </c>
      <c r="R109" t="n">
        <v>23.47</v>
      </c>
      <c r="S109" t="n">
        <v>17.37</v>
      </c>
      <c r="T109" t="n">
        <v>957.75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96.44399261049402</v>
      </c>
      <c r="AB109" t="n">
        <v>131.9589254982876</v>
      </c>
      <c r="AC109" t="n">
        <v>119.3649508542813</v>
      </c>
      <c r="AD109" t="n">
        <v>96443.99261049402</v>
      </c>
      <c r="AE109" t="n">
        <v>131958.9254982876</v>
      </c>
      <c r="AF109" t="n">
        <v>5.236074968119477e-06</v>
      </c>
      <c r="AG109" t="n">
        <v>0.4129166666666667</v>
      </c>
      <c r="AH109" t="n">
        <v>119364.9508542813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10.0951</v>
      </c>
      <c r="E110" t="n">
        <v>9.91</v>
      </c>
      <c r="F110" t="n">
        <v>6.74</v>
      </c>
      <c r="G110" t="n">
        <v>101.12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114.95</v>
      </c>
      <c r="Q110" t="n">
        <v>204.14</v>
      </c>
      <c r="R110" t="n">
        <v>23.44</v>
      </c>
      <c r="S110" t="n">
        <v>17.37</v>
      </c>
      <c r="T110" t="n">
        <v>944.14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96.48514353309812</v>
      </c>
      <c r="AB110" t="n">
        <v>132.0152300060451</v>
      </c>
      <c r="AC110" t="n">
        <v>119.4158817388423</v>
      </c>
      <c r="AD110" t="n">
        <v>96485.14353309812</v>
      </c>
      <c r="AE110" t="n">
        <v>132015.2300060451</v>
      </c>
      <c r="AF110" t="n">
        <v>5.23742387026633e-06</v>
      </c>
      <c r="AG110" t="n">
        <v>0.4129166666666667</v>
      </c>
      <c r="AH110" t="n">
        <v>119415.8817388423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10.0874</v>
      </c>
      <c r="E111" t="n">
        <v>9.91</v>
      </c>
      <c r="F111" t="n">
        <v>6.75</v>
      </c>
      <c r="G111" t="n">
        <v>101.23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115.19</v>
      </c>
      <c r="Q111" t="n">
        <v>204.14</v>
      </c>
      <c r="R111" t="n">
        <v>23.58</v>
      </c>
      <c r="S111" t="n">
        <v>17.37</v>
      </c>
      <c r="T111" t="n">
        <v>1011.22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96.72815968687533</v>
      </c>
      <c r="AB111" t="n">
        <v>132.3477354287589</v>
      </c>
      <c r="AC111" t="n">
        <v>119.7166533106867</v>
      </c>
      <c r="AD111" t="n">
        <v>96728.15968687533</v>
      </c>
      <c r="AE111" t="n">
        <v>132347.7354287589</v>
      </c>
      <c r="AF111" t="n">
        <v>5.233429044677573e-06</v>
      </c>
      <c r="AG111" t="n">
        <v>0.4129166666666667</v>
      </c>
      <c r="AH111" t="n">
        <v>119716.6533106867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10.0843</v>
      </c>
      <c r="E112" t="n">
        <v>9.92</v>
      </c>
      <c r="F112" t="n">
        <v>6.75</v>
      </c>
      <c r="G112" t="n">
        <v>101.28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115.41</v>
      </c>
      <c r="Q112" t="n">
        <v>204.14</v>
      </c>
      <c r="R112" t="n">
        <v>23.67</v>
      </c>
      <c r="S112" t="n">
        <v>17.37</v>
      </c>
      <c r="T112" t="n">
        <v>1058.82</v>
      </c>
      <c r="U112" t="n">
        <v>0.73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96.8791835260117</v>
      </c>
      <c r="AB112" t="n">
        <v>132.5543729081668</v>
      </c>
      <c r="AC112" t="n">
        <v>119.9035695990775</v>
      </c>
      <c r="AD112" t="n">
        <v>96879.18352601171</v>
      </c>
      <c r="AE112" t="n">
        <v>132554.3729081668</v>
      </c>
      <c r="AF112" t="n">
        <v>5.231820738271711e-06</v>
      </c>
      <c r="AG112" t="n">
        <v>0.4133333333333333</v>
      </c>
      <c r="AH112" t="n">
        <v>119903.5695990775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10.0871</v>
      </c>
      <c r="E113" t="n">
        <v>9.91</v>
      </c>
      <c r="F113" t="n">
        <v>6.75</v>
      </c>
      <c r="G113" t="n">
        <v>101.23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115.52</v>
      </c>
      <c r="Q113" t="n">
        <v>204.14</v>
      </c>
      <c r="R113" t="n">
        <v>23.64</v>
      </c>
      <c r="S113" t="n">
        <v>17.37</v>
      </c>
      <c r="T113" t="n">
        <v>1040.4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96.90892010233155</v>
      </c>
      <c r="AB113" t="n">
        <v>132.5950598037727</v>
      </c>
      <c r="AC113" t="n">
        <v>119.9403733944712</v>
      </c>
      <c r="AD113" t="n">
        <v>96908.92010233155</v>
      </c>
      <c r="AE113" t="n">
        <v>132595.0598037727</v>
      </c>
      <c r="AF113" t="n">
        <v>5.233273402122168e-06</v>
      </c>
      <c r="AG113" t="n">
        <v>0.4129166666666667</v>
      </c>
      <c r="AH113" t="n">
        <v>119940.3733944712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10.0874</v>
      </c>
      <c r="E114" t="n">
        <v>9.91</v>
      </c>
      <c r="F114" t="n">
        <v>6.75</v>
      </c>
      <c r="G114" t="n">
        <v>101.23</v>
      </c>
      <c r="H114" t="n">
        <v>1.49</v>
      </c>
      <c r="I114" t="n">
        <v>4</v>
      </c>
      <c r="J114" t="n">
        <v>347.59</v>
      </c>
      <c r="K114" t="n">
        <v>61.2</v>
      </c>
      <c r="L114" t="n">
        <v>29</v>
      </c>
      <c r="M114" t="n">
        <v>2</v>
      </c>
      <c r="N114" t="n">
        <v>112.39</v>
      </c>
      <c r="O114" t="n">
        <v>43103.63</v>
      </c>
      <c r="P114" t="n">
        <v>115.68</v>
      </c>
      <c r="Q114" t="n">
        <v>204.14</v>
      </c>
      <c r="R114" t="n">
        <v>23.6</v>
      </c>
      <c r="S114" t="n">
        <v>17.37</v>
      </c>
      <c r="T114" t="n">
        <v>1023.55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96.99250527620556</v>
      </c>
      <c r="AB114" t="n">
        <v>132.7094247261847</v>
      </c>
      <c r="AC114" t="n">
        <v>120.0438234892004</v>
      </c>
      <c r="AD114" t="n">
        <v>96992.50527620556</v>
      </c>
      <c r="AE114" t="n">
        <v>132709.4247261847</v>
      </c>
      <c r="AF114" t="n">
        <v>5.233429044677573e-06</v>
      </c>
      <c r="AG114" t="n">
        <v>0.4129166666666667</v>
      </c>
      <c r="AH114" t="n">
        <v>120043.8234892004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10.0852</v>
      </c>
      <c r="E115" t="n">
        <v>9.92</v>
      </c>
      <c r="F115" t="n">
        <v>6.75</v>
      </c>
      <c r="G115" t="n">
        <v>101.26</v>
      </c>
      <c r="H115" t="n">
        <v>1.5</v>
      </c>
      <c r="I115" t="n">
        <v>4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115.73</v>
      </c>
      <c r="Q115" t="n">
        <v>204.14</v>
      </c>
      <c r="R115" t="n">
        <v>23.73</v>
      </c>
      <c r="S115" t="n">
        <v>17.37</v>
      </c>
      <c r="T115" t="n">
        <v>1088.84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97.04366101275781</v>
      </c>
      <c r="AB115" t="n">
        <v>132.7794182617673</v>
      </c>
      <c r="AC115" t="n">
        <v>120.1071369399835</v>
      </c>
      <c r="AD115" t="n">
        <v>97043.6610127578</v>
      </c>
      <c r="AE115" t="n">
        <v>132779.4182617673</v>
      </c>
      <c r="AF115" t="n">
        <v>5.232287665937929e-06</v>
      </c>
      <c r="AG115" t="n">
        <v>0.4133333333333333</v>
      </c>
      <c r="AH115" t="n">
        <v>120107.1369399835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10.0905</v>
      </c>
      <c r="E116" t="n">
        <v>9.91</v>
      </c>
      <c r="F116" t="n">
        <v>6.75</v>
      </c>
      <c r="G116" t="n">
        <v>101.18</v>
      </c>
      <c r="H116" t="n">
        <v>1.51</v>
      </c>
      <c r="I116" t="n">
        <v>4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115.89</v>
      </c>
      <c r="Q116" t="n">
        <v>204.16</v>
      </c>
      <c r="R116" t="n">
        <v>23.58</v>
      </c>
      <c r="S116" t="n">
        <v>17.37</v>
      </c>
      <c r="T116" t="n">
        <v>1012.05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97.07751631411196</v>
      </c>
      <c r="AB116" t="n">
        <v>132.8257405786705</v>
      </c>
      <c r="AC116" t="n">
        <v>120.1490383199753</v>
      </c>
      <c r="AD116" t="n">
        <v>97077.51631411196</v>
      </c>
      <c r="AE116" t="n">
        <v>132825.7405786705</v>
      </c>
      <c r="AF116" t="n">
        <v>5.235037351083436e-06</v>
      </c>
      <c r="AG116" t="n">
        <v>0.4129166666666667</v>
      </c>
      <c r="AH116" t="n">
        <v>120149.0383199753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10.0886</v>
      </c>
      <c r="E117" t="n">
        <v>9.91</v>
      </c>
      <c r="F117" t="n">
        <v>6.75</v>
      </c>
      <c r="G117" t="n">
        <v>101.21</v>
      </c>
      <c r="H117" t="n">
        <v>1.52</v>
      </c>
      <c r="I117" t="n">
        <v>4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116.08</v>
      </c>
      <c r="Q117" t="n">
        <v>204.14</v>
      </c>
      <c r="R117" t="n">
        <v>23.6</v>
      </c>
      <c r="S117" t="n">
        <v>17.37</v>
      </c>
      <c r="T117" t="n">
        <v>1023.54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97.19733627093893</v>
      </c>
      <c r="AB117" t="n">
        <v>132.9896835296845</v>
      </c>
      <c r="AC117" t="n">
        <v>120.29733478584</v>
      </c>
      <c r="AD117" t="n">
        <v>97197.33627093893</v>
      </c>
      <c r="AE117" t="n">
        <v>132989.6835296845</v>
      </c>
      <c r="AF117" t="n">
        <v>5.234051614899198e-06</v>
      </c>
      <c r="AG117" t="n">
        <v>0.4129166666666667</v>
      </c>
      <c r="AH117" t="n">
        <v>120297.33478584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10.0942</v>
      </c>
      <c r="E118" t="n">
        <v>9.91</v>
      </c>
      <c r="F118" t="n">
        <v>6.74</v>
      </c>
      <c r="G118" t="n">
        <v>101.13</v>
      </c>
      <c r="H118" t="n">
        <v>1.53</v>
      </c>
      <c r="I118" t="n">
        <v>4</v>
      </c>
      <c r="J118" t="n">
        <v>350.12</v>
      </c>
      <c r="K118" t="n">
        <v>61.2</v>
      </c>
      <c r="L118" t="n">
        <v>30</v>
      </c>
      <c r="M118" t="n">
        <v>2</v>
      </c>
      <c r="N118" t="n">
        <v>113.92</v>
      </c>
      <c r="O118" t="n">
        <v>43415.22</v>
      </c>
      <c r="P118" t="n">
        <v>116.05</v>
      </c>
      <c r="Q118" t="n">
        <v>204.15</v>
      </c>
      <c r="R118" t="n">
        <v>23.46</v>
      </c>
      <c r="S118" t="n">
        <v>17.37</v>
      </c>
      <c r="T118" t="n">
        <v>953.48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97.08632459629011</v>
      </c>
      <c r="AB118" t="n">
        <v>132.8377924589406</v>
      </c>
      <c r="AC118" t="n">
        <v>120.1599399857074</v>
      </c>
      <c r="AD118" t="n">
        <v>97086.32459629011</v>
      </c>
      <c r="AE118" t="n">
        <v>132837.7924589406</v>
      </c>
      <c r="AF118" t="n">
        <v>5.236956942600112e-06</v>
      </c>
      <c r="AG118" t="n">
        <v>0.4129166666666667</v>
      </c>
      <c r="AH118" t="n">
        <v>120159.9399857074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10.0939</v>
      </c>
      <c r="E119" t="n">
        <v>9.91</v>
      </c>
      <c r="F119" t="n">
        <v>6.74</v>
      </c>
      <c r="G119" t="n">
        <v>101.13</v>
      </c>
      <c r="H119" t="n">
        <v>1.54</v>
      </c>
      <c r="I119" t="n">
        <v>4</v>
      </c>
      <c r="J119" t="n">
        <v>350.75</v>
      </c>
      <c r="K119" t="n">
        <v>61.2</v>
      </c>
      <c r="L119" t="n">
        <v>30.25</v>
      </c>
      <c r="M119" t="n">
        <v>2</v>
      </c>
      <c r="N119" t="n">
        <v>114.3</v>
      </c>
      <c r="O119" t="n">
        <v>43493.63</v>
      </c>
      <c r="P119" t="n">
        <v>116.11</v>
      </c>
      <c r="Q119" t="n">
        <v>204.14</v>
      </c>
      <c r="R119" t="n">
        <v>23.47</v>
      </c>
      <c r="S119" t="n">
        <v>17.37</v>
      </c>
      <c r="T119" t="n">
        <v>955.8200000000001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97.12140786669528</v>
      </c>
      <c r="AB119" t="n">
        <v>132.8857949372736</v>
      </c>
      <c r="AC119" t="n">
        <v>120.2033611748802</v>
      </c>
      <c r="AD119" t="n">
        <v>97121.40786669528</v>
      </c>
      <c r="AE119" t="n">
        <v>132885.7949372736</v>
      </c>
      <c r="AF119" t="n">
        <v>5.236801300044705e-06</v>
      </c>
      <c r="AG119" t="n">
        <v>0.4129166666666667</v>
      </c>
      <c r="AH119" t="n">
        <v>120203.3611748802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10.0888</v>
      </c>
      <c r="E120" t="n">
        <v>9.91</v>
      </c>
      <c r="F120" t="n">
        <v>6.75</v>
      </c>
      <c r="G120" t="n">
        <v>101.21</v>
      </c>
      <c r="H120" t="n">
        <v>1.55</v>
      </c>
      <c r="I120" t="n">
        <v>4</v>
      </c>
      <c r="J120" t="n">
        <v>351.39</v>
      </c>
      <c r="K120" t="n">
        <v>61.2</v>
      </c>
      <c r="L120" t="n">
        <v>30.5</v>
      </c>
      <c r="M120" t="n">
        <v>2</v>
      </c>
      <c r="N120" t="n">
        <v>114.69</v>
      </c>
      <c r="O120" t="n">
        <v>43572.25</v>
      </c>
      <c r="P120" t="n">
        <v>116.28</v>
      </c>
      <c r="Q120" t="n">
        <v>204.14</v>
      </c>
      <c r="R120" t="n">
        <v>23.5</v>
      </c>
      <c r="S120" t="n">
        <v>17.37</v>
      </c>
      <c r="T120" t="n">
        <v>970.78</v>
      </c>
      <c r="U120" t="n">
        <v>0.74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97.30339082367466</v>
      </c>
      <c r="AB120" t="n">
        <v>133.1347920475341</v>
      </c>
      <c r="AC120" t="n">
        <v>120.4285943504071</v>
      </c>
      <c r="AD120" t="n">
        <v>97303.39082367466</v>
      </c>
      <c r="AE120" t="n">
        <v>133134.7920475341</v>
      </c>
      <c r="AF120" t="n">
        <v>5.234155376602802e-06</v>
      </c>
      <c r="AG120" t="n">
        <v>0.4129166666666667</v>
      </c>
      <c r="AH120" t="n">
        <v>120428.5943504071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10.0922</v>
      </c>
      <c r="E121" t="n">
        <v>9.91</v>
      </c>
      <c r="F121" t="n">
        <v>6.74</v>
      </c>
      <c r="G121" t="n">
        <v>101.16</v>
      </c>
      <c r="H121" t="n">
        <v>1.56</v>
      </c>
      <c r="I121" t="n">
        <v>4</v>
      </c>
      <c r="J121" t="n">
        <v>352.03</v>
      </c>
      <c r="K121" t="n">
        <v>61.2</v>
      </c>
      <c r="L121" t="n">
        <v>30.75</v>
      </c>
      <c r="M121" t="n">
        <v>2</v>
      </c>
      <c r="N121" t="n">
        <v>115.08</v>
      </c>
      <c r="O121" t="n">
        <v>43651.07</v>
      </c>
      <c r="P121" t="n">
        <v>116.28</v>
      </c>
      <c r="Q121" t="n">
        <v>204.17</v>
      </c>
      <c r="R121" t="n">
        <v>23.52</v>
      </c>
      <c r="S121" t="n">
        <v>17.37</v>
      </c>
      <c r="T121" t="n">
        <v>981.58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97.22858434783764</v>
      </c>
      <c r="AB121" t="n">
        <v>133.0324385270652</v>
      </c>
      <c r="AC121" t="n">
        <v>120.3360093062776</v>
      </c>
      <c r="AD121" t="n">
        <v>97228.58434783763</v>
      </c>
      <c r="AE121" t="n">
        <v>133032.4385270652</v>
      </c>
      <c r="AF121" t="n">
        <v>5.23591932556407e-06</v>
      </c>
      <c r="AG121" t="n">
        <v>0.4129166666666667</v>
      </c>
      <c r="AH121" t="n">
        <v>120336.0093062776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10.0869</v>
      </c>
      <c r="E122" t="n">
        <v>9.91</v>
      </c>
      <c r="F122" t="n">
        <v>6.75</v>
      </c>
      <c r="G122" t="n">
        <v>101.24</v>
      </c>
      <c r="H122" t="n">
        <v>1.57</v>
      </c>
      <c r="I122" t="n">
        <v>4</v>
      </c>
      <c r="J122" t="n">
        <v>352.67</v>
      </c>
      <c r="K122" t="n">
        <v>61.2</v>
      </c>
      <c r="L122" t="n">
        <v>31</v>
      </c>
      <c r="M122" t="n">
        <v>2</v>
      </c>
      <c r="N122" t="n">
        <v>115.47</v>
      </c>
      <c r="O122" t="n">
        <v>43730.1</v>
      </c>
      <c r="P122" t="n">
        <v>116.41</v>
      </c>
      <c r="Q122" t="n">
        <v>204.14</v>
      </c>
      <c r="R122" t="n">
        <v>23.67</v>
      </c>
      <c r="S122" t="n">
        <v>17.37</v>
      </c>
      <c r="T122" t="n">
        <v>1056.4</v>
      </c>
      <c r="U122" t="n">
        <v>0.73</v>
      </c>
      <c r="V122" t="n">
        <v>0.76</v>
      </c>
      <c r="W122" t="n">
        <v>1.14</v>
      </c>
      <c r="X122" t="n">
        <v>0.06</v>
      </c>
      <c r="Y122" t="n">
        <v>1</v>
      </c>
      <c r="Z122" t="n">
        <v>10</v>
      </c>
      <c r="AA122" t="n">
        <v>97.39090306866521</v>
      </c>
      <c r="AB122" t="n">
        <v>133.2545301618979</v>
      </c>
      <c r="AC122" t="n">
        <v>120.5369048271896</v>
      </c>
      <c r="AD122" t="n">
        <v>97390.90306866521</v>
      </c>
      <c r="AE122" t="n">
        <v>133254.5301618979</v>
      </c>
      <c r="AF122" t="n">
        <v>5.233169640418563e-06</v>
      </c>
      <c r="AG122" t="n">
        <v>0.4129166666666667</v>
      </c>
      <c r="AH122" t="n">
        <v>120536.9048271896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10.0812</v>
      </c>
      <c r="E123" t="n">
        <v>9.92</v>
      </c>
      <c r="F123" t="n">
        <v>6.75</v>
      </c>
      <c r="G123" t="n">
        <v>101.32</v>
      </c>
      <c r="H123" t="n">
        <v>1.58</v>
      </c>
      <c r="I123" t="n">
        <v>4</v>
      </c>
      <c r="J123" t="n">
        <v>353.31</v>
      </c>
      <c r="K123" t="n">
        <v>61.2</v>
      </c>
      <c r="L123" t="n">
        <v>31.25</v>
      </c>
      <c r="M123" t="n">
        <v>2</v>
      </c>
      <c r="N123" t="n">
        <v>115.86</v>
      </c>
      <c r="O123" t="n">
        <v>43809.48</v>
      </c>
      <c r="P123" t="n">
        <v>116.57</v>
      </c>
      <c r="Q123" t="n">
        <v>204.15</v>
      </c>
      <c r="R123" t="n">
        <v>23.73</v>
      </c>
      <c r="S123" t="n">
        <v>17.37</v>
      </c>
      <c r="T123" t="n">
        <v>1088.58</v>
      </c>
      <c r="U123" t="n">
        <v>0.73</v>
      </c>
      <c r="V123" t="n">
        <v>0.76</v>
      </c>
      <c r="W123" t="n">
        <v>1.15</v>
      </c>
      <c r="X123" t="n">
        <v>0.06</v>
      </c>
      <c r="Y123" t="n">
        <v>1</v>
      </c>
      <c r="Z123" t="n">
        <v>10</v>
      </c>
      <c r="AA123" t="n">
        <v>97.53360118345539</v>
      </c>
      <c r="AB123" t="n">
        <v>133.4497760179503</v>
      </c>
      <c r="AC123" t="n">
        <v>120.7135166927696</v>
      </c>
      <c r="AD123" t="n">
        <v>97533.60118345539</v>
      </c>
      <c r="AE123" t="n">
        <v>133449.7760179503</v>
      </c>
      <c r="AF123" t="n">
        <v>5.230212431865848e-06</v>
      </c>
      <c r="AG123" t="n">
        <v>0.4133333333333333</v>
      </c>
      <c r="AH123" t="n">
        <v>120713.5166927696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10.086</v>
      </c>
      <c r="E124" t="n">
        <v>9.91</v>
      </c>
      <c r="F124" t="n">
        <v>6.75</v>
      </c>
      <c r="G124" t="n">
        <v>101.25</v>
      </c>
      <c r="H124" t="n">
        <v>1.59</v>
      </c>
      <c r="I124" t="n">
        <v>4</v>
      </c>
      <c r="J124" t="n">
        <v>353.96</v>
      </c>
      <c r="K124" t="n">
        <v>61.2</v>
      </c>
      <c r="L124" t="n">
        <v>31.5</v>
      </c>
      <c r="M124" t="n">
        <v>2</v>
      </c>
      <c r="N124" t="n">
        <v>116.26</v>
      </c>
      <c r="O124" t="n">
        <v>43888.94</v>
      </c>
      <c r="P124" t="n">
        <v>116.5</v>
      </c>
      <c r="Q124" t="n">
        <v>204.14</v>
      </c>
      <c r="R124" t="n">
        <v>23.71</v>
      </c>
      <c r="S124" t="n">
        <v>17.37</v>
      </c>
      <c r="T124" t="n">
        <v>1075.47</v>
      </c>
      <c r="U124" t="n">
        <v>0.73</v>
      </c>
      <c r="V124" t="n">
        <v>0.76</v>
      </c>
      <c r="W124" t="n">
        <v>1.14</v>
      </c>
      <c r="X124" t="n">
        <v>0.06</v>
      </c>
      <c r="Y124" t="n">
        <v>1</v>
      </c>
      <c r="Z124" t="n">
        <v>10</v>
      </c>
      <c r="AA124" t="n">
        <v>97.44770248558238</v>
      </c>
      <c r="AB124" t="n">
        <v>133.3322456299373</v>
      </c>
      <c r="AC124" t="n">
        <v>120.6072032400337</v>
      </c>
      <c r="AD124" t="n">
        <v>97447.70248558238</v>
      </c>
      <c r="AE124" t="n">
        <v>133332.2456299373</v>
      </c>
      <c r="AF124" t="n">
        <v>5.232702712752345e-06</v>
      </c>
      <c r="AG124" t="n">
        <v>0.4129166666666667</v>
      </c>
      <c r="AH124" t="n">
        <v>120607.2032400337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10.084</v>
      </c>
      <c r="E125" t="n">
        <v>9.92</v>
      </c>
      <c r="F125" t="n">
        <v>6.75</v>
      </c>
      <c r="G125" t="n">
        <v>101.28</v>
      </c>
      <c r="H125" t="n">
        <v>1.6</v>
      </c>
      <c r="I125" t="n">
        <v>4</v>
      </c>
      <c r="J125" t="n">
        <v>354.6</v>
      </c>
      <c r="K125" t="n">
        <v>61.2</v>
      </c>
      <c r="L125" t="n">
        <v>31.75</v>
      </c>
      <c r="M125" t="n">
        <v>2</v>
      </c>
      <c r="N125" t="n">
        <v>116.65</v>
      </c>
      <c r="O125" t="n">
        <v>43968.62</v>
      </c>
      <c r="P125" t="n">
        <v>116.6</v>
      </c>
      <c r="Q125" t="n">
        <v>204.14</v>
      </c>
      <c r="R125" t="n">
        <v>23.74</v>
      </c>
      <c r="S125" t="n">
        <v>17.37</v>
      </c>
      <c r="T125" t="n">
        <v>1094.56</v>
      </c>
      <c r="U125" t="n">
        <v>0.73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97.52411379429599</v>
      </c>
      <c r="AB125" t="n">
        <v>133.4367949535483</v>
      </c>
      <c r="AC125" t="n">
        <v>120.7017745229352</v>
      </c>
      <c r="AD125" t="n">
        <v>97524.11379429599</v>
      </c>
      <c r="AE125" t="n">
        <v>133436.7949535483</v>
      </c>
      <c r="AF125" t="n">
        <v>5.231665095716305e-06</v>
      </c>
      <c r="AG125" t="n">
        <v>0.4133333333333333</v>
      </c>
      <c r="AH125" t="n">
        <v>120701.7745229352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10.0866</v>
      </c>
      <c r="E126" t="n">
        <v>9.91</v>
      </c>
      <c r="F126" t="n">
        <v>6.75</v>
      </c>
      <c r="G126" t="n">
        <v>101.24</v>
      </c>
      <c r="H126" t="n">
        <v>1.61</v>
      </c>
      <c r="I126" t="n">
        <v>4</v>
      </c>
      <c r="J126" t="n">
        <v>355.25</v>
      </c>
      <c r="K126" t="n">
        <v>61.2</v>
      </c>
      <c r="L126" t="n">
        <v>32</v>
      </c>
      <c r="M126" t="n">
        <v>2</v>
      </c>
      <c r="N126" t="n">
        <v>117.05</v>
      </c>
      <c r="O126" t="n">
        <v>44048.52</v>
      </c>
      <c r="P126" t="n">
        <v>116.54</v>
      </c>
      <c r="Q126" t="n">
        <v>204.14</v>
      </c>
      <c r="R126" t="n">
        <v>23.64</v>
      </c>
      <c r="S126" t="n">
        <v>17.37</v>
      </c>
      <c r="T126" t="n">
        <v>1041.46</v>
      </c>
      <c r="U126" t="n">
        <v>0.73</v>
      </c>
      <c r="V126" t="n">
        <v>0.76</v>
      </c>
      <c r="W126" t="n">
        <v>1.14</v>
      </c>
      <c r="X126" t="n">
        <v>0.06</v>
      </c>
      <c r="Y126" t="n">
        <v>1</v>
      </c>
      <c r="Z126" t="n">
        <v>10</v>
      </c>
      <c r="AA126" t="n">
        <v>97.46378743964962</v>
      </c>
      <c r="AB126" t="n">
        <v>133.3542537737102</v>
      </c>
      <c r="AC126" t="n">
        <v>120.6271109574535</v>
      </c>
      <c r="AD126" t="n">
        <v>97463.78743964962</v>
      </c>
      <c r="AE126" t="n">
        <v>133354.2537737102</v>
      </c>
      <c r="AF126" t="n">
        <v>5.233013997863157e-06</v>
      </c>
      <c r="AG126" t="n">
        <v>0.4129166666666667</v>
      </c>
      <c r="AH126" t="n">
        <v>120627.1109574535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10.0905</v>
      </c>
      <c r="E127" t="n">
        <v>9.91</v>
      </c>
      <c r="F127" t="n">
        <v>6.75</v>
      </c>
      <c r="G127" t="n">
        <v>101.18</v>
      </c>
      <c r="H127" t="n">
        <v>1.62</v>
      </c>
      <c r="I127" t="n">
        <v>4</v>
      </c>
      <c r="J127" t="n">
        <v>355.9</v>
      </c>
      <c r="K127" t="n">
        <v>61.2</v>
      </c>
      <c r="L127" t="n">
        <v>32.25</v>
      </c>
      <c r="M127" t="n">
        <v>2</v>
      </c>
      <c r="N127" t="n">
        <v>117.45</v>
      </c>
      <c r="O127" t="n">
        <v>44128.64</v>
      </c>
      <c r="P127" t="n">
        <v>116.41</v>
      </c>
      <c r="Q127" t="n">
        <v>204.14</v>
      </c>
      <c r="R127" t="n">
        <v>23.55</v>
      </c>
      <c r="S127" t="n">
        <v>17.37</v>
      </c>
      <c r="T127" t="n">
        <v>997.52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97.35796014294287</v>
      </c>
      <c r="AB127" t="n">
        <v>133.2094561975853</v>
      </c>
      <c r="AC127" t="n">
        <v>120.4961326587692</v>
      </c>
      <c r="AD127" t="n">
        <v>97357.96014294287</v>
      </c>
      <c r="AE127" t="n">
        <v>133209.4561975853</v>
      </c>
      <c r="AF127" t="n">
        <v>5.235037351083436e-06</v>
      </c>
      <c r="AG127" t="n">
        <v>0.4129166666666667</v>
      </c>
      <c r="AH127" t="n">
        <v>120496.1326587692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10.0919</v>
      </c>
      <c r="E128" t="n">
        <v>9.91</v>
      </c>
      <c r="F128" t="n">
        <v>6.74</v>
      </c>
      <c r="G128" t="n">
        <v>101.16</v>
      </c>
      <c r="H128" t="n">
        <v>1.63</v>
      </c>
      <c r="I128" t="n">
        <v>4</v>
      </c>
      <c r="J128" t="n">
        <v>356.55</v>
      </c>
      <c r="K128" t="n">
        <v>61.2</v>
      </c>
      <c r="L128" t="n">
        <v>32.5</v>
      </c>
      <c r="M128" t="n">
        <v>2</v>
      </c>
      <c r="N128" t="n">
        <v>117.85</v>
      </c>
      <c r="O128" t="n">
        <v>44208.97</v>
      </c>
      <c r="P128" t="n">
        <v>116.45</v>
      </c>
      <c r="Q128" t="n">
        <v>204.15</v>
      </c>
      <c r="R128" t="n">
        <v>23.51</v>
      </c>
      <c r="S128" t="n">
        <v>17.37</v>
      </c>
      <c r="T128" t="n">
        <v>979.7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97.3229952262087</v>
      </c>
      <c r="AB128" t="n">
        <v>133.1616156559664</v>
      </c>
      <c r="AC128" t="n">
        <v>120.4528579512978</v>
      </c>
      <c r="AD128" t="n">
        <v>97322.9952262087</v>
      </c>
      <c r="AE128" t="n">
        <v>133161.6156559664</v>
      </c>
      <c r="AF128" t="n">
        <v>5.235763683008665e-06</v>
      </c>
      <c r="AG128" t="n">
        <v>0.4129166666666667</v>
      </c>
      <c r="AH128" t="n">
        <v>120452.8579512978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10.0905</v>
      </c>
      <c r="E129" t="n">
        <v>9.91</v>
      </c>
      <c r="F129" t="n">
        <v>6.75</v>
      </c>
      <c r="G129" t="n">
        <v>101.18</v>
      </c>
      <c r="H129" t="n">
        <v>1.63</v>
      </c>
      <c r="I129" t="n">
        <v>4</v>
      </c>
      <c r="J129" t="n">
        <v>357.2</v>
      </c>
      <c r="K129" t="n">
        <v>61.2</v>
      </c>
      <c r="L129" t="n">
        <v>32.75</v>
      </c>
      <c r="M129" t="n">
        <v>2</v>
      </c>
      <c r="N129" t="n">
        <v>118.26</v>
      </c>
      <c r="O129" t="n">
        <v>44289.53</v>
      </c>
      <c r="P129" t="n">
        <v>116.48</v>
      </c>
      <c r="Q129" t="n">
        <v>204.14</v>
      </c>
      <c r="R129" t="n">
        <v>23.55</v>
      </c>
      <c r="S129" t="n">
        <v>17.37</v>
      </c>
      <c r="T129" t="n">
        <v>994.92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97.39571219682398</v>
      </c>
      <c r="AB129" t="n">
        <v>133.2611102232084</v>
      </c>
      <c r="AC129" t="n">
        <v>120.5428568966838</v>
      </c>
      <c r="AD129" t="n">
        <v>97395.71219682398</v>
      </c>
      <c r="AE129" t="n">
        <v>133261.1102232084</v>
      </c>
      <c r="AF129" t="n">
        <v>5.235037351083436e-06</v>
      </c>
      <c r="AG129" t="n">
        <v>0.4129166666666667</v>
      </c>
      <c r="AH129" t="n">
        <v>120542.8568966838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10.0925</v>
      </c>
      <c r="E130" t="n">
        <v>9.91</v>
      </c>
      <c r="F130" t="n">
        <v>6.74</v>
      </c>
      <c r="G130" t="n">
        <v>101.15</v>
      </c>
      <c r="H130" t="n">
        <v>1.64</v>
      </c>
      <c r="I130" t="n">
        <v>4</v>
      </c>
      <c r="J130" t="n">
        <v>357.86</v>
      </c>
      <c r="K130" t="n">
        <v>61.2</v>
      </c>
      <c r="L130" t="n">
        <v>33</v>
      </c>
      <c r="M130" t="n">
        <v>2</v>
      </c>
      <c r="N130" t="n">
        <v>118.66</v>
      </c>
      <c r="O130" t="n">
        <v>44370.32</v>
      </c>
      <c r="P130" t="n">
        <v>116.41</v>
      </c>
      <c r="Q130" t="n">
        <v>204.14</v>
      </c>
      <c r="R130" t="n">
        <v>23.43</v>
      </c>
      <c r="S130" t="n">
        <v>17.37</v>
      </c>
      <c r="T130" t="n">
        <v>937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97.29594153650781</v>
      </c>
      <c r="AB130" t="n">
        <v>133.1245996041931</v>
      </c>
      <c r="AC130" t="n">
        <v>120.4193746595534</v>
      </c>
      <c r="AD130" t="n">
        <v>97295.94153650782</v>
      </c>
      <c r="AE130" t="n">
        <v>133124.5996041931</v>
      </c>
      <c r="AF130" t="n">
        <v>5.236074968119477e-06</v>
      </c>
      <c r="AG130" t="n">
        <v>0.4129166666666667</v>
      </c>
      <c r="AH130" t="n">
        <v>120419.3746595534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10.0959</v>
      </c>
      <c r="E131" t="n">
        <v>9.9</v>
      </c>
      <c r="F131" t="n">
        <v>6.74</v>
      </c>
      <c r="G131" t="n">
        <v>101.1</v>
      </c>
      <c r="H131" t="n">
        <v>1.65</v>
      </c>
      <c r="I131" t="n">
        <v>4</v>
      </c>
      <c r="J131" t="n">
        <v>358.52</v>
      </c>
      <c r="K131" t="n">
        <v>61.2</v>
      </c>
      <c r="L131" t="n">
        <v>33.25</v>
      </c>
      <c r="M131" t="n">
        <v>2</v>
      </c>
      <c r="N131" t="n">
        <v>119.07</v>
      </c>
      <c r="O131" t="n">
        <v>44451.33</v>
      </c>
      <c r="P131" t="n">
        <v>116.36</v>
      </c>
      <c r="Q131" t="n">
        <v>204.14</v>
      </c>
      <c r="R131" t="n">
        <v>23.34</v>
      </c>
      <c r="S131" t="n">
        <v>17.37</v>
      </c>
      <c r="T131" t="n">
        <v>889.91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97.2338057131889</v>
      </c>
      <c r="AB131" t="n">
        <v>133.0395826294891</v>
      </c>
      <c r="AC131" t="n">
        <v>120.3424715855931</v>
      </c>
      <c r="AD131" t="n">
        <v>97233.80571318891</v>
      </c>
      <c r="AE131" t="n">
        <v>133039.5826294891</v>
      </c>
      <c r="AF131" t="n">
        <v>5.237838917080746e-06</v>
      </c>
      <c r="AG131" t="n">
        <v>0.4125</v>
      </c>
      <c r="AH131" t="n">
        <v>120342.4715855931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10.0934</v>
      </c>
      <c r="E132" t="n">
        <v>9.91</v>
      </c>
      <c r="F132" t="n">
        <v>6.74</v>
      </c>
      <c r="G132" t="n">
        <v>101.14</v>
      </c>
      <c r="H132" t="n">
        <v>1.66</v>
      </c>
      <c r="I132" t="n">
        <v>4</v>
      </c>
      <c r="J132" t="n">
        <v>359.17</v>
      </c>
      <c r="K132" t="n">
        <v>61.2</v>
      </c>
      <c r="L132" t="n">
        <v>33.5</v>
      </c>
      <c r="M132" t="n">
        <v>2</v>
      </c>
      <c r="N132" t="n">
        <v>119.48</v>
      </c>
      <c r="O132" t="n">
        <v>44532.57</v>
      </c>
      <c r="P132" t="n">
        <v>116.35</v>
      </c>
      <c r="Q132" t="n">
        <v>204.14</v>
      </c>
      <c r="R132" t="n">
        <v>23.46</v>
      </c>
      <c r="S132" t="n">
        <v>17.37</v>
      </c>
      <c r="T132" t="n">
        <v>953.72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97.2553670327094</v>
      </c>
      <c r="AB132" t="n">
        <v>133.0690837780753</v>
      </c>
      <c r="AC132" t="n">
        <v>120.3691571859634</v>
      </c>
      <c r="AD132" t="n">
        <v>97255.3670327094</v>
      </c>
      <c r="AE132" t="n">
        <v>133069.0837780753</v>
      </c>
      <c r="AF132" t="n">
        <v>5.236541895785696e-06</v>
      </c>
      <c r="AG132" t="n">
        <v>0.4129166666666667</v>
      </c>
      <c r="AH132" t="n">
        <v>120369.1571859634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10.09</v>
      </c>
      <c r="E133" t="n">
        <v>9.91</v>
      </c>
      <c r="F133" t="n">
        <v>6.75</v>
      </c>
      <c r="G133" t="n">
        <v>101.19</v>
      </c>
      <c r="H133" t="n">
        <v>1.67</v>
      </c>
      <c r="I133" t="n">
        <v>4</v>
      </c>
      <c r="J133" t="n">
        <v>359.84</v>
      </c>
      <c r="K133" t="n">
        <v>61.2</v>
      </c>
      <c r="L133" t="n">
        <v>33.75</v>
      </c>
      <c r="M133" t="n">
        <v>2</v>
      </c>
      <c r="N133" t="n">
        <v>119.89</v>
      </c>
      <c r="O133" t="n">
        <v>44614.04</v>
      </c>
      <c r="P133" t="n">
        <v>116.35</v>
      </c>
      <c r="Q133" t="n">
        <v>204.14</v>
      </c>
      <c r="R133" t="n">
        <v>23.45</v>
      </c>
      <c r="S133" t="n">
        <v>17.37</v>
      </c>
      <c r="T133" t="n">
        <v>947.29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97.33017363672855</v>
      </c>
      <c r="AB133" t="n">
        <v>133.1714374739287</v>
      </c>
      <c r="AC133" t="n">
        <v>120.4617423887389</v>
      </c>
      <c r="AD133" t="n">
        <v>97330.17363672855</v>
      </c>
      <c r="AE133" t="n">
        <v>133171.4374739287</v>
      </c>
      <c r="AF133" t="n">
        <v>5.234777946824426e-06</v>
      </c>
      <c r="AG133" t="n">
        <v>0.4129166666666667</v>
      </c>
      <c r="AH133" t="n">
        <v>120461.7423887389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10.0953</v>
      </c>
      <c r="E134" t="n">
        <v>9.91</v>
      </c>
      <c r="F134" t="n">
        <v>6.74</v>
      </c>
      <c r="G134" t="n">
        <v>101.11</v>
      </c>
      <c r="H134" t="n">
        <v>1.68</v>
      </c>
      <c r="I134" t="n">
        <v>4</v>
      </c>
      <c r="J134" t="n">
        <v>360.5</v>
      </c>
      <c r="K134" t="n">
        <v>61.2</v>
      </c>
      <c r="L134" t="n">
        <v>34</v>
      </c>
      <c r="M134" t="n">
        <v>2</v>
      </c>
      <c r="N134" t="n">
        <v>120.3</v>
      </c>
      <c r="O134" t="n">
        <v>44695.75</v>
      </c>
      <c r="P134" t="n">
        <v>116.21</v>
      </c>
      <c r="Q134" t="n">
        <v>204.14</v>
      </c>
      <c r="R134" t="n">
        <v>23.42</v>
      </c>
      <c r="S134" t="n">
        <v>17.37</v>
      </c>
      <c r="T134" t="n">
        <v>932.53</v>
      </c>
      <c r="U134" t="n">
        <v>0.74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97.1625460561696</v>
      </c>
      <c r="AB134" t="n">
        <v>132.9420820230012</v>
      </c>
      <c r="AC134" t="n">
        <v>120.2542763001454</v>
      </c>
      <c r="AD134" t="n">
        <v>97162.54605616961</v>
      </c>
      <c r="AE134" t="n">
        <v>132942.0820230012</v>
      </c>
      <c r="AF134" t="n">
        <v>5.237527631969933e-06</v>
      </c>
      <c r="AG134" t="n">
        <v>0.4129166666666667</v>
      </c>
      <c r="AH134" t="n">
        <v>120254.2763001454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10.0968</v>
      </c>
      <c r="E135" t="n">
        <v>9.9</v>
      </c>
      <c r="F135" t="n">
        <v>6.74</v>
      </c>
      <c r="G135" t="n">
        <v>101.09</v>
      </c>
      <c r="H135" t="n">
        <v>1.69</v>
      </c>
      <c r="I135" t="n">
        <v>4</v>
      </c>
      <c r="J135" t="n">
        <v>361.16</v>
      </c>
      <c r="K135" t="n">
        <v>61.2</v>
      </c>
      <c r="L135" t="n">
        <v>34.25</v>
      </c>
      <c r="M135" t="n">
        <v>2</v>
      </c>
      <c r="N135" t="n">
        <v>120.71</v>
      </c>
      <c r="O135" t="n">
        <v>44777.68</v>
      </c>
      <c r="P135" t="n">
        <v>116.16</v>
      </c>
      <c r="Q135" t="n">
        <v>204.14</v>
      </c>
      <c r="R135" t="n">
        <v>23.38</v>
      </c>
      <c r="S135" t="n">
        <v>17.37</v>
      </c>
      <c r="T135" t="n">
        <v>912.97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97.11779304758306</v>
      </c>
      <c r="AB135" t="n">
        <v>132.8808489822897</v>
      </c>
      <c r="AC135" t="n">
        <v>120.1988872548983</v>
      </c>
      <c r="AD135" t="n">
        <v>97117.79304758307</v>
      </c>
      <c r="AE135" t="n">
        <v>132880.8489822897</v>
      </c>
      <c r="AF135" t="n">
        <v>5.238305844746964e-06</v>
      </c>
      <c r="AG135" t="n">
        <v>0.4125</v>
      </c>
      <c r="AH135" t="n">
        <v>120198.8872548982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10.0959</v>
      </c>
      <c r="E136" t="n">
        <v>9.9</v>
      </c>
      <c r="F136" t="n">
        <v>6.74</v>
      </c>
      <c r="G136" t="n">
        <v>101.1</v>
      </c>
      <c r="H136" t="n">
        <v>1.7</v>
      </c>
      <c r="I136" t="n">
        <v>4</v>
      </c>
      <c r="J136" t="n">
        <v>361.83</v>
      </c>
      <c r="K136" t="n">
        <v>61.2</v>
      </c>
      <c r="L136" t="n">
        <v>34.5</v>
      </c>
      <c r="M136" t="n">
        <v>2</v>
      </c>
      <c r="N136" t="n">
        <v>121.13</v>
      </c>
      <c r="O136" t="n">
        <v>44859.98</v>
      </c>
      <c r="P136" t="n">
        <v>116.08</v>
      </c>
      <c r="Q136" t="n">
        <v>204.15</v>
      </c>
      <c r="R136" t="n">
        <v>23.38</v>
      </c>
      <c r="S136" t="n">
        <v>17.37</v>
      </c>
      <c r="T136" t="n">
        <v>910.65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97.08287826751804</v>
      </c>
      <c r="AB136" t="n">
        <v>132.8330770398734</v>
      </c>
      <c r="AC136" t="n">
        <v>120.1556745996178</v>
      </c>
      <c r="AD136" t="n">
        <v>97082.87826751804</v>
      </c>
      <c r="AE136" t="n">
        <v>132833.0770398734</v>
      </c>
      <c r="AF136" t="n">
        <v>5.237838917080746e-06</v>
      </c>
      <c r="AG136" t="n">
        <v>0.4125</v>
      </c>
      <c r="AH136" t="n">
        <v>120155.6745996178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10.0928</v>
      </c>
      <c r="E137" t="n">
        <v>9.91</v>
      </c>
      <c r="F137" t="n">
        <v>6.74</v>
      </c>
      <c r="G137" t="n">
        <v>101.15</v>
      </c>
      <c r="H137" t="n">
        <v>1.71</v>
      </c>
      <c r="I137" t="n">
        <v>4</v>
      </c>
      <c r="J137" t="n">
        <v>362.5</v>
      </c>
      <c r="K137" t="n">
        <v>61.2</v>
      </c>
      <c r="L137" t="n">
        <v>34.75</v>
      </c>
      <c r="M137" t="n">
        <v>2</v>
      </c>
      <c r="N137" t="n">
        <v>121.55</v>
      </c>
      <c r="O137" t="n">
        <v>44942.4</v>
      </c>
      <c r="P137" t="n">
        <v>116.04</v>
      </c>
      <c r="Q137" t="n">
        <v>204.14</v>
      </c>
      <c r="R137" t="n">
        <v>23.41</v>
      </c>
      <c r="S137" t="n">
        <v>17.37</v>
      </c>
      <c r="T137" t="n">
        <v>928.16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97.09369864415073</v>
      </c>
      <c r="AB137" t="n">
        <v>132.8478819565435</v>
      </c>
      <c r="AC137" t="n">
        <v>120.1690665558198</v>
      </c>
      <c r="AD137" t="n">
        <v>97093.69864415073</v>
      </c>
      <c r="AE137" t="n">
        <v>132847.8819565435</v>
      </c>
      <c r="AF137" t="n">
        <v>5.236230610674883e-06</v>
      </c>
      <c r="AG137" t="n">
        <v>0.4129166666666667</v>
      </c>
      <c r="AH137" t="n">
        <v>120169.0665558198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10.0931</v>
      </c>
      <c r="E138" t="n">
        <v>9.91</v>
      </c>
      <c r="F138" t="n">
        <v>6.74</v>
      </c>
      <c r="G138" t="n">
        <v>101.15</v>
      </c>
      <c r="H138" t="n">
        <v>1.72</v>
      </c>
      <c r="I138" t="n">
        <v>4</v>
      </c>
      <c r="J138" t="n">
        <v>363.17</v>
      </c>
      <c r="K138" t="n">
        <v>61.2</v>
      </c>
      <c r="L138" t="n">
        <v>35</v>
      </c>
      <c r="M138" t="n">
        <v>2</v>
      </c>
      <c r="N138" t="n">
        <v>121.97</v>
      </c>
      <c r="O138" t="n">
        <v>45025.06</v>
      </c>
      <c r="P138" t="n">
        <v>115.94</v>
      </c>
      <c r="Q138" t="n">
        <v>204.14</v>
      </c>
      <c r="R138" t="n">
        <v>23.42</v>
      </c>
      <c r="S138" t="n">
        <v>17.37</v>
      </c>
      <c r="T138" t="n">
        <v>933.0599999999999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97.0370453287139</v>
      </c>
      <c r="AB138" t="n">
        <v>132.770366390995</v>
      </c>
      <c r="AC138" t="n">
        <v>120.0989489670534</v>
      </c>
      <c r="AD138" t="n">
        <v>97037.0453287139</v>
      </c>
      <c r="AE138" t="n">
        <v>132770.366390995</v>
      </c>
      <c r="AF138" t="n">
        <v>5.236386253230288e-06</v>
      </c>
      <c r="AG138" t="n">
        <v>0.4129166666666667</v>
      </c>
      <c r="AH138" t="n">
        <v>120098.9489670534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10.0999</v>
      </c>
      <c r="E139" t="n">
        <v>9.9</v>
      </c>
      <c r="F139" t="n">
        <v>6.74</v>
      </c>
      <c r="G139" t="n">
        <v>101.05</v>
      </c>
      <c r="H139" t="n">
        <v>1.73</v>
      </c>
      <c r="I139" t="n">
        <v>4</v>
      </c>
      <c r="J139" t="n">
        <v>363.84</v>
      </c>
      <c r="K139" t="n">
        <v>61.2</v>
      </c>
      <c r="L139" t="n">
        <v>35.25</v>
      </c>
      <c r="M139" t="n">
        <v>2</v>
      </c>
      <c r="N139" t="n">
        <v>122.39</v>
      </c>
      <c r="O139" t="n">
        <v>45107.96</v>
      </c>
      <c r="P139" t="n">
        <v>115.78</v>
      </c>
      <c r="Q139" t="n">
        <v>204.14</v>
      </c>
      <c r="R139" t="n">
        <v>23.18</v>
      </c>
      <c r="S139" t="n">
        <v>17.37</v>
      </c>
      <c r="T139" t="n">
        <v>811.1799999999999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96.88478550872686</v>
      </c>
      <c r="AB139" t="n">
        <v>132.5620377880597</v>
      </c>
      <c r="AC139" t="n">
        <v>119.9105029535911</v>
      </c>
      <c r="AD139" t="n">
        <v>96884.78550872687</v>
      </c>
      <c r="AE139" t="n">
        <v>132562.0377880597</v>
      </c>
      <c r="AF139" t="n">
        <v>5.239914151152827e-06</v>
      </c>
      <c r="AG139" t="n">
        <v>0.4125</v>
      </c>
      <c r="AH139" t="n">
        <v>119910.5029535911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10.0982</v>
      </c>
      <c r="E140" t="n">
        <v>9.9</v>
      </c>
      <c r="F140" t="n">
        <v>6.74</v>
      </c>
      <c r="G140" t="n">
        <v>101.07</v>
      </c>
      <c r="H140" t="n">
        <v>1.74</v>
      </c>
      <c r="I140" t="n">
        <v>4</v>
      </c>
      <c r="J140" t="n">
        <v>364.51</v>
      </c>
      <c r="K140" t="n">
        <v>61.2</v>
      </c>
      <c r="L140" t="n">
        <v>35.5</v>
      </c>
      <c r="M140" t="n">
        <v>2</v>
      </c>
      <c r="N140" t="n">
        <v>122.82</v>
      </c>
      <c r="O140" t="n">
        <v>45191.1</v>
      </c>
      <c r="P140" t="n">
        <v>115.7</v>
      </c>
      <c r="Q140" t="n">
        <v>204.14</v>
      </c>
      <c r="R140" t="n">
        <v>23.18</v>
      </c>
      <c r="S140" t="n">
        <v>17.37</v>
      </c>
      <c r="T140" t="n">
        <v>811.3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96.85713321305393</v>
      </c>
      <c r="AB140" t="n">
        <v>132.5242026971868</v>
      </c>
      <c r="AC140" t="n">
        <v>119.8762787906892</v>
      </c>
      <c r="AD140" t="n">
        <v>96857.13321305392</v>
      </c>
      <c r="AE140" t="n">
        <v>132524.2026971868</v>
      </c>
      <c r="AF140" t="n">
        <v>5.239032176672193e-06</v>
      </c>
      <c r="AG140" t="n">
        <v>0.4125</v>
      </c>
      <c r="AH140" t="n">
        <v>119876.2787906892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10.1024</v>
      </c>
      <c r="E141" t="n">
        <v>9.9</v>
      </c>
      <c r="F141" t="n">
        <v>6.73</v>
      </c>
      <c r="G141" t="n">
        <v>101.01</v>
      </c>
      <c r="H141" t="n">
        <v>1.75</v>
      </c>
      <c r="I141" t="n">
        <v>4</v>
      </c>
      <c r="J141" t="n">
        <v>365.19</v>
      </c>
      <c r="K141" t="n">
        <v>61.2</v>
      </c>
      <c r="L141" t="n">
        <v>35.75</v>
      </c>
      <c r="M141" t="n">
        <v>2</v>
      </c>
      <c r="N141" t="n">
        <v>123.24</v>
      </c>
      <c r="O141" t="n">
        <v>45274.49</v>
      </c>
      <c r="P141" t="n">
        <v>115.63</v>
      </c>
      <c r="Q141" t="n">
        <v>204.14</v>
      </c>
      <c r="R141" t="n">
        <v>23.07</v>
      </c>
      <c r="S141" t="n">
        <v>17.37</v>
      </c>
      <c r="T141" t="n">
        <v>757.99</v>
      </c>
      <c r="U141" t="n">
        <v>0.75</v>
      </c>
      <c r="V141" t="n">
        <v>0.76</v>
      </c>
      <c r="W141" t="n">
        <v>1.14</v>
      </c>
      <c r="X141" t="n">
        <v>0.04</v>
      </c>
      <c r="Y141" t="n">
        <v>1</v>
      </c>
      <c r="Z141" t="n">
        <v>10</v>
      </c>
      <c r="AA141" t="n">
        <v>96.73757340060413</v>
      </c>
      <c r="AB141" t="n">
        <v>132.3606156871864</v>
      </c>
      <c r="AC141" t="n">
        <v>119.7283042953274</v>
      </c>
      <c r="AD141" t="n">
        <v>96737.57340060413</v>
      </c>
      <c r="AE141" t="n">
        <v>132360.6156871864</v>
      </c>
      <c r="AF141" t="n">
        <v>5.241211172447877e-06</v>
      </c>
      <c r="AG141" t="n">
        <v>0.4125</v>
      </c>
      <c r="AH141" t="n">
        <v>119728.3042953274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10.1013</v>
      </c>
      <c r="E142" t="n">
        <v>9.9</v>
      </c>
      <c r="F142" t="n">
        <v>6.74</v>
      </c>
      <c r="G142" t="n">
        <v>101.03</v>
      </c>
      <c r="H142" t="n">
        <v>1.75</v>
      </c>
      <c r="I142" t="n">
        <v>4</v>
      </c>
      <c r="J142" t="n">
        <v>365.87</v>
      </c>
      <c r="K142" t="n">
        <v>61.2</v>
      </c>
      <c r="L142" t="n">
        <v>36</v>
      </c>
      <c r="M142" t="n">
        <v>2</v>
      </c>
      <c r="N142" t="n">
        <v>123.67</v>
      </c>
      <c r="O142" t="n">
        <v>45358.13</v>
      </c>
      <c r="P142" t="n">
        <v>115.51</v>
      </c>
      <c r="Q142" t="n">
        <v>204.14</v>
      </c>
      <c r="R142" t="n">
        <v>23.15</v>
      </c>
      <c r="S142" t="n">
        <v>17.37</v>
      </c>
      <c r="T142" t="n">
        <v>797.35</v>
      </c>
      <c r="U142" t="n">
        <v>0.75</v>
      </c>
      <c r="V142" t="n">
        <v>0.76</v>
      </c>
      <c r="W142" t="n">
        <v>1.14</v>
      </c>
      <c r="X142" t="n">
        <v>0.04</v>
      </c>
      <c r="Y142" t="n">
        <v>1</v>
      </c>
      <c r="Z142" t="n">
        <v>10</v>
      </c>
      <c r="AA142" t="n">
        <v>96.72659826522694</v>
      </c>
      <c r="AB142" t="n">
        <v>132.3455990227745</v>
      </c>
      <c r="AC142" t="n">
        <v>119.714720800291</v>
      </c>
      <c r="AD142" t="n">
        <v>96726.59826522694</v>
      </c>
      <c r="AE142" t="n">
        <v>132345.5990227745</v>
      </c>
      <c r="AF142" t="n">
        <v>5.240640483078056e-06</v>
      </c>
      <c r="AG142" t="n">
        <v>0.4125</v>
      </c>
      <c r="AH142" t="n">
        <v>119714.720800291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10.1004</v>
      </c>
      <c r="E143" t="n">
        <v>9.9</v>
      </c>
      <c r="F143" t="n">
        <v>6.74</v>
      </c>
      <c r="G143" t="n">
        <v>101.04</v>
      </c>
      <c r="H143" t="n">
        <v>1.76</v>
      </c>
      <c r="I143" t="n">
        <v>4</v>
      </c>
      <c r="J143" t="n">
        <v>366.55</v>
      </c>
      <c r="K143" t="n">
        <v>61.2</v>
      </c>
      <c r="L143" t="n">
        <v>36.25</v>
      </c>
      <c r="M143" t="n">
        <v>2</v>
      </c>
      <c r="N143" t="n">
        <v>124.1</v>
      </c>
      <c r="O143" t="n">
        <v>45442.03</v>
      </c>
      <c r="P143" t="n">
        <v>115.44</v>
      </c>
      <c r="Q143" t="n">
        <v>204.14</v>
      </c>
      <c r="R143" t="n">
        <v>23.19</v>
      </c>
      <c r="S143" t="n">
        <v>17.37</v>
      </c>
      <c r="T143" t="n">
        <v>815.27</v>
      </c>
      <c r="U143" t="n">
        <v>0.75</v>
      </c>
      <c r="V143" t="n">
        <v>0.76</v>
      </c>
      <c r="W143" t="n">
        <v>1.14</v>
      </c>
      <c r="X143" t="n">
        <v>0.04</v>
      </c>
      <c r="Y143" t="n">
        <v>1</v>
      </c>
      <c r="Z143" t="n">
        <v>10</v>
      </c>
      <c r="AA143" t="n">
        <v>96.69705204748375</v>
      </c>
      <c r="AB143" t="n">
        <v>132.3051725841712</v>
      </c>
      <c r="AC143" t="n">
        <v>119.6781526042491</v>
      </c>
      <c r="AD143" t="n">
        <v>96697.05204748375</v>
      </c>
      <c r="AE143" t="n">
        <v>132305.1725841712</v>
      </c>
      <c r="AF143" t="n">
        <v>5.240173555411838e-06</v>
      </c>
      <c r="AG143" t="n">
        <v>0.4125</v>
      </c>
      <c r="AH143" t="n">
        <v>119678.1526042491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10.1007</v>
      </c>
      <c r="E144" t="n">
        <v>9.9</v>
      </c>
      <c r="F144" t="n">
        <v>6.74</v>
      </c>
      <c r="G144" t="n">
        <v>101.03</v>
      </c>
      <c r="H144" t="n">
        <v>1.77</v>
      </c>
      <c r="I144" t="n">
        <v>4</v>
      </c>
      <c r="J144" t="n">
        <v>367.23</v>
      </c>
      <c r="K144" t="n">
        <v>61.2</v>
      </c>
      <c r="L144" t="n">
        <v>36.5</v>
      </c>
      <c r="M144" t="n">
        <v>2</v>
      </c>
      <c r="N144" t="n">
        <v>124.53</v>
      </c>
      <c r="O144" t="n">
        <v>45526.17</v>
      </c>
      <c r="P144" t="n">
        <v>115.34</v>
      </c>
      <c r="Q144" t="n">
        <v>204.14</v>
      </c>
      <c r="R144" t="n">
        <v>23.22</v>
      </c>
      <c r="S144" t="n">
        <v>17.37</v>
      </c>
      <c r="T144" t="n">
        <v>832.3</v>
      </c>
      <c r="U144" t="n">
        <v>0.75</v>
      </c>
      <c r="V144" t="n">
        <v>0.76</v>
      </c>
      <c r="W144" t="n">
        <v>1.14</v>
      </c>
      <c r="X144" t="n">
        <v>0.04</v>
      </c>
      <c r="Y144" t="n">
        <v>1</v>
      </c>
      <c r="Z144" t="n">
        <v>10</v>
      </c>
      <c r="AA144" t="n">
        <v>96.64045301769754</v>
      </c>
      <c r="AB144" t="n">
        <v>132.2277312946448</v>
      </c>
      <c r="AC144" t="n">
        <v>119.6081022027055</v>
      </c>
      <c r="AD144" t="n">
        <v>96640.45301769754</v>
      </c>
      <c r="AE144" t="n">
        <v>132227.7312946448</v>
      </c>
      <c r="AF144" t="n">
        <v>5.240329197967243e-06</v>
      </c>
      <c r="AG144" t="n">
        <v>0.4125</v>
      </c>
      <c r="AH144" t="n">
        <v>119608.1022027055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10.0999</v>
      </c>
      <c r="E145" t="n">
        <v>9.9</v>
      </c>
      <c r="F145" t="n">
        <v>6.74</v>
      </c>
      <c r="G145" t="n">
        <v>101.05</v>
      </c>
      <c r="H145" t="n">
        <v>1.78</v>
      </c>
      <c r="I145" t="n">
        <v>4</v>
      </c>
      <c r="J145" t="n">
        <v>367.92</v>
      </c>
      <c r="K145" t="n">
        <v>61.2</v>
      </c>
      <c r="L145" t="n">
        <v>36.75</v>
      </c>
      <c r="M145" t="n">
        <v>2</v>
      </c>
      <c r="N145" t="n">
        <v>124.97</v>
      </c>
      <c r="O145" t="n">
        <v>45610.57</v>
      </c>
      <c r="P145" t="n">
        <v>115.32</v>
      </c>
      <c r="Q145" t="n">
        <v>204.14</v>
      </c>
      <c r="R145" t="n">
        <v>23.23</v>
      </c>
      <c r="S145" t="n">
        <v>17.37</v>
      </c>
      <c r="T145" t="n">
        <v>838.62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96.63693147642944</v>
      </c>
      <c r="AB145" t="n">
        <v>132.2229129665223</v>
      </c>
      <c r="AC145" t="n">
        <v>119.6037437290565</v>
      </c>
      <c r="AD145" t="n">
        <v>96636.93147642944</v>
      </c>
      <c r="AE145" t="n">
        <v>132222.9129665223</v>
      </c>
      <c r="AF145" t="n">
        <v>5.239914151152827e-06</v>
      </c>
      <c r="AG145" t="n">
        <v>0.4125</v>
      </c>
      <c r="AH145" t="n">
        <v>119603.7437290565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10.0985</v>
      </c>
      <c r="E146" t="n">
        <v>9.9</v>
      </c>
      <c r="F146" t="n">
        <v>6.74</v>
      </c>
      <c r="G146" t="n">
        <v>101.07</v>
      </c>
      <c r="H146" t="n">
        <v>1.79</v>
      </c>
      <c r="I146" t="n">
        <v>4</v>
      </c>
      <c r="J146" t="n">
        <v>368.6</v>
      </c>
      <c r="K146" t="n">
        <v>61.2</v>
      </c>
      <c r="L146" t="n">
        <v>37</v>
      </c>
      <c r="M146" t="n">
        <v>2</v>
      </c>
      <c r="N146" t="n">
        <v>125.4</v>
      </c>
      <c r="O146" t="n">
        <v>45695.24</v>
      </c>
      <c r="P146" t="n">
        <v>115.3</v>
      </c>
      <c r="Q146" t="n">
        <v>204.14</v>
      </c>
      <c r="R146" t="n">
        <v>23.23</v>
      </c>
      <c r="S146" t="n">
        <v>17.37</v>
      </c>
      <c r="T146" t="n">
        <v>839.35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96.63885075381748</v>
      </c>
      <c r="AB146" t="n">
        <v>132.2255390065172</v>
      </c>
      <c r="AC146" t="n">
        <v>119.6061191434799</v>
      </c>
      <c r="AD146" t="n">
        <v>96638.85075381747</v>
      </c>
      <c r="AE146" t="n">
        <v>132225.5390065172</v>
      </c>
      <c r="AF146" t="n">
        <v>5.239187819227597e-06</v>
      </c>
      <c r="AG146" t="n">
        <v>0.4125</v>
      </c>
      <c r="AH146" t="n">
        <v>119606.1191434799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10.0968</v>
      </c>
      <c r="E147" t="n">
        <v>9.9</v>
      </c>
      <c r="F147" t="n">
        <v>6.74</v>
      </c>
      <c r="G147" t="n">
        <v>101.09</v>
      </c>
      <c r="H147" t="n">
        <v>1.8</v>
      </c>
      <c r="I147" t="n">
        <v>4</v>
      </c>
      <c r="J147" t="n">
        <v>369.29</v>
      </c>
      <c r="K147" t="n">
        <v>61.2</v>
      </c>
      <c r="L147" t="n">
        <v>37.25</v>
      </c>
      <c r="M147" t="n">
        <v>2</v>
      </c>
      <c r="N147" t="n">
        <v>125.84</v>
      </c>
      <c r="O147" t="n">
        <v>45780.16</v>
      </c>
      <c r="P147" t="n">
        <v>115.25</v>
      </c>
      <c r="Q147" t="n">
        <v>204.14</v>
      </c>
      <c r="R147" t="n">
        <v>23.34</v>
      </c>
      <c r="S147" t="n">
        <v>17.37</v>
      </c>
      <c r="T147" t="n">
        <v>892.14</v>
      </c>
      <c r="U147" t="n">
        <v>0.74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96.62732257219164</v>
      </c>
      <c r="AB147" t="n">
        <v>132.2097656398292</v>
      </c>
      <c r="AC147" t="n">
        <v>119.5918511647706</v>
      </c>
      <c r="AD147" t="n">
        <v>96627.32257219164</v>
      </c>
      <c r="AE147" t="n">
        <v>132209.7656398292</v>
      </c>
      <c r="AF147" t="n">
        <v>5.238305844746964e-06</v>
      </c>
      <c r="AG147" t="n">
        <v>0.4125</v>
      </c>
      <c r="AH147" t="n">
        <v>119591.8511647706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10.097</v>
      </c>
      <c r="E148" t="n">
        <v>9.9</v>
      </c>
      <c r="F148" t="n">
        <v>6.74</v>
      </c>
      <c r="G148" t="n">
        <v>101.09</v>
      </c>
      <c r="H148" t="n">
        <v>1.81</v>
      </c>
      <c r="I148" t="n">
        <v>4</v>
      </c>
      <c r="J148" t="n">
        <v>369.98</v>
      </c>
      <c r="K148" t="n">
        <v>61.2</v>
      </c>
      <c r="L148" t="n">
        <v>37.5</v>
      </c>
      <c r="M148" t="n">
        <v>2</v>
      </c>
      <c r="N148" t="n">
        <v>126.28</v>
      </c>
      <c r="O148" t="n">
        <v>45865.47</v>
      </c>
      <c r="P148" t="n">
        <v>115.04</v>
      </c>
      <c r="Q148" t="n">
        <v>204.14</v>
      </c>
      <c r="R148" t="n">
        <v>23.36</v>
      </c>
      <c r="S148" t="n">
        <v>17.37</v>
      </c>
      <c r="T148" t="n">
        <v>902.05</v>
      </c>
      <c r="U148" t="n">
        <v>0.74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96.51232537875363</v>
      </c>
      <c r="AB148" t="n">
        <v>132.0524214064493</v>
      </c>
      <c r="AC148" t="n">
        <v>119.4495236441904</v>
      </c>
      <c r="AD148" t="n">
        <v>96512.32537875362</v>
      </c>
      <c r="AE148" t="n">
        <v>132052.4214064493</v>
      </c>
      <c r="AF148" t="n">
        <v>5.238409606450568e-06</v>
      </c>
      <c r="AG148" t="n">
        <v>0.4125</v>
      </c>
      <c r="AH148" t="n">
        <v>119449.5236441904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10.0939</v>
      </c>
      <c r="E149" t="n">
        <v>9.91</v>
      </c>
      <c r="F149" t="n">
        <v>6.74</v>
      </c>
      <c r="G149" t="n">
        <v>101.13</v>
      </c>
      <c r="H149" t="n">
        <v>1.82</v>
      </c>
      <c r="I149" t="n">
        <v>4</v>
      </c>
      <c r="J149" t="n">
        <v>370.67</v>
      </c>
      <c r="K149" t="n">
        <v>61.2</v>
      </c>
      <c r="L149" t="n">
        <v>37.75</v>
      </c>
      <c r="M149" t="n">
        <v>2</v>
      </c>
      <c r="N149" t="n">
        <v>126.73</v>
      </c>
      <c r="O149" t="n">
        <v>45950.92</v>
      </c>
      <c r="P149" t="n">
        <v>115.05</v>
      </c>
      <c r="Q149" t="n">
        <v>204.14</v>
      </c>
      <c r="R149" t="n">
        <v>23.38</v>
      </c>
      <c r="S149" t="n">
        <v>17.37</v>
      </c>
      <c r="T149" t="n">
        <v>912.46</v>
      </c>
      <c r="U149" t="n">
        <v>0.74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96.54992646892275</v>
      </c>
      <c r="AB149" t="n">
        <v>132.1038688768617</v>
      </c>
      <c r="AC149" t="n">
        <v>119.4960610402336</v>
      </c>
      <c r="AD149" t="n">
        <v>96549.92646892274</v>
      </c>
      <c r="AE149" t="n">
        <v>132103.8688768617</v>
      </c>
      <c r="AF149" t="n">
        <v>5.236801300044705e-06</v>
      </c>
      <c r="AG149" t="n">
        <v>0.4129166666666667</v>
      </c>
      <c r="AH149" t="n">
        <v>119496.0610402336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10.0953</v>
      </c>
      <c r="E150" t="n">
        <v>9.91</v>
      </c>
      <c r="F150" t="n">
        <v>6.74</v>
      </c>
      <c r="G150" t="n">
        <v>101.11</v>
      </c>
      <c r="H150" t="n">
        <v>1.82</v>
      </c>
      <c r="I150" t="n">
        <v>4</v>
      </c>
      <c r="J150" t="n">
        <v>371.37</v>
      </c>
      <c r="K150" t="n">
        <v>61.2</v>
      </c>
      <c r="L150" t="n">
        <v>38</v>
      </c>
      <c r="M150" t="n">
        <v>2</v>
      </c>
      <c r="N150" t="n">
        <v>127.17</v>
      </c>
      <c r="O150" t="n">
        <v>46036.65</v>
      </c>
      <c r="P150" t="n">
        <v>114.91</v>
      </c>
      <c r="Q150" t="n">
        <v>204.16</v>
      </c>
      <c r="R150" t="n">
        <v>23.31</v>
      </c>
      <c r="S150" t="n">
        <v>17.37</v>
      </c>
      <c r="T150" t="n">
        <v>876.41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96.46176983980696</v>
      </c>
      <c r="AB150" t="n">
        <v>131.9832490877096</v>
      </c>
      <c r="AC150" t="n">
        <v>119.3869530344672</v>
      </c>
      <c r="AD150" t="n">
        <v>96461.76983980696</v>
      </c>
      <c r="AE150" t="n">
        <v>131983.2490877096</v>
      </c>
      <c r="AF150" t="n">
        <v>5.237527631969933e-06</v>
      </c>
      <c r="AG150" t="n">
        <v>0.4129166666666667</v>
      </c>
      <c r="AH150" t="n">
        <v>119386.9530344672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10.0993</v>
      </c>
      <c r="E151" t="n">
        <v>9.9</v>
      </c>
      <c r="F151" t="n">
        <v>6.74</v>
      </c>
      <c r="G151" t="n">
        <v>101.05</v>
      </c>
      <c r="H151" t="n">
        <v>1.83</v>
      </c>
      <c r="I151" t="n">
        <v>4</v>
      </c>
      <c r="J151" t="n">
        <v>372.07</v>
      </c>
      <c r="K151" t="n">
        <v>61.2</v>
      </c>
      <c r="L151" t="n">
        <v>38.25</v>
      </c>
      <c r="M151" t="n">
        <v>2</v>
      </c>
      <c r="N151" t="n">
        <v>127.62</v>
      </c>
      <c r="O151" t="n">
        <v>46122.64</v>
      </c>
      <c r="P151" t="n">
        <v>114.75</v>
      </c>
      <c r="Q151" t="n">
        <v>204.14</v>
      </c>
      <c r="R151" t="n">
        <v>23.26</v>
      </c>
      <c r="S151" t="n">
        <v>17.37</v>
      </c>
      <c r="T151" t="n">
        <v>854.53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96.33523091019447</v>
      </c>
      <c r="AB151" t="n">
        <v>131.8101129417103</v>
      </c>
      <c r="AC151" t="n">
        <v>119.2303407592439</v>
      </c>
      <c r="AD151" t="n">
        <v>96335.23091019447</v>
      </c>
      <c r="AE151" t="n">
        <v>131810.1129417103</v>
      </c>
      <c r="AF151" t="n">
        <v>5.239602866042014e-06</v>
      </c>
      <c r="AG151" t="n">
        <v>0.4125</v>
      </c>
      <c r="AH151" t="n">
        <v>119230.3407592439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10.0965</v>
      </c>
      <c r="E152" t="n">
        <v>9.9</v>
      </c>
      <c r="F152" t="n">
        <v>6.74</v>
      </c>
      <c r="G152" t="n">
        <v>101.1</v>
      </c>
      <c r="H152" t="n">
        <v>1.84</v>
      </c>
      <c r="I152" t="n">
        <v>4</v>
      </c>
      <c r="J152" t="n">
        <v>372.77</v>
      </c>
      <c r="K152" t="n">
        <v>61.2</v>
      </c>
      <c r="L152" t="n">
        <v>38.5</v>
      </c>
      <c r="M152" t="n">
        <v>2</v>
      </c>
      <c r="N152" t="n">
        <v>128.07</v>
      </c>
      <c r="O152" t="n">
        <v>46208.91</v>
      </c>
      <c r="P152" t="n">
        <v>114.75</v>
      </c>
      <c r="Q152" t="n">
        <v>204.14</v>
      </c>
      <c r="R152" t="n">
        <v>23.28</v>
      </c>
      <c r="S152" t="n">
        <v>17.37</v>
      </c>
      <c r="T152" t="n">
        <v>862.4400000000001</v>
      </c>
      <c r="U152" t="n">
        <v>0.75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96.36054633895678</v>
      </c>
      <c r="AB152" t="n">
        <v>131.8447506281807</v>
      </c>
      <c r="AC152" t="n">
        <v>119.2616726735319</v>
      </c>
      <c r="AD152" t="n">
        <v>96360.54633895677</v>
      </c>
      <c r="AE152" t="n">
        <v>131844.7506281807</v>
      </c>
      <c r="AF152" t="n">
        <v>5.238150202191559e-06</v>
      </c>
      <c r="AG152" t="n">
        <v>0.4125</v>
      </c>
      <c r="AH152" t="n">
        <v>119261.6726735319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10.0962</v>
      </c>
      <c r="E153" t="n">
        <v>9.9</v>
      </c>
      <c r="F153" t="n">
        <v>6.74</v>
      </c>
      <c r="G153" t="n">
        <v>101.1</v>
      </c>
      <c r="H153" t="n">
        <v>1.85</v>
      </c>
      <c r="I153" t="n">
        <v>4</v>
      </c>
      <c r="J153" t="n">
        <v>373.47</v>
      </c>
      <c r="K153" t="n">
        <v>61.2</v>
      </c>
      <c r="L153" t="n">
        <v>38.75</v>
      </c>
      <c r="M153" t="n">
        <v>2</v>
      </c>
      <c r="N153" t="n">
        <v>128.52</v>
      </c>
      <c r="O153" t="n">
        <v>46295.45</v>
      </c>
      <c r="P153" t="n">
        <v>114.68</v>
      </c>
      <c r="Q153" t="n">
        <v>204.14</v>
      </c>
      <c r="R153" t="n">
        <v>23.34</v>
      </c>
      <c r="S153" t="n">
        <v>17.37</v>
      </c>
      <c r="T153" t="n">
        <v>891.45</v>
      </c>
      <c r="U153" t="n">
        <v>0.74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96.32552879889879</v>
      </c>
      <c r="AB153" t="n">
        <v>131.7968380850085</v>
      </c>
      <c r="AC153" t="n">
        <v>119.2183328362345</v>
      </c>
      <c r="AD153" t="n">
        <v>96325.52879889878</v>
      </c>
      <c r="AE153" t="n">
        <v>131796.8380850086</v>
      </c>
      <c r="AF153" t="n">
        <v>5.237994559636151e-06</v>
      </c>
      <c r="AG153" t="n">
        <v>0.4125</v>
      </c>
      <c r="AH153" t="n">
        <v>119218.3328362344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10.0987</v>
      </c>
      <c r="E154" t="n">
        <v>9.9</v>
      </c>
      <c r="F154" t="n">
        <v>6.74</v>
      </c>
      <c r="G154" t="n">
        <v>101.06</v>
      </c>
      <c r="H154" t="n">
        <v>1.86</v>
      </c>
      <c r="I154" t="n">
        <v>4</v>
      </c>
      <c r="J154" t="n">
        <v>374.17</v>
      </c>
      <c r="K154" t="n">
        <v>61.2</v>
      </c>
      <c r="L154" t="n">
        <v>39</v>
      </c>
      <c r="M154" t="n">
        <v>2</v>
      </c>
      <c r="N154" t="n">
        <v>128.97</v>
      </c>
      <c r="O154" t="n">
        <v>46382.28</v>
      </c>
      <c r="P154" t="n">
        <v>114.59</v>
      </c>
      <c r="Q154" t="n">
        <v>204.15</v>
      </c>
      <c r="R154" t="n">
        <v>23.22</v>
      </c>
      <c r="S154" t="n">
        <v>17.37</v>
      </c>
      <c r="T154" t="n">
        <v>834.3</v>
      </c>
      <c r="U154" t="n">
        <v>0.75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96.25443412085885</v>
      </c>
      <c r="AB154" t="n">
        <v>131.6995632100385</v>
      </c>
      <c r="AC154" t="n">
        <v>119.1303417388054</v>
      </c>
      <c r="AD154" t="n">
        <v>96254.43412085884</v>
      </c>
      <c r="AE154" t="n">
        <v>131699.5632100385</v>
      </c>
      <c r="AF154" t="n">
        <v>5.239291580931202e-06</v>
      </c>
      <c r="AG154" t="n">
        <v>0.4125</v>
      </c>
      <c r="AH154" t="n">
        <v>119130.3417388054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10.0959</v>
      </c>
      <c r="E155" t="n">
        <v>9.9</v>
      </c>
      <c r="F155" t="n">
        <v>6.74</v>
      </c>
      <c r="G155" t="n">
        <v>101.1</v>
      </c>
      <c r="H155" t="n">
        <v>1.87</v>
      </c>
      <c r="I155" t="n">
        <v>4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114.5</v>
      </c>
      <c r="Q155" t="n">
        <v>204.14</v>
      </c>
      <c r="R155" t="n">
        <v>23.27</v>
      </c>
      <c r="S155" t="n">
        <v>17.37</v>
      </c>
      <c r="T155" t="n">
        <v>858.8</v>
      </c>
      <c r="U155" t="n">
        <v>0.75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96.23121625266108</v>
      </c>
      <c r="AB155" t="n">
        <v>131.6677954984703</v>
      </c>
      <c r="AC155" t="n">
        <v>119.101605893043</v>
      </c>
      <c r="AD155" t="n">
        <v>96231.21625266109</v>
      </c>
      <c r="AE155" t="n">
        <v>131667.7954984703</v>
      </c>
      <c r="AF155" t="n">
        <v>5.237838917080746e-06</v>
      </c>
      <c r="AG155" t="n">
        <v>0.4125</v>
      </c>
      <c r="AH155" t="n">
        <v>119101.605893043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10.0956</v>
      </c>
      <c r="E156" t="n">
        <v>9.91</v>
      </c>
      <c r="F156" t="n">
        <v>6.74</v>
      </c>
      <c r="G156" t="n">
        <v>101.11</v>
      </c>
      <c r="H156" t="n">
        <v>1.88</v>
      </c>
      <c r="I156" t="n">
        <v>4</v>
      </c>
      <c r="J156" t="n">
        <v>375.59</v>
      </c>
      <c r="K156" t="n">
        <v>61.2</v>
      </c>
      <c r="L156" t="n">
        <v>39.5</v>
      </c>
      <c r="M156" t="n">
        <v>2</v>
      </c>
      <c r="N156" t="n">
        <v>129.89</v>
      </c>
      <c r="O156" t="n">
        <v>46556.77</v>
      </c>
      <c r="P156" t="n">
        <v>114.3</v>
      </c>
      <c r="Q156" t="n">
        <v>204.15</v>
      </c>
      <c r="R156" t="n">
        <v>23.31</v>
      </c>
      <c r="S156" t="n">
        <v>17.37</v>
      </c>
      <c r="T156" t="n">
        <v>877.61</v>
      </c>
      <c r="U156" t="n">
        <v>0.75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96.13023760115422</v>
      </c>
      <c r="AB156" t="n">
        <v>131.529632052615</v>
      </c>
      <c r="AC156" t="n">
        <v>118.9766285725464</v>
      </c>
      <c r="AD156" t="n">
        <v>96130.23760115422</v>
      </c>
      <c r="AE156" t="n">
        <v>131529.632052615</v>
      </c>
      <c r="AF156" t="n">
        <v>5.237683274525339e-06</v>
      </c>
      <c r="AG156" t="n">
        <v>0.4129166666666667</v>
      </c>
      <c r="AH156" t="n">
        <v>118976.6285725464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10.0914</v>
      </c>
      <c r="E157" t="n">
        <v>9.91</v>
      </c>
      <c r="F157" t="n">
        <v>6.74</v>
      </c>
      <c r="G157" t="n">
        <v>101.17</v>
      </c>
      <c r="H157" t="n">
        <v>1.88</v>
      </c>
      <c r="I157" t="n">
        <v>4</v>
      </c>
      <c r="J157" t="n">
        <v>376.3</v>
      </c>
      <c r="K157" t="n">
        <v>61.2</v>
      </c>
      <c r="L157" t="n">
        <v>39.75</v>
      </c>
      <c r="M157" t="n">
        <v>2</v>
      </c>
      <c r="N157" t="n">
        <v>130.35</v>
      </c>
      <c r="O157" t="n">
        <v>46644.44</v>
      </c>
      <c r="P157" t="n">
        <v>114.27</v>
      </c>
      <c r="Q157" t="n">
        <v>204.14</v>
      </c>
      <c r="R157" t="n">
        <v>23.51</v>
      </c>
      <c r="S157" t="n">
        <v>17.37</v>
      </c>
      <c r="T157" t="n">
        <v>975.99</v>
      </c>
      <c r="U157" t="n">
        <v>0.74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96.15196489423171</v>
      </c>
      <c r="AB157" t="n">
        <v>131.5593602935441</v>
      </c>
      <c r="AC157" t="n">
        <v>119.0035195918851</v>
      </c>
      <c r="AD157" t="n">
        <v>96151.96489423171</v>
      </c>
      <c r="AE157" t="n">
        <v>131559.3602935441</v>
      </c>
      <c r="AF157" t="n">
        <v>5.235504278749654e-06</v>
      </c>
      <c r="AG157" t="n">
        <v>0.4129166666666667</v>
      </c>
      <c r="AH157" t="n">
        <v>119003.5195918851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10.0914</v>
      </c>
      <c r="E158" t="n">
        <v>9.91</v>
      </c>
      <c r="F158" t="n">
        <v>6.74</v>
      </c>
      <c r="G158" t="n">
        <v>101.17</v>
      </c>
      <c r="H158" t="n">
        <v>1.89</v>
      </c>
      <c r="I158" t="n">
        <v>4</v>
      </c>
      <c r="J158" t="n">
        <v>377.01</v>
      </c>
      <c r="K158" t="n">
        <v>61.2</v>
      </c>
      <c r="L158" t="n">
        <v>40</v>
      </c>
      <c r="M158" t="n">
        <v>2</v>
      </c>
      <c r="N158" t="n">
        <v>130.81</v>
      </c>
      <c r="O158" t="n">
        <v>46732.41</v>
      </c>
      <c r="P158" t="n">
        <v>114.02</v>
      </c>
      <c r="Q158" t="n">
        <v>204.15</v>
      </c>
      <c r="R158" t="n">
        <v>23.4</v>
      </c>
      <c r="S158" t="n">
        <v>17.37</v>
      </c>
      <c r="T158" t="n">
        <v>923.09</v>
      </c>
      <c r="U158" t="n">
        <v>0.74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96.01714815505385</v>
      </c>
      <c r="AB158" t="n">
        <v>131.3748980833063</v>
      </c>
      <c r="AC158" t="n">
        <v>118.836662196098</v>
      </c>
      <c r="AD158" t="n">
        <v>96017.14815505384</v>
      </c>
      <c r="AE158" t="n">
        <v>131374.8980833063</v>
      </c>
      <c r="AF158" t="n">
        <v>5.235504278749654e-06</v>
      </c>
      <c r="AG158" t="n">
        <v>0.4129166666666667</v>
      </c>
      <c r="AH158" t="n">
        <v>118836.662196098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8.444599999999999</v>
      </c>
      <c r="E2" t="n">
        <v>11.84</v>
      </c>
      <c r="F2" t="n">
        <v>7.95</v>
      </c>
      <c r="G2" t="n">
        <v>7.57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86.56</v>
      </c>
      <c r="Q2" t="n">
        <v>204.24</v>
      </c>
      <c r="R2" t="n">
        <v>61.16</v>
      </c>
      <c r="S2" t="n">
        <v>17.37</v>
      </c>
      <c r="T2" t="n">
        <v>19507.7</v>
      </c>
      <c r="U2" t="n">
        <v>0.28</v>
      </c>
      <c r="V2" t="n">
        <v>0.64</v>
      </c>
      <c r="W2" t="n">
        <v>1.23</v>
      </c>
      <c r="X2" t="n">
        <v>1.25</v>
      </c>
      <c r="Y2" t="n">
        <v>1</v>
      </c>
      <c r="Z2" t="n">
        <v>10</v>
      </c>
      <c r="AA2" t="n">
        <v>91.49254808930395</v>
      </c>
      <c r="AB2" t="n">
        <v>125.1841406620834</v>
      </c>
      <c r="AC2" t="n">
        <v>113.236741974372</v>
      </c>
      <c r="AD2" t="n">
        <v>91492.54808930395</v>
      </c>
      <c r="AE2" t="n">
        <v>125184.1406620833</v>
      </c>
      <c r="AF2" t="n">
        <v>6.055383288816844e-06</v>
      </c>
      <c r="AG2" t="n">
        <v>0.4933333333333333</v>
      </c>
      <c r="AH2" t="n">
        <v>113236.741974372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8.9374</v>
      </c>
      <c r="E3" t="n">
        <v>11.19</v>
      </c>
      <c r="F3" t="n">
        <v>7.67</v>
      </c>
      <c r="G3" t="n">
        <v>9.4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83.36</v>
      </c>
      <c r="Q3" t="n">
        <v>204.24</v>
      </c>
      <c r="R3" t="n">
        <v>52.73</v>
      </c>
      <c r="S3" t="n">
        <v>17.37</v>
      </c>
      <c r="T3" t="n">
        <v>15361.07</v>
      </c>
      <c r="U3" t="n">
        <v>0.33</v>
      </c>
      <c r="V3" t="n">
        <v>0.67</v>
      </c>
      <c r="W3" t="n">
        <v>1.21</v>
      </c>
      <c r="X3" t="n">
        <v>0.98</v>
      </c>
      <c r="Y3" t="n">
        <v>1</v>
      </c>
      <c r="Z3" t="n">
        <v>10</v>
      </c>
      <c r="AA3" t="n">
        <v>83.55362185453076</v>
      </c>
      <c r="AB3" t="n">
        <v>114.3217515469654</v>
      </c>
      <c r="AC3" t="n">
        <v>103.4110440309385</v>
      </c>
      <c r="AD3" t="n">
        <v>83553.62185453076</v>
      </c>
      <c r="AE3" t="n">
        <v>114321.7515469654</v>
      </c>
      <c r="AF3" t="n">
        <v>6.408756199875858e-06</v>
      </c>
      <c r="AG3" t="n">
        <v>0.46625</v>
      </c>
      <c r="AH3" t="n">
        <v>103411.0440309385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9.3134</v>
      </c>
      <c r="E4" t="n">
        <v>10.74</v>
      </c>
      <c r="F4" t="n">
        <v>7.47</v>
      </c>
      <c r="G4" t="n">
        <v>11.2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80.81999999999999</v>
      </c>
      <c r="Q4" t="n">
        <v>204.15</v>
      </c>
      <c r="R4" t="n">
        <v>45.98</v>
      </c>
      <c r="S4" t="n">
        <v>17.37</v>
      </c>
      <c r="T4" t="n">
        <v>12032.11</v>
      </c>
      <c r="U4" t="n">
        <v>0.38</v>
      </c>
      <c r="V4" t="n">
        <v>0.68</v>
      </c>
      <c r="W4" t="n">
        <v>1.2</v>
      </c>
      <c r="X4" t="n">
        <v>0.78</v>
      </c>
      <c r="Y4" t="n">
        <v>1</v>
      </c>
      <c r="Z4" t="n">
        <v>10</v>
      </c>
      <c r="AA4" t="n">
        <v>78.05048096927165</v>
      </c>
      <c r="AB4" t="n">
        <v>106.7921114063165</v>
      </c>
      <c r="AC4" t="n">
        <v>96.60002217739442</v>
      </c>
      <c r="AD4" t="n">
        <v>78050.48096927165</v>
      </c>
      <c r="AE4" t="n">
        <v>106792.1114063165</v>
      </c>
      <c r="AF4" t="n">
        <v>6.678375141755298e-06</v>
      </c>
      <c r="AG4" t="n">
        <v>0.4475</v>
      </c>
      <c r="AH4" t="n">
        <v>96600.02217739442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9.5587</v>
      </c>
      <c r="E5" t="n">
        <v>10.46</v>
      </c>
      <c r="F5" t="n">
        <v>7.36</v>
      </c>
      <c r="G5" t="n">
        <v>12.98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79.31</v>
      </c>
      <c r="Q5" t="n">
        <v>204.14</v>
      </c>
      <c r="R5" t="n">
        <v>42.66</v>
      </c>
      <c r="S5" t="n">
        <v>17.37</v>
      </c>
      <c r="T5" t="n">
        <v>10401.27</v>
      </c>
      <c r="U5" t="n">
        <v>0.41</v>
      </c>
      <c r="V5" t="n">
        <v>0.6899999999999999</v>
      </c>
      <c r="W5" t="n">
        <v>1.19</v>
      </c>
      <c r="X5" t="n">
        <v>0.66</v>
      </c>
      <c r="Y5" t="n">
        <v>1</v>
      </c>
      <c r="Z5" t="n">
        <v>10</v>
      </c>
      <c r="AA5" t="n">
        <v>74.84359138211238</v>
      </c>
      <c r="AB5" t="n">
        <v>102.4043035951837</v>
      </c>
      <c r="AC5" t="n">
        <v>92.63098058542792</v>
      </c>
      <c r="AD5" t="n">
        <v>74843.59138211238</v>
      </c>
      <c r="AE5" t="n">
        <v>102404.3035951838</v>
      </c>
      <c r="AF5" t="n">
        <v>6.854272818465478e-06</v>
      </c>
      <c r="AG5" t="n">
        <v>0.4358333333333334</v>
      </c>
      <c r="AH5" t="n">
        <v>92630.98058542793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9.7738</v>
      </c>
      <c r="E6" t="n">
        <v>10.23</v>
      </c>
      <c r="F6" t="n">
        <v>7.26</v>
      </c>
      <c r="G6" t="n">
        <v>15.02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78.05</v>
      </c>
      <c r="Q6" t="n">
        <v>204.14</v>
      </c>
      <c r="R6" t="n">
        <v>39.69</v>
      </c>
      <c r="S6" t="n">
        <v>17.37</v>
      </c>
      <c r="T6" t="n">
        <v>8942.49</v>
      </c>
      <c r="U6" t="n">
        <v>0.44</v>
      </c>
      <c r="V6" t="n">
        <v>0.7</v>
      </c>
      <c r="W6" t="n">
        <v>1.18</v>
      </c>
      <c r="X6" t="n">
        <v>0.57</v>
      </c>
      <c r="Y6" t="n">
        <v>1</v>
      </c>
      <c r="Z6" t="n">
        <v>10</v>
      </c>
      <c r="AA6" t="n">
        <v>72.18966231317111</v>
      </c>
      <c r="AB6" t="n">
        <v>98.77308075997294</v>
      </c>
      <c r="AC6" t="n">
        <v>89.34631656115519</v>
      </c>
      <c r="AD6" t="n">
        <v>72189.66231317111</v>
      </c>
      <c r="AE6" t="n">
        <v>98773.08075997295</v>
      </c>
      <c r="AF6" t="n">
        <v>7.008514931226827e-06</v>
      </c>
      <c r="AG6" t="n">
        <v>0.42625</v>
      </c>
      <c r="AH6" t="n">
        <v>89346.3165611552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9.908899999999999</v>
      </c>
      <c r="E7" t="n">
        <v>10.09</v>
      </c>
      <c r="F7" t="n">
        <v>7.2</v>
      </c>
      <c r="G7" t="n">
        <v>16.62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77.20999999999999</v>
      </c>
      <c r="Q7" t="n">
        <v>204.15</v>
      </c>
      <c r="R7" t="n">
        <v>37.67</v>
      </c>
      <c r="S7" t="n">
        <v>17.37</v>
      </c>
      <c r="T7" t="n">
        <v>7944.97</v>
      </c>
      <c r="U7" t="n">
        <v>0.46</v>
      </c>
      <c r="V7" t="n">
        <v>0.71</v>
      </c>
      <c r="W7" t="n">
        <v>1.18</v>
      </c>
      <c r="X7" t="n">
        <v>0.51</v>
      </c>
      <c r="Y7" t="n">
        <v>1</v>
      </c>
      <c r="Z7" t="n">
        <v>10</v>
      </c>
      <c r="AA7" t="n">
        <v>70.56378432237493</v>
      </c>
      <c r="AB7" t="n">
        <v>96.54848276429209</v>
      </c>
      <c r="AC7" t="n">
        <v>87.33403107593853</v>
      </c>
      <c r="AD7" t="n">
        <v>70563.78432237492</v>
      </c>
      <c r="AE7" t="n">
        <v>96548.48276429209</v>
      </c>
      <c r="AF7" t="n">
        <v>7.105391311673403e-06</v>
      </c>
      <c r="AG7" t="n">
        <v>0.4204166666666667</v>
      </c>
      <c r="AH7" t="n">
        <v>87334.03107593853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10.0601</v>
      </c>
      <c r="E8" t="n">
        <v>9.94</v>
      </c>
      <c r="F8" t="n">
        <v>7.13</v>
      </c>
      <c r="G8" t="n">
        <v>18.61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76.18000000000001</v>
      </c>
      <c r="Q8" t="n">
        <v>204.18</v>
      </c>
      <c r="R8" t="n">
        <v>35.73</v>
      </c>
      <c r="S8" t="n">
        <v>17.37</v>
      </c>
      <c r="T8" t="n">
        <v>6994.64</v>
      </c>
      <c r="U8" t="n">
        <v>0.49</v>
      </c>
      <c r="V8" t="n">
        <v>0.72</v>
      </c>
      <c r="W8" t="n">
        <v>1.17</v>
      </c>
      <c r="X8" t="n">
        <v>0.44</v>
      </c>
      <c r="Y8" t="n">
        <v>1</v>
      </c>
      <c r="Z8" t="n">
        <v>10</v>
      </c>
      <c r="AA8" t="n">
        <v>68.7391394228157</v>
      </c>
      <c r="AB8" t="n">
        <v>94.0519231150647</v>
      </c>
      <c r="AC8" t="n">
        <v>85.07573957568914</v>
      </c>
      <c r="AD8" t="n">
        <v>68739.1394228157</v>
      </c>
      <c r="AE8" t="n">
        <v>94051.9231150647</v>
      </c>
      <c r="AF8" t="n">
        <v>7.213812545748329e-06</v>
      </c>
      <c r="AG8" t="n">
        <v>0.4141666666666666</v>
      </c>
      <c r="AH8" t="n">
        <v>85075.73957568913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10.1606</v>
      </c>
      <c r="E9" t="n">
        <v>9.84</v>
      </c>
      <c r="F9" t="n">
        <v>7.09</v>
      </c>
      <c r="G9" t="n">
        <v>20.26</v>
      </c>
      <c r="H9" t="n">
        <v>0.36</v>
      </c>
      <c r="I9" t="n">
        <v>21</v>
      </c>
      <c r="J9" t="n">
        <v>135.56</v>
      </c>
      <c r="K9" t="n">
        <v>46.47</v>
      </c>
      <c r="L9" t="n">
        <v>2.75</v>
      </c>
      <c r="M9" t="n">
        <v>19</v>
      </c>
      <c r="N9" t="n">
        <v>21.34</v>
      </c>
      <c r="O9" t="n">
        <v>16953.14</v>
      </c>
      <c r="P9" t="n">
        <v>75.43000000000001</v>
      </c>
      <c r="Q9" t="n">
        <v>204.15</v>
      </c>
      <c r="R9" t="n">
        <v>34.26</v>
      </c>
      <c r="S9" t="n">
        <v>17.37</v>
      </c>
      <c r="T9" t="n">
        <v>6266.3</v>
      </c>
      <c r="U9" t="n">
        <v>0.51</v>
      </c>
      <c r="V9" t="n">
        <v>0.72</v>
      </c>
      <c r="W9" t="n">
        <v>1.17</v>
      </c>
      <c r="X9" t="n">
        <v>0.4</v>
      </c>
      <c r="Y9" t="n">
        <v>1</v>
      </c>
      <c r="Z9" t="n">
        <v>10</v>
      </c>
      <c r="AA9" t="n">
        <v>67.54077788886474</v>
      </c>
      <c r="AB9" t="n">
        <v>92.41227199633417</v>
      </c>
      <c r="AC9" t="n">
        <v>83.59257445846495</v>
      </c>
      <c r="AD9" t="n">
        <v>67540.77788886474</v>
      </c>
      <c r="AE9" t="n">
        <v>92412.27199633417</v>
      </c>
      <c r="AF9" t="n">
        <v>7.285878246968764e-06</v>
      </c>
      <c r="AG9" t="n">
        <v>0.41</v>
      </c>
      <c r="AH9" t="n">
        <v>83592.57445846495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10.2623</v>
      </c>
      <c r="E10" t="n">
        <v>9.74</v>
      </c>
      <c r="F10" t="n">
        <v>7.05</v>
      </c>
      <c r="G10" t="n">
        <v>22.25</v>
      </c>
      <c r="H10" t="n">
        <v>0.39</v>
      </c>
      <c r="I10" t="n">
        <v>19</v>
      </c>
      <c r="J10" t="n">
        <v>135.9</v>
      </c>
      <c r="K10" t="n">
        <v>46.47</v>
      </c>
      <c r="L10" t="n">
        <v>3</v>
      </c>
      <c r="M10" t="n">
        <v>17</v>
      </c>
      <c r="N10" t="n">
        <v>21.43</v>
      </c>
      <c r="O10" t="n">
        <v>16994.64</v>
      </c>
      <c r="P10" t="n">
        <v>74.65000000000001</v>
      </c>
      <c r="Q10" t="n">
        <v>204.18</v>
      </c>
      <c r="R10" t="n">
        <v>32.88</v>
      </c>
      <c r="S10" t="n">
        <v>17.37</v>
      </c>
      <c r="T10" t="n">
        <v>5589.44</v>
      </c>
      <c r="U10" t="n">
        <v>0.53</v>
      </c>
      <c r="V10" t="n">
        <v>0.72</v>
      </c>
      <c r="W10" t="n">
        <v>1.17</v>
      </c>
      <c r="X10" t="n">
        <v>0.35</v>
      </c>
      <c r="Y10" t="n">
        <v>1</v>
      </c>
      <c r="Z10" t="n">
        <v>10</v>
      </c>
      <c r="AA10" t="n">
        <v>66.34201116479041</v>
      </c>
      <c r="AB10" t="n">
        <v>90.7720664786011</v>
      </c>
      <c r="AC10" t="n">
        <v>82.10890785330089</v>
      </c>
      <c r="AD10" t="n">
        <v>66342.01116479041</v>
      </c>
      <c r="AE10" t="n">
        <v>90772.0664786011</v>
      </c>
      <c r="AF10" t="n">
        <v>7.358804434173922e-06</v>
      </c>
      <c r="AG10" t="n">
        <v>0.4058333333333333</v>
      </c>
      <c r="AH10" t="n">
        <v>82108.90785330089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10.3046</v>
      </c>
      <c r="E11" t="n">
        <v>9.699999999999999</v>
      </c>
      <c r="F11" t="n">
        <v>7.03</v>
      </c>
      <c r="G11" t="n">
        <v>23.45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74.23999999999999</v>
      </c>
      <c r="Q11" t="n">
        <v>204.14</v>
      </c>
      <c r="R11" t="n">
        <v>32.58</v>
      </c>
      <c r="S11" t="n">
        <v>17.37</v>
      </c>
      <c r="T11" t="n">
        <v>5440.01</v>
      </c>
      <c r="U11" t="n">
        <v>0.53</v>
      </c>
      <c r="V11" t="n">
        <v>0.73</v>
      </c>
      <c r="W11" t="n">
        <v>1.16</v>
      </c>
      <c r="X11" t="n">
        <v>0.34</v>
      </c>
      <c r="Y11" t="n">
        <v>1</v>
      </c>
      <c r="Z11" t="n">
        <v>10</v>
      </c>
      <c r="AA11" t="n">
        <v>65.79516346469293</v>
      </c>
      <c r="AB11" t="n">
        <v>90.02384533011026</v>
      </c>
      <c r="AC11" t="n">
        <v>81.43209588108679</v>
      </c>
      <c r="AD11" t="n">
        <v>65795.16346469293</v>
      </c>
      <c r="AE11" t="n">
        <v>90023.84533011026</v>
      </c>
      <c r="AF11" t="n">
        <v>7.38913656513536e-06</v>
      </c>
      <c r="AG11" t="n">
        <v>0.4041666666666666</v>
      </c>
      <c r="AH11" t="n">
        <v>81432.09588108679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10.3558</v>
      </c>
      <c r="E12" t="n">
        <v>9.66</v>
      </c>
      <c r="F12" t="n">
        <v>7.01</v>
      </c>
      <c r="G12" t="n">
        <v>24.75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73.90000000000001</v>
      </c>
      <c r="Q12" t="n">
        <v>204.14</v>
      </c>
      <c r="R12" t="n">
        <v>31.88</v>
      </c>
      <c r="S12" t="n">
        <v>17.37</v>
      </c>
      <c r="T12" t="n">
        <v>5099.11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65.23747922982714</v>
      </c>
      <c r="AB12" t="n">
        <v>89.26079715667525</v>
      </c>
      <c r="AC12" t="n">
        <v>80.74187195437932</v>
      </c>
      <c r="AD12" t="n">
        <v>65237.47922982714</v>
      </c>
      <c r="AE12" t="n">
        <v>89260.79715667525</v>
      </c>
      <c r="AF12" t="n">
        <v>7.425850633816815e-06</v>
      </c>
      <c r="AG12" t="n">
        <v>0.4025</v>
      </c>
      <c r="AH12" t="n">
        <v>80741.87195437933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10.4381</v>
      </c>
      <c r="E13" t="n">
        <v>9.58</v>
      </c>
      <c r="F13" t="n">
        <v>6.99</v>
      </c>
      <c r="G13" t="n">
        <v>27.97</v>
      </c>
      <c r="H13" t="n">
        <v>0.48</v>
      </c>
      <c r="I13" t="n">
        <v>15</v>
      </c>
      <c r="J13" t="n">
        <v>136.91</v>
      </c>
      <c r="K13" t="n">
        <v>46.47</v>
      </c>
      <c r="L13" t="n">
        <v>3.75</v>
      </c>
      <c r="M13" t="n">
        <v>13</v>
      </c>
      <c r="N13" t="n">
        <v>21.69</v>
      </c>
      <c r="O13" t="n">
        <v>17119.3</v>
      </c>
      <c r="P13" t="n">
        <v>73.27</v>
      </c>
      <c r="Q13" t="n">
        <v>204.14</v>
      </c>
      <c r="R13" t="n">
        <v>31.23</v>
      </c>
      <c r="S13" t="n">
        <v>17.37</v>
      </c>
      <c r="T13" t="n">
        <v>4780.25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64.33961940337187</v>
      </c>
      <c r="AB13" t="n">
        <v>88.03230573133982</v>
      </c>
      <c r="AC13" t="n">
        <v>79.63062602647898</v>
      </c>
      <c r="AD13" t="n">
        <v>64339.61940337186</v>
      </c>
      <c r="AE13" t="n">
        <v>88032.30573133982</v>
      </c>
      <c r="AF13" t="n">
        <v>7.48486563093564e-06</v>
      </c>
      <c r="AG13" t="n">
        <v>0.3991666666666667</v>
      </c>
      <c r="AH13" t="n">
        <v>79630.62602647897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10.5024</v>
      </c>
      <c r="E14" t="n">
        <v>9.52</v>
      </c>
      <c r="F14" t="n">
        <v>6.96</v>
      </c>
      <c r="G14" t="n">
        <v>29.83</v>
      </c>
      <c r="H14" t="n">
        <v>0.52</v>
      </c>
      <c r="I14" t="n">
        <v>14</v>
      </c>
      <c r="J14" t="n">
        <v>137.25</v>
      </c>
      <c r="K14" t="n">
        <v>46.47</v>
      </c>
      <c r="L14" t="n">
        <v>4</v>
      </c>
      <c r="M14" t="n">
        <v>12</v>
      </c>
      <c r="N14" t="n">
        <v>21.78</v>
      </c>
      <c r="O14" t="n">
        <v>17160.92</v>
      </c>
      <c r="P14" t="n">
        <v>72.67</v>
      </c>
      <c r="Q14" t="n">
        <v>204.14</v>
      </c>
      <c r="R14" t="n">
        <v>30.25</v>
      </c>
      <c r="S14" t="n">
        <v>17.37</v>
      </c>
      <c r="T14" t="n">
        <v>4299.38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63.54901564085416</v>
      </c>
      <c r="AB14" t="n">
        <v>86.95056678448725</v>
      </c>
      <c r="AC14" t="n">
        <v>78.65212672648352</v>
      </c>
      <c r="AD14" t="n">
        <v>63549.01564085416</v>
      </c>
      <c r="AE14" t="n">
        <v>86950.56678448725</v>
      </c>
      <c r="AF14" t="n">
        <v>7.53097333828364e-06</v>
      </c>
      <c r="AG14" t="n">
        <v>0.3966666666666667</v>
      </c>
      <c r="AH14" t="n">
        <v>78652.12672648352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10.507</v>
      </c>
      <c r="E15" t="n">
        <v>9.52</v>
      </c>
      <c r="F15" t="n">
        <v>6.96</v>
      </c>
      <c r="G15" t="n">
        <v>29.81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72.45</v>
      </c>
      <c r="Q15" t="n">
        <v>204.18</v>
      </c>
      <c r="R15" t="n">
        <v>30.08</v>
      </c>
      <c r="S15" t="n">
        <v>17.37</v>
      </c>
      <c r="T15" t="n">
        <v>4210.13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63.40932025540818</v>
      </c>
      <c r="AB15" t="n">
        <v>86.75942939519472</v>
      </c>
      <c r="AC15" t="n">
        <v>78.479231221362</v>
      </c>
      <c r="AD15" t="n">
        <v>63409.32025540818</v>
      </c>
      <c r="AE15" t="n">
        <v>86759.42939519472</v>
      </c>
      <c r="AF15" t="n">
        <v>7.534271867891739e-06</v>
      </c>
      <c r="AG15" t="n">
        <v>0.3966666666666667</v>
      </c>
      <c r="AH15" t="n">
        <v>78479.231221362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10.5746</v>
      </c>
      <c r="E16" t="n">
        <v>9.460000000000001</v>
      </c>
      <c r="F16" t="n">
        <v>6.92</v>
      </c>
      <c r="G16" t="n">
        <v>31.95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71.95</v>
      </c>
      <c r="Q16" t="n">
        <v>204.14</v>
      </c>
      <c r="R16" t="n">
        <v>29</v>
      </c>
      <c r="S16" t="n">
        <v>17.37</v>
      </c>
      <c r="T16" t="n">
        <v>3676.83</v>
      </c>
      <c r="U16" t="n">
        <v>0.6</v>
      </c>
      <c r="V16" t="n">
        <v>0.74</v>
      </c>
      <c r="W16" t="n">
        <v>1.16</v>
      </c>
      <c r="X16" t="n">
        <v>0.23</v>
      </c>
      <c r="Y16" t="n">
        <v>1</v>
      </c>
      <c r="Z16" t="n">
        <v>10</v>
      </c>
      <c r="AA16" t="n">
        <v>62.63242233577778</v>
      </c>
      <c r="AB16" t="n">
        <v>85.69644338723967</v>
      </c>
      <c r="AC16" t="n">
        <v>77.5176951060956</v>
      </c>
      <c r="AD16" t="n">
        <v>62632.42233577778</v>
      </c>
      <c r="AE16" t="n">
        <v>85696.44338723966</v>
      </c>
      <c r="AF16" t="n">
        <v>7.582745911697724e-06</v>
      </c>
      <c r="AG16" t="n">
        <v>0.3941666666666667</v>
      </c>
      <c r="AH16" t="n">
        <v>77517.69510609561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10.6073</v>
      </c>
      <c r="E17" t="n">
        <v>9.43</v>
      </c>
      <c r="F17" t="n">
        <v>6.92</v>
      </c>
      <c r="G17" t="n">
        <v>34.6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10</v>
      </c>
      <c r="N17" t="n">
        <v>22.04</v>
      </c>
      <c r="O17" t="n">
        <v>17285.95</v>
      </c>
      <c r="P17" t="n">
        <v>71.65000000000001</v>
      </c>
      <c r="Q17" t="n">
        <v>204.26</v>
      </c>
      <c r="R17" t="n">
        <v>28.96</v>
      </c>
      <c r="S17" t="n">
        <v>17.37</v>
      </c>
      <c r="T17" t="n">
        <v>3663</v>
      </c>
      <c r="U17" t="n">
        <v>0.6</v>
      </c>
      <c r="V17" t="n">
        <v>0.74</v>
      </c>
      <c r="W17" t="n">
        <v>1.16</v>
      </c>
      <c r="X17" t="n">
        <v>0.23</v>
      </c>
      <c r="Y17" t="n">
        <v>1</v>
      </c>
      <c r="Z17" t="n">
        <v>10</v>
      </c>
      <c r="AA17" t="n">
        <v>62.28809220754456</v>
      </c>
      <c r="AB17" t="n">
        <v>85.22531571501807</v>
      </c>
      <c r="AC17" t="n">
        <v>77.09153119767886</v>
      </c>
      <c r="AD17" t="n">
        <v>62288.09220754456</v>
      </c>
      <c r="AE17" t="n">
        <v>85225.31571501806</v>
      </c>
      <c r="AF17" t="n">
        <v>7.606194154781388e-06</v>
      </c>
      <c r="AG17" t="n">
        <v>0.3929166666666666</v>
      </c>
      <c r="AH17" t="n">
        <v>77091.53119767887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10.6213</v>
      </c>
      <c r="E18" t="n">
        <v>9.41</v>
      </c>
      <c r="F18" t="n">
        <v>6.91</v>
      </c>
      <c r="G18" t="n">
        <v>34.54</v>
      </c>
      <c r="H18" t="n">
        <v>0.64</v>
      </c>
      <c r="I18" t="n">
        <v>12</v>
      </c>
      <c r="J18" t="n">
        <v>138.6</v>
      </c>
      <c r="K18" t="n">
        <v>46.47</v>
      </c>
      <c r="L18" t="n">
        <v>5</v>
      </c>
      <c r="M18" t="n">
        <v>10</v>
      </c>
      <c r="N18" t="n">
        <v>22.13</v>
      </c>
      <c r="O18" t="n">
        <v>17327.69</v>
      </c>
      <c r="P18" t="n">
        <v>71.09999999999999</v>
      </c>
      <c r="Q18" t="n">
        <v>204.16</v>
      </c>
      <c r="R18" t="n">
        <v>28.67</v>
      </c>
      <c r="S18" t="n">
        <v>17.37</v>
      </c>
      <c r="T18" t="n">
        <v>3518.9</v>
      </c>
      <c r="U18" t="n">
        <v>0.61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61.89241668687389</v>
      </c>
      <c r="AB18" t="n">
        <v>84.68393501166473</v>
      </c>
      <c r="AC18" t="n">
        <v>76.60181910882079</v>
      </c>
      <c r="AD18" t="n">
        <v>61892.41668687388</v>
      </c>
      <c r="AE18" t="n">
        <v>84683.93501166473</v>
      </c>
      <c r="AF18" t="n">
        <v>7.616233157936474e-06</v>
      </c>
      <c r="AG18" t="n">
        <v>0.3920833333333333</v>
      </c>
      <c r="AH18" t="n">
        <v>76601.8191088208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10.6866</v>
      </c>
      <c r="E19" t="n">
        <v>9.359999999999999</v>
      </c>
      <c r="F19" t="n">
        <v>6.88</v>
      </c>
      <c r="G19" t="n">
        <v>37.52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70.56999999999999</v>
      </c>
      <c r="Q19" t="n">
        <v>204.14</v>
      </c>
      <c r="R19" t="n">
        <v>27.65</v>
      </c>
      <c r="S19" t="n">
        <v>17.37</v>
      </c>
      <c r="T19" t="n">
        <v>3010.31</v>
      </c>
      <c r="U19" t="n">
        <v>0.63</v>
      </c>
      <c r="V19" t="n">
        <v>0.74</v>
      </c>
      <c r="W19" t="n">
        <v>1.15</v>
      </c>
      <c r="X19" t="n">
        <v>0.19</v>
      </c>
      <c r="Y19" t="n">
        <v>1</v>
      </c>
      <c r="Z19" t="n">
        <v>10</v>
      </c>
      <c r="AA19" t="n">
        <v>61.16359772882293</v>
      </c>
      <c r="AB19" t="n">
        <v>83.68673276003675</v>
      </c>
      <c r="AC19" t="n">
        <v>75.69978844050571</v>
      </c>
      <c r="AD19" t="n">
        <v>61163.59772882293</v>
      </c>
      <c r="AE19" t="n">
        <v>83686.73276003674</v>
      </c>
      <c r="AF19" t="n">
        <v>7.663057936938409e-06</v>
      </c>
      <c r="AG19" t="n">
        <v>0.39</v>
      </c>
      <c r="AH19" t="n">
        <v>75699.78844050571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10.6765</v>
      </c>
      <c r="E20" t="n">
        <v>9.369999999999999</v>
      </c>
      <c r="F20" t="n">
        <v>6.89</v>
      </c>
      <c r="G20" t="n">
        <v>37.56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9</v>
      </c>
      <c r="N20" t="n">
        <v>22.31</v>
      </c>
      <c r="O20" t="n">
        <v>17411.27</v>
      </c>
      <c r="P20" t="n">
        <v>70.23999999999999</v>
      </c>
      <c r="Q20" t="n">
        <v>204.15</v>
      </c>
      <c r="R20" t="n">
        <v>27.9</v>
      </c>
      <c r="S20" t="n">
        <v>17.37</v>
      </c>
      <c r="T20" t="n">
        <v>3136.71</v>
      </c>
      <c r="U20" t="n">
        <v>0.62</v>
      </c>
      <c r="V20" t="n">
        <v>0.74</v>
      </c>
      <c r="W20" t="n">
        <v>1.15</v>
      </c>
      <c r="X20" t="n">
        <v>0.2</v>
      </c>
      <c r="Y20" t="n">
        <v>1</v>
      </c>
      <c r="Z20" t="n">
        <v>10</v>
      </c>
      <c r="AA20" t="n">
        <v>61.08269344401673</v>
      </c>
      <c r="AB20" t="n">
        <v>83.57603594831983</v>
      </c>
      <c r="AC20" t="n">
        <v>75.59965637713508</v>
      </c>
      <c r="AD20" t="n">
        <v>61082.69344401673</v>
      </c>
      <c r="AE20" t="n">
        <v>83576.03594831983</v>
      </c>
      <c r="AF20" t="n">
        <v>7.65581551323367e-06</v>
      </c>
      <c r="AG20" t="n">
        <v>0.3904166666666666</v>
      </c>
      <c r="AH20" t="n">
        <v>75599.65637713508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10.7258</v>
      </c>
      <c r="E21" t="n">
        <v>9.32</v>
      </c>
      <c r="F21" t="n">
        <v>6.87</v>
      </c>
      <c r="G21" t="n">
        <v>41.23</v>
      </c>
      <c r="H21" t="n">
        <v>0.73</v>
      </c>
      <c r="I21" t="n">
        <v>10</v>
      </c>
      <c r="J21" t="n">
        <v>139.61</v>
      </c>
      <c r="K21" t="n">
        <v>46.47</v>
      </c>
      <c r="L21" t="n">
        <v>5.75</v>
      </c>
      <c r="M21" t="n">
        <v>8</v>
      </c>
      <c r="N21" t="n">
        <v>22.4</v>
      </c>
      <c r="O21" t="n">
        <v>17453.1</v>
      </c>
      <c r="P21" t="n">
        <v>69.70999999999999</v>
      </c>
      <c r="Q21" t="n">
        <v>204.14</v>
      </c>
      <c r="R21" t="n">
        <v>27.46</v>
      </c>
      <c r="S21" t="n">
        <v>17.37</v>
      </c>
      <c r="T21" t="n">
        <v>2920.34</v>
      </c>
      <c r="U21" t="n">
        <v>0.63</v>
      </c>
      <c r="V21" t="n">
        <v>0.74</v>
      </c>
      <c r="W21" t="n">
        <v>1.15</v>
      </c>
      <c r="X21" t="n">
        <v>0.18</v>
      </c>
      <c r="Y21" t="n">
        <v>1</v>
      </c>
      <c r="Z21" t="n">
        <v>10</v>
      </c>
      <c r="AA21" t="n">
        <v>60.47521368610608</v>
      </c>
      <c r="AB21" t="n">
        <v>82.74485534343144</v>
      </c>
      <c r="AC21" t="n">
        <v>74.84780248260766</v>
      </c>
      <c r="AD21" t="n">
        <v>60475.21368610608</v>
      </c>
      <c r="AE21" t="n">
        <v>82744.85534343144</v>
      </c>
      <c r="AF21" t="n">
        <v>7.691167145772647e-06</v>
      </c>
      <c r="AG21" t="n">
        <v>0.3883333333333334</v>
      </c>
      <c r="AH21" t="n">
        <v>74847.80248260766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10.737</v>
      </c>
      <c r="E22" t="n">
        <v>9.31</v>
      </c>
      <c r="F22" t="n">
        <v>6.86</v>
      </c>
      <c r="G22" t="n">
        <v>41.17</v>
      </c>
      <c r="H22" t="n">
        <v>0.76</v>
      </c>
      <c r="I22" t="n">
        <v>10</v>
      </c>
      <c r="J22" t="n">
        <v>139.95</v>
      </c>
      <c r="K22" t="n">
        <v>46.47</v>
      </c>
      <c r="L22" t="n">
        <v>6</v>
      </c>
      <c r="M22" t="n">
        <v>8</v>
      </c>
      <c r="N22" t="n">
        <v>22.49</v>
      </c>
      <c r="O22" t="n">
        <v>17494.97</v>
      </c>
      <c r="P22" t="n">
        <v>69.67</v>
      </c>
      <c r="Q22" t="n">
        <v>204.14</v>
      </c>
      <c r="R22" t="n">
        <v>27.08</v>
      </c>
      <c r="S22" t="n">
        <v>17.37</v>
      </c>
      <c r="T22" t="n">
        <v>2734.28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60.3630223515371</v>
      </c>
      <c r="AB22" t="n">
        <v>82.59135020994187</v>
      </c>
      <c r="AC22" t="n">
        <v>74.70894766361248</v>
      </c>
      <c r="AD22" t="n">
        <v>60363.0223515371</v>
      </c>
      <c r="AE22" t="n">
        <v>82591.35020994187</v>
      </c>
      <c r="AF22" t="n">
        <v>7.699198348296718e-06</v>
      </c>
      <c r="AG22" t="n">
        <v>0.3879166666666667</v>
      </c>
      <c r="AH22" t="n">
        <v>74708.94766361247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10.7778</v>
      </c>
      <c r="E23" t="n">
        <v>9.279999999999999</v>
      </c>
      <c r="F23" t="n">
        <v>6.85</v>
      </c>
      <c r="G23" t="n">
        <v>45.69</v>
      </c>
      <c r="H23" t="n">
        <v>0.79</v>
      </c>
      <c r="I23" t="n">
        <v>9</v>
      </c>
      <c r="J23" t="n">
        <v>140.29</v>
      </c>
      <c r="K23" t="n">
        <v>46.47</v>
      </c>
      <c r="L23" t="n">
        <v>6.25</v>
      </c>
      <c r="M23" t="n">
        <v>7</v>
      </c>
      <c r="N23" t="n">
        <v>22.58</v>
      </c>
      <c r="O23" t="n">
        <v>17536.87</v>
      </c>
      <c r="P23" t="n">
        <v>69.11</v>
      </c>
      <c r="Q23" t="n">
        <v>204.14</v>
      </c>
      <c r="R23" t="n">
        <v>26.84</v>
      </c>
      <c r="S23" t="n">
        <v>17.37</v>
      </c>
      <c r="T23" t="n">
        <v>2616.93</v>
      </c>
      <c r="U23" t="n">
        <v>0.65</v>
      </c>
      <c r="V23" t="n">
        <v>0.75</v>
      </c>
      <c r="W23" t="n">
        <v>1.15</v>
      </c>
      <c r="X23" t="n">
        <v>0.16</v>
      </c>
      <c r="Y23" t="n">
        <v>1</v>
      </c>
      <c r="Z23" t="n">
        <v>10</v>
      </c>
      <c r="AA23" t="n">
        <v>59.82788194501807</v>
      </c>
      <c r="AB23" t="n">
        <v>81.85914749701439</v>
      </c>
      <c r="AC23" t="n">
        <v>74.0466253499536</v>
      </c>
      <c r="AD23" t="n">
        <v>59827.88194501807</v>
      </c>
      <c r="AE23" t="n">
        <v>81859.14749701439</v>
      </c>
      <c r="AF23" t="n">
        <v>7.728454871777251e-06</v>
      </c>
      <c r="AG23" t="n">
        <v>0.3866666666666667</v>
      </c>
      <c r="AH23" t="n">
        <v>74046.6253499536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10.7707</v>
      </c>
      <c r="E24" t="n">
        <v>9.279999999999999</v>
      </c>
      <c r="F24" t="n">
        <v>6.86</v>
      </c>
      <c r="G24" t="n">
        <v>45.73</v>
      </c>
      <c r="H24" t="n">
        <v>0.82</v>
      </c>
      <c r="I24" t="n">
        <v>9</v>
      </c>
      <c r="J24" t="n">
        <v>140.63</v>
      </c>
      <c r="K24" t="n">
        <v>46.47</v>
      </c>
      <c r="L24" t="n">
        <v>6.5</v>
      </c>
      <c r="M24" t="n">
        <v>7</v>
      </c>
      <c r="N24" t="n">
        <v>22.67</v>
      </c>
      <c r="O24" t="n">
        <v>17578.8</v>
      </c>
      <c r="P24" t="n">
        <v>69.33</v>
      </c>
      <c r="Q24" t="n">
        <v>204.15</v>
      </c>
      <c r="R24" t="n">
        <v>26.96</v>
      </c>
      <c r="S24" t="n">
        <v>17.37</v>
      </c>
      <c r="T24" t="n">
        <v>2678.81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60.00506325562684</v>
      </c>
      <c r="AB24" t="n">
        <v>82.10157478287694</v>
      </c>
      <c r="AC24" t="n">
        <v>74.26591571590232</v>
      </c>
      <c r="AD24" t="n">
        <v>60005.06325562684</v>
      </c>
      <c r="AE24" t="n">
        <v>82101.57478287694</v>
      </c>
      <c r="AF24" t="n">
        <v>7.723363663034315e-06</v>
      </c>
      <c r="AG24" t="n">
        <v>0.3866666666666667</v>
      </c>
      <c r="AH24" t="n">
        <v>74265.91571590233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10.7723</v>
      </c>
      <c r="E25" t="n">
        <v>9.279999999999999</v>
      </c>
      <c r="F25" t="n">
        <v>6.86</v>
      </c>
      <c r="G25" t="n">
        <v>45.72</v>
      </c>
      <c r="H25" t="n">
        <v>0.85</v>
      </c>
      <c r="I25" t="n">
        <v>9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68.81999999999999</v>
      </c>
      <c r="Q25" t="n">
        <v>204.15</v>
      </c>
      <c r="R25" t="n">
        <v>27.14</v>
      </c>
      <c r="S25" t="n">
        <v>17.37</v>
      </c>
      <c r="T25" t="n">
        <v>2768.03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59.73919764131358</v>
      </c>
      <c r="AB25" t="n">
        <v>81.73780572021062</v>
      </c>
      <c r="AC25" t="n">
        <v>73.93686426202368</v>
      </c>
      <c r="AD25" t="n">
        <v>59739.19764131358</v>
      </c>
      <c r="AE25" t="n">
        <v>81737.80572021061</v>
      </c>
      <c r="AF25" t="n">
        <v>7.724510977680611e-06</v>
      </c>
      <c r="AG25" t="n">
        <v>0.3866666666666667</v>
      </c>
      <c r="AH25" t="n">
        <v>73936.86426202368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10.8329</v>
      </c>
      <c r="E26" t="n">
        <v>9.23</v>
      </c>
      <c r="F26" t="n">
        <v>6.83</v>
      </c>
      <c r="G26" t="n">
        <v>51.25</v>
      </c>
      <c r="H26" t="n">
        <v>0.88</v>
      </c>
      <c r="I26" t="n">
        <v>8</v>
      </c>
      <c r="J26" t="n">
        <v>141.31</v>
      </c>
      <c r="K26" t="n">
        <v>46.47</v>
      </c>
      <c r="L26" t="n">
        <v>7</v>
      </c>
      <c r="M26" t="n">
        <v>6</v>
      </c>
      <c r="N26" t="n">
        <v>22.85</v>
      </c>
      <c r="O26" t="n">
        <v>17662.75</v>
      </c>
      <c r="P26" t="n">
        <v>68.09</v>
      </c>
      <c r="Q26" t="n">
        <v>204.14</v>
      </c>
      <c r="R26" t="n">
        <v>26.35</v>
      </c>
      <c r="S26" t="n">
        <v>17.37</v>
      </c>
      <c r="T26" t="n">
        <v>2376.91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58.95605924177153</v>
      </c>
      <c r="AB26" t="n">
        <v>80.66628121232991</v>
      </c>
      <c r="AC26" t="n">
        <v>72.96760454928071</v>
      </c>
      <c r="AD26" t="n">
        <v>58956.05924177153</v>
      </c>
      <c r="AE26" t="n">
        <v>80666.28121232991</v>
      </c>
      <c r="AF26" t="n">
        <v>7.767965519909054e-06</v>
      </c>
      <c r="AG26" t="n">
        <v>0.3845833333333333</v>
      </c>
      <c r="AH26" t="n">
        <v>72967.6045492807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10.8444</v>
      </c>
      <c r="E27" t="n">
        <v>9.220000000000001</v>
      </c>
      <c r="F27" t="n">
        <v>6.82</v>
      </c>
      <c r="G27" t="n">
        <v>51.17</v>
      </c>
      <c r="H27" t="n">
        <v>0.91</v>
      </c>
      <c r="I27" t="n">
        <v>8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67.62</v>
      </c>
      <c r="Q27" t="n">
        <v>204.15</v>
      </c>
      <c r="R27" t="n">
        <v>25.89</v>
      </c>
      <c r="S27" t="n">
        <v>17.37</v>
      </c>
      <c r="T27" t="n">
        <v>2145.82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58.62918547390714</v>
      </c>
      <c r="AB27" t="n">
        <v>80.2190381024852</v>
      </c>
      <c r="AC27" t="n">
        <v>72.56304569412977</v>
      </c>
      <c r="AD27" t="n">
        <v>58629.18547390714</v>
      </c>
      <c r="AE27" t="n">
        <v>80219.0381024852</v>
      </c>
      <c r="AF27" t="n">
        <v>7.776211843929302e-06</v>
      </c>
      <c r="AG27" t="n">
        <v>0.3841666666666667</v>
      </c>
      <c r="AH27" t="n">
        <v>72563.04569412977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10.8372</v>
      </c>
      <c r="E28" t="n">
        <v>9.23</v>
      </c>
      <c r="F28" t="n">
        <v>6.83</v>
      </c>
      <c r="G28" t="n">
        <v>51.22</v>
      </c>
      <c r="H28" t="n">
        <v>0.93</v>
      </c>
      <c r="I28" t="n">
        <v>8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67.31999999999999</v>
      </c>
      <c r="Q28" t="n">
        <v>204.15</v>
      </c>
      <c r="R28" t="n">
        <v>26.1</v>
      </c>
      <c r="S28" t="n">
        <v>17.37</v>
      </c>
      <c r="T28" t="n">
        <v>2254.17</v>
      </c>
      <c r="U28" t="n">
        <v>0.67</v>
      </c>
      <c r="V28" t="n">
        <v>0.75</v>
      </c>
      <c r="W28" t="n">
        <v>1.15</v>
      </c>
      <c r="X28" t="n">
        <v>0.14</v>
      </c>
      <c r="Y28" t="n">
        <v>1</v>
      </c>
      <c r="Z28" t="n">
        <v>10</v>
      </c>
      <c r="AA28" t="n">
        <v>58.54783983834096</v>
      </c>
      <c r="AB28" t="n">
        <v>80.10773741518746</v>
      </c>
      <c r="AC28" t="n">
        <v>72.46236738821617</v>
      </c>
      <c r="AD28" t="n">
        <v>58547.83983834096</v>
      </c>
      <c r="AE28" t="n">
        <v>80107.73741518745</v>
      </c>
      <c r="AF28" t="n">
        <v>7.771048928020973e-06</v>
      </c>
      <c r="AG28" t="n">
        <v>0.3845833333333333</v>
      </c>
      <c r="AH28" t="n">
        <v>72462.36738821617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10.8333</v>
      </c>
      <c r="E29" t="n">
        <v>9.23</v>
      </c>
      <c r="F29" t="n">
        <v>6.83</v>
      </c>
      <c r="G29" t="n">
        <v>51.25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6</v>
      </c>
      <c r="N29" t="n">
        <v>23.12</v>
      </c>
      <c r="O29" t="n">
        <v>17788.92</v>
      </c>
      <c r="P29" t="n">
        <v>67.13</v>
      </c>
      <c r="Q29" t="n">
        <v>204.14</v>
      </c>
      <c r="R29" t="n">
        <v>26.18</v>
      </c>
      <c r="S29" t="n">
        <v>17.37</v>
      </c>
      <c r="T29" t="n">
        <v>2293.09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58.47181022719515</v>
      </c>
      <c r="AB29" t="n">
        <v>80.00371034702808</v>
      </c>
      <c r="AC29" t="n">
        <v>72.36826851743899</v>
      </c>
      <c r="AD29" t="n">
        <v>58471.81022719515</v>
      </c>
      <c r="AE29" t="n">
        <v>80003.71034702807</v>
      </c>
      <c r="AF29" t="n">
        <v>7.768252348570628e-06</v>
      </c>
      <c r="AG29" t="n">
        <v>0.3845833333333333</v>
      </c>
      <c r="AH29" t="n">
        <v>72368.26851743899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10.9012</v>
      </c>
      <c r="E30" t="n">
        <v>9.17</v>
      </c>
      <c r="F30" t="n">
        <v>6.8</v>
      </c>
      <c r="G30" t="n">
        <v>58.31</v>
      </c>
      <c r="H30" t="n">
        <v>0.99</v>
      </c>
      <c r="I30" t="n">
        <v>7</v>
      </c>
      <c r="J30" t="n">
        <v>142.68</v>
      </c>
      <c r="K30" t="n">
        <v>46.47</v>
      </c>
      <c r="L30" t="n">
        <v>8</v>
      </c>
      <c r="M30" t="n">
        <v>5</v>
      </c>
      <c r="N30" t="n">
        <v>23.21</v>
      </c>
      <c r="O30" t="n">
        <v>17831.04</v>
      </c>
      <c r="P30" t="n">
        <v>66.47</v>
      </c>
      <c r="Q30" t="n">
        <v>204.16</v>
      </c>
      <c r="R30" t="n">
        <v>25.27</v>
      </c>
      <c r="S30" t="n">
        <v>17.37</v>
      </c>
      <c r="T30" t="n">
        <v>1841.67</v>
      </c>
      <c r="U30" t="n">
        <v>0.6899999999999999</v>
      </c>
      <c r="V30" t="n">
        <v>0.75</v>
      </c>
      <c r="W30" t="n">
        <v>1.15</v>
      </c>
      <c r="X30" t="n">
        <v>0.11</v>
      </c>
      <c r="Y30" t="n">
        <v>1</v>
      </c>
      <c r="Z30" t="n">
        <v>10</v>
      </c>
      <c r="AA30" t="n">
        <v>57.69532000476961</v>
      </c>
      <c r="AB30" t="n">
        <v>78.94128216837508</v>
      </c>
      <c r="AC30" t="n">
        <v>71.40723699302899</v>
      </c>
      <c r="AD30" t="n">
        <v>57695.32000476961</v>
      </c>
      <c r="AE30" t="n">
        <v>78941.28216837508</v>
      </c>
      <c r="AF30" t="n">
        <v>7.816941513872792e-06</v>
      </c>
      <c r="AG30" t="n">
        <v>0.3820833333333333</v>
      </c>
      <c r="AH30" t="n">
        <v>71407.23699302899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10.9005</v>
      </c>
      <c r="E31" t="n">
        <v>9.17</v>
      </c>
      <c r="F31" t="n">
        <v>6.8</v>
      </c>
      <c r="G31" t="n">
        <v>58.31</v>
      </c>
      <c r="H31" t="n">
        <v>1.02</v>
      </c>
      <c r="I31" t="n">
        <v>7</v>
      </c>
      <c r="J31" t="n">
        <v>143.02</v>
      </c>
      <c r="K31" t="n">
        <v>46.47</v>
      </c>
      <c r="L31" t="n">
        <v>8.25</v>
      </c>
      <c r="M31" t="n">
        <v>5</v>
      </c>
      <c r="N31" t="n">
        <v>23.3</v>
      </c>
      <c r="O31" t="n">
        <v>17873.19</v>
      </c>
      <c r="P31" t="n">
        <v>66.75</v>
      </c>
      <c r="Q31" t="n">
        <v>204.17</v>
      </c>
      <c r="R31" t="n">
        <v>25.33</v>
      </c>
      <c r="S31" t="n">
        <v>17.37</v>
      </c>
      <c r="T31" t="n">
        <v>1872.83</v>
      </c>
      <c r="U31" t="n">
        <v>0.6899999999999999</v>
      </c>
      <c r="V31" t="n">
        <v>0.75</v>
      </c>
      <c r="W31" t="n">
        <v>1.15</v>
      </c>
      <c r="X31" t="n">
        <v>0.11</v>
      </c>
      <c r="Y31" t="n">
        <v>1</v>
      </c>
      <c r="Z31" t="n">
        <v>10</v>
      </c>
      <c r="AA31" t="n">
        <v>57.83851692931605</v>
      </c>
      <c r="AB31" t="n">
        <v>79.13721051794187</v>
      </c>
      <c r="AC31" t="n">
        <v>71.58446621590038</v>
      </c>
      <c r="AD31" t="n">
        <v>57838.51692931605</v>
      </c>
      <c r="AE31" t="n">
        <v>79137.21051794187</v>
      </c>
      <c r="AF31" t="n">
        <v>7.816439563715038e-06</v>
      </c>
      <c r="AG31" t="n">
        <v>0.3820833333333333</v>
      </c>
      <c r="AH31" t="n">
        <v>71584.46621590038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10.8876</v>
      </c>
      <c r="E32" t="n">
        <v>9.18</v>
      </c>
      <c r="F32" t="n">
        <v>6.81</v>
      </c>
      <c r="G32" t="n">
        <v>58.4</v>
      </c>
      <c r="H32" t="n">
        <v>1.05</v>
      </c>
      <c r="I32" t="n">
        <v>7</v>
      </c>
      <c r="J32" t="n">
        <v>143.36</v>
      </c>
      <c r="K32" t="n">
        <v>46.47</v>
      </c>
      <c r="L32" t="n">
        <v>8.5</v>
      </c>
      <c r="M32" t="n">
        <v>5</v>
      </c>
      <c r="N32" t="n">
        <v>23.4</v>
      </c>
      <c r="O32" t="n">
        <v>17915.37</v>
      </c>
      <c r="P32" t="n">
        <v>66.59999999999999</v>
      </c>
      <c r="Q32" t="n">
        <v>204.15</v>
      </c>
      <c r="R32" t="n">
        <v>25.63</v>
      </c>
      <c r="S32" t="n">
        <v>17.37</v>
      </c>
      <c r="T32" t="n">
        <v>2023.79</v>
      </c>
      <c r="U32" t="n">
        <v>0.68</v>
      </c>
      <c r="V32" t="n">
        <v>0.75</v>
      </c>
      <c r="W32" t="n">
        <v>1.15</v>
      </c>
      <c r="X32" t="n">
        <v>0.12</v>
      </c>
      <c r="Y32" t="n">
        <v>1</v>
      </c>
      <c r="Z32" t="n">
        <v>10</v>
      </c>
      <c r="AA32" t="n">
        <v>57.85990521859951</v>
      </c>
      <c r="AB32" t="n">
        <v>79.16647491892421</v>
      </c>
      <c r="AC32" t="n">
        <v>71.61093766352579</v>
      </c>
      <c r="AD32" t="n">
        <v>57859.90521859951</v>
      </c>
      <c r="AE32" t="n">
        <v>79166.47491892421</v>
      </c>
      <c r="AF32" t="n">
        <v>7.807189339379282e-06</v>
      </c>
      <c r="AG32" t="n">
        <v>0.3825</v>
      </c>
      <c r="AH32" t="n">
        <v>71610.93766352579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10.8909</v>
      </c>
      <c r="E33" t="n">
        <v>9.18</v>
      </c>
      <c r="F33" t="n">
        <v>6.81</v>
      </c>
      <c r="G33" t="n">
        <v>58.38</v>
      </c>
      <c r="H33" t="n">
        <v>1.08</v>
      </c>
      <c r="I33" t="n">
        <v>7</v>
      </c>
      <c r="J33" t="n">
        <v>143.7</v>
      </c>
      <c r="K33" t="n">
        <v>46.47</v>
      </c>
      <c r="L33" t="n">
        <v>8.75</v>
      </c>
      <c r="M33" t="n">
        <v>5</v>
      </c>
      <c r="N33" t="n">
        <v>23.49</v>
      </c>
      <c r="O33" t="n">
        <v>17957.59</v>
      </c>
      <c r="P33" t="n">
        <v>66.22</v>
      </c>
      <c r="Q33" t="n">
        <v>204.14</v>
      </c>
      <c r="R33" t="n">
        <v>25.59</v>
      </c>
      <c r="S33" t="n">
        <v>17.37</v>
      </c>
      <c r="T33" t="n">
        <v>2003.8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57.65388892774831</v>
      </c>
      <c r="AB33" t="n">
        <v>78.88459434098444</v>
      </c>
      <c r="AC33" t="n">
        <v>71.35595937232263</v>
      </c>
      <c r="AD33" t="n">
        <v>57653.8889277483</v>
      </c>
      <c r="AE33" t="n">
        <v>78884.59434098443</v>
      </c>
      <c r="AF33" t="n">
        <v>7.809555675837266e-06</v>
      </c>
      <c r="AG33" t="n">
        <v>0.3825</v>
      </c>
      <c r="AH33" t="n">
        <v>71355.95937232263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10.8821</v>
      </c>
      <c r="E34" t="n">
        <v>9.19</v>
      </c>
      <c r="F34" t="n">
        <v>6.82</v>
      </c>
      <c r="G34" t="n">
        <v>58.45</v>
      </c>
      <c r="H34" t="n">
        <v>1.11</v>
      </c>
      <c r="I34" t="n">
        <v>7</v>
      </c>
      <c r="J34" t="n">
        <v>144.05</v>
      </c>
      <c r="K34" t="n">
        <v>46.47</v>
      </c>
      <c r="L34" t="n">
        <v>9</v>
      </c>
      <c r="M34" t="n">
        <v>5</v>
      </c>
      <c r="N34" t="n">
        <v>23.58</v>
      </c>
      <c r="O34" t="n">
        <v>17999.83</v>
      </c>
      <c r="P34" t="n">
        <v>65.73</v>
      </c>
      <c r="Q34" t="n">
        <v>204.14</v>
      </c>
      <c r="R34" t="n">
        <v>25.86</v>
      </c>
      <c r="S34" t="n">
        <v>17.37</v>
      </c>
      <c r="T34" t="n">
        <v>2137.75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57.48504511650506</v>
      </c>
      <c r="AB34" t="n">
        <v>78.6535747895783</v>
      </c>
      <c r="AC34" t="n">
        <v>71.14698800266466</v>
      </c>
      <c r="AD34" t="n">
        <v>57485.04511650506</v>
      </c>
      <c r="AE34" t="n">
        <v>78653.5747895783</v>
      </c>
      <c r="AF34" t="n">
        <v>7.80324544528264e-06</v>
      </c>
      <c r="AG34" t="n">
        <v>0.3829166666666666</v>
      </c>
      <c r="AH34" t="n">
        <v>71146.98800266466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10.8989</v>
      </c>
      <c r="E35" t="n">
        <v>9.18</v>
      </c>
      <c r="F35" t="n">
        <v>6.8</v>
      </c>
      <c r="G35" t="n">
        <v>58.32</v>
      </c>
      <c r="H35" t="n">
        <v>1.13</v>
      </c>
      <c r="I35" t="n">
        <v>7</v>
      </c>
      <c r="J35" t="n">
        <v>144.39</v>
      </c>
      <c r="K35" t="n">
        <v>46.47</v>
      </c>
      <c r="L35" t="n">
        <v>9.25</v>
      </c>
      <c r="M35" t="n">
        <v>5</v>
      </c>
      <c r="N35" t="n">
        <v>23.67</v>
      </c>
      <c r="O35" t="n">
        <v>18042.12</v>
      </c>
      <c r="P35" t="n">
        <v>65.09</v>
      </c>
      <c r="Q35" t="n">
        <v>204.14</v>
      </c>
      <c r="R35" t="n">
        <v>25.43</v>
      </c>
      <c r="S35" t="n">
        <v>17.37</v>
      </c>
      <c r="T35" t="n">
        <v>1921.82</v>
      </c>
      <c r="U35" t="n">
        <v>0.68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57.02142665600592</v>
      </c>
      <c r="AB35" t="n">
        <v>78.01923155852076</v>
      </c>
      <c r="AC35" t="n">
        <v>70.57318559927272</v>
      </c>
      <c r="AD35" t="n">
        <v>57021.42665600592</v>
      </c>
      <c r="AE35" t="n">
        <v>78019.23155852075</v>
      </c>
      <c r="AF35" t="n">
        <v>7.815292249068743e-06</v>
      </c>
      <c r="AG35" t="n">
        <v>0.3825</v>
      </c>
      <c r="AH35" t="n">
        <v>70573.18559927272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10.9506</v>
      </c>
      <c r="E36" t="n">
        <v>9.130000000000001</v>
      </c>
      <c r="F36" t="n">
        <v>6.79</v>
      </c>
      <c r="G36" t="n">
        <v>67.88</v>
      </c>
      <c r="H36" t="n">
        <v>1.16</v>
      </c>
      <c r="I36" t="n">
        <v>6</v>
      </c>
      <c r="J36" t="n">
        <v>144.73</v>
      </c>
      <c r="K36" t="n">
        <v>46.47</v>
      </c>
      <c r="L36" t="n">
        <v>9.5</v>
      </c>
      <c r="M36" t="n">
        <v>4</v>
      </c>
      <c r="N36" t="n">
        <v>23.77</v>
      </c>
      <c r="O36" t="n">
        <v>18084.43</v>
      </c>
      <c r="P36" t="n">
        <v>64.7</v>
      </c>
      <c r="Q36" t="n">
        <v>204.14</v>
      </c>
      <c r="R36" t="n">
        <v>24.86</v>
      </c>
      <c r="S36" t="n">
        <v>17.37</v>
      </c>
      <c r="T36" t="n">
        <v>1643.79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56.53120036329399</v>
      </c>
      <c r="AB36" t="n">
        <v>77.34848231757496</v>
      </c>
      <c r="AC36" t="n">
        <v>69.96645172448009</v>
      </c>
      <c r="AD36" t="n">
        <v>56531.20036329399</v>
      </c>
      <c r="AE36" t="n">
        <v>77348.48231757496</v>
      </c>
      <c r="AF36" t="n">
        <v>7.852364853577166e-06</v>
      </c>
      <c r="AG36" t="n">
        <v>0.3804166666666667</v>
      </c>
      <c r="AH36" t="n">
        <v>69966.4517244801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10.9499</v>
      </c>
      <c r="E37" t="n">
        <v>9.130000000000001</v>
      </c>
      <c r="F37" t="n">
        <v>6.79</v>
      </c>
      <c r="G37" t="n">
        <v>67.89</v>
      </c>
      <c r="H37" t="n">
        <v>1.19</v>
      </c>
      <c r="I37" t="n">
        <v>6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64.75</v>
      </c>
      <c r="Q37" t="n">
        <v>204.15</v>
      </c>
      <c r="R37" t="n">
        <v>24.93</v>
      </c>
      <c r="S37" t="n">
        <v>17.37</v>
      </c>
      <c r="T37" t="n">
        <v>1675.47</v>
      </c>
      <c r="U37" t="n">
        <v>0.7</v>
      </c>
      <c r="V37" t="n">
        <v>0.75</v>
      </c>
      <c r="W37" t="n">
        <v>1.14</v>
      </c>
      <c r="X37" t="n">
        <v>0.1</v>
      </c>
      <c r="Y37" t="n">
        <v>1</v>
      </c>
      <c r="Z37" t="n">
        <v>10</v>
      </c>
      <c r="AA37" t="n">
        <v>56.55937082958207</v>
      </c>
      <c r="AB37" t="n">
        <v>77.38702639234356</v>
      </c>
      <c r="AC37" t="n">
        <v>70.00131720684973</v>
      </c>
      <c r="AD37" t="n">
        <v>56559.37082958207</v>
      </c>
      <c r="AE37" t="n">
        <v>77387.02639234356</v>
      </c>
      <c r="AF37" t="n">
        <v>7.851862903419412e-06</v>
      </c>
      <c r="AG37" t="n">
        <v>0.3804166666666667</v>
      </c>
      <c r="AH37" t="n">
        <v>70001.31720684974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10.9559</v>
      </c>
      <c r="E38" t="n">
        <v>9.130000000000001</v>
      </c>
      <c r="F38" t="n">
        <v>6.78</v>
      </c>
      <c r="G38" t="n">
        <v>67.84</v>
      </c>
      <c r="H38" t="n">
        <v>1.22</v>
      </c>
      <c r="I38" t="n">
        <v>6</v>
      </c>
      <c r="J38" t="n">
        <v>145.42</v>
      </c>
      <c r="K38" t="n">
        <v>46.47</v>
      </c>
      <c r="L38" t="n">
        <v>10</v>
      </c>
      <c r="M38" t="n">
        <v>4</v>
      </c>
      <c r="N38" t="n">
        <v>23.95</v>
      </c>
      <c r="O38" t="n">
        <v>18169.15</v>
      </c>
      <c r="P38" t="n">
        <v>64.56</v>
      </c>
      <c r="Q38" t="n">
        <v>204.16</v>
      </c>
      <c r="R38" t="n">
        <v>24.69</v>
      </c>
      <c r="S38" t="n">
        <v>17.37</v>
      </c>
      <c r="T38" t="n">
        <v>1559.7</v>
      </c>
      <c r="U38" t="n">
        <v>0.7</v>
      </c>
      <c r="V38" t="n">
        <v>0.75</v>
      </c>
      <c r="W38" t="n">
        <v>1.15</v>
      </c>
      <c r="X38" t="n">
        <v>0.09</v>
      </c>
      <c r="Y38" t="n">
        <v>1</v>
      </c>
      <c r="Z38" t="n">
        <v>10</v>
      </c>
      <c r="AA38" t="n">
        <v>56.40738467093668</v>
      </c>
      <c r="AB38" t="n">
        <v>77.17907222492894</v>
      </c>
      <c r="AC38" t="n">
        <v>69.8132098933076</v>
      </c>
      <c r="AD38" t="n">
        <v>56407.38467093668</v>
      </c>
      <c r="AE38" t="n">
        <v>77179.07222492894</v>
      </c>
      <c r="AF38" t="n">
        <v>7.85616533334302e-06</v>
      </c>
      <c r="AG38" t="n">
        <v>0.3804166666666667</v>
      </c>
      <c r="AH38" t="n">
        <v>69813.2098933076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10.9582</v>
      </c>
      <c r="E39" t="n">
        <v>9.130000000000001</v>
      </c>
      <c r="F39" t="n">
        <v>6.78</v>
      </c>
      <c r="G39" t="n">
        <v>67.81999999999999</v>
      </c>
      <c r="H39" t="n">
        <v>1.24</v>
      </c>
      <c r="I39" t="n">
        <v>6</v>
      </c>
      <c r="J39" t="n">
        <v>145.76</v>
      </c>
      <c r="K39" t="n">
        <v>46.47</v>
      </c>
      <c r="L39" t="n">
        <v>10.25</v>
      </c>
      <c r="M39" t="n">
        <v>4</v>
      </c>
      <c r="N39" t="n">
        <v>24.05</v>
      </c>
      <c r="O39" t="n">
        <v>18211.56</v>
      </c>
      <c r="P39" t="n">
        <v>64</v>
      </c>
      <c r="Q39" t="n">
        <v>204.18</v>
      </c>
      <c r="R39" t="n">
        <v>24.72</v>
      </c>
      <c r="S39" t="n">
        <v>17.37</v>
      </c>
      <c r="T39" t="n">
        <v>1574.61</v>
      </c>
      <c r="U39" t="n">
        <v>0.7</v>
      </c>
      <c r="V39" t="n">
        <v>0.75</v>
      </c>
      <c r="W39" t="n">
        <v>1.14</v>
      </c>
      <c r="X39" t="n">
        <v>0.09</v>
      </c>
      <c r="Y39" t="n">
        <v>1</v>
      </c>
      <c r="Z39" t="n">
        <v>10</v>
      </c>
      <c r="AA39" t="n">
        <v>56.11840474278884</v>
      </c>
      <c r="AB39" t="n">
        <v>76.78367713834261</v>
      </c>
      <c r="AC39" t="n">
        <v>69.45555075884445</v>
      </c>
      <c r="AD39" t="n">
        <v>56118.40474278884</v>
      </c>
      <c r="AE39" t="n">
        <v>76783.67713834261</v>
      </c>
      <c r="AF39" t="n">
        <v>7.857814598147069e-06</v>
      </c>
      <c r="AG39" t="n">
        <v>0.3804166666666667</v>
      </c>
      <c r="AH39" t="n">
        <v>69455.55075884446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10.9482</v>
      </c>
      <c r="E40" t="n">
        <v>9.130000000000001</v>
      </c>
      <c r="F40" t="n">
        <v>6.79</v>
      </c>
      <c r="G40" t="n">
        <v>67.90000000000001</v>
      </c>
      <c r="H40" t="n">
        <v>1.27</v>
      </c>
      <c r="I40" t="n">
        <v>6</v>
      </c>
      <c r="J40" t="n">
        <v>146.11</v>
      </c>
      <c r="K40" t="n">
        <v>46.47</v>
      </c>
      <c r="L40" t="n">
        <v>10.5</v>
      </c>
      <c r="M40" t="n">
        <v>4</v>
      </c>
      <c r="N40" t="n">
        <v>24.14</v>
      </c>
      <c r="O40" t="n">
        <v>18254.01</v>
      </c>
      <c r="P40" t="n">
        <v>63.69</v>
      </c>
      <c r="Q40" t="n">
        <v>204.15</v>
      </c>
      <c r="R40" t="n">
        <v>24.96</v>
      </c>
      <c r="S40" t="n">
        <v>17.37</v>
      </c>
      <c r="T40" t="n">
        <v>1693.36</v>
      </c>
      <c r="U40" t="n">
        <v>0.7</v>
      </c>
      <c r="V40" t="n">
        <v>0.75</v>
      </c>
      <c r="W40" t="n">
        <v>1.14</v>
      </c>
      <c r="X40" t="n">
        <v>0.1</v>
      </c>
      <c r="Y40" t="n">
        <v>1</v>
      </c>
      <c r="Z40" t="n">
        <v>10</v>
      </c>
      <c r="AA40" t="n">
        <v>56.04055393717098</v>
      </c>
      <c r="AB40" t="n">
        <v>76.67715823156118</v>
      </c>
      <c r="AC40" t="n">
        <v>69.35919786702597</v>
      </c>
      <c r="AD40" t="n">
        <v>56040.55393717097</v>
      </c>
      <c r="AE40" t="n">
        <v>76677.15823156117</v>
      </c>
      <c r="AF40" t="n">
        <v>7.850643881607723e-06</v>
      </c>
      <c r="AG40" t="n">
        <v>0.3804166666666667</v>
      </c>
      <c r="AH40" t="n">
        <v>69359.19786702597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10.9496</v>
      </c>
      <c r="E41" t="n">
        <v>9.130000000000001</v>
      </c>
      <c r="F41" t="n">
        <v>6.79</v>
      </c>
      <c r="G41" t="n">
        <v>67.89</v>
      </c>
      <c r="H41" t="n">
        <v>1.3</v>
      </c>
      <c r="I41" t="n">
        <v>6</v>
      </c>
      <c r="J41" t="n">
        <v>146.45</v>
      </c>
      <c r="K41" t="n">
        <v>46.47</v>
      </c>
      <c r="L41" t="n">
        <v>10.75</v>
      </c>
      <c r="M41" t="n">
        <v>4</v>
      </c>
      <c r="N41" t="n">
        <v>24.24</v>
      </c>
      <c r="O41" t="n">
        <v>18296.48</v>
      </c>
      <c r="P41" t="n">
        <v>63.48</v>
      </c>
      <c r="Q41" t="n">
        <v>204.15</v>
      </c>
      <c r="R41" t="n">
        <v>24.89</v>
      </c>
      <c r="S41" t="n">
        <v>17.37</v>
      </c>
      <c r="T41" t="n">
        <v>1655.2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55.9296041202841</v>
      </c>
      <c r="AB41" t="n">
        <v>76.52535179733613</v>
      </c>
      <c r="AC41" t="n">
        <v>69.22187962582167</v>
      </c>
      <c r="AD41" t="n">
        <v>55929.6041202841</v>
      </c>
      <c r="AE41" t="n">
        <v>76525.35179733613</v>
      </c>
      <c r="AF41" t="n">
        <v>7.851647781923232e-06</v>
      </c>
      <c r="AG41" t="n">
        <v>0.3804166666666667</v>
      </c>
      <c r="AH41" t="n">
        <v>69221.87962582168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10.9403</v>
      </c>
      <c r="E42" t="n">
        <v>9.140000000000001</v>
      </c>
      <c r="F42" t="n">
        <v>6.8</v>
      </c>
      <c r="G42" t="n">
        <v>67.97</v>
      </c>
      <c r="H42" t="n">
        <v>1.33</v>
      </c>
      <c r="I42" t="n">
        <v>6</v>
      </c>
      <c r="J42" t="n">
        <v>146.8</v>
      </c>
      <c r="K42" t="n">
        <v>46.47</v>
      </c>
      <c r="L42" t="n">
        <v>11</v>
      </c>
      <c r="M42" t="n">
        <v>4</v>
      </c>
      <c r="N42" t="n">
        <v>24.33</v>
      </c>
      <c r="O42" t="n">
        <v>18338.99</v>
      </c>
      <c r="P42" t="n">
        <v>62.77</v>
      </c>
      <c r="Q42" t="n">
        <v>204.14</v>
      </c>
      <c r="R42" t="n">
        <v>25.09</v>
      </c>
      <c r="S42" t="n">
        <v>17.37</v>
      </c>
      <c r="T42" t="n">
        <v>1759.69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55.6532222048331</v>
      </c>
      <c r="AB42" t="n">
        <v>76.1471938675067</v>
      </c>
      <c r="AC42" t="n">
        <v>68.87981255806706</v>
      </c>
      <c r="AD42" t="n">
        <v>55653.2222048331</v>
      </c>
      <c r="AE42" t="n">
        <v>76147.19386750671</v>
      </c>
      <c r="AF42" t="n">
        <v>7.84497901554164e-06</v>
      </c>
      <c r="AG42" t="n">
        <v>0.3808333333333334</v>
      </c>
      <c r="AH42" t="n">
        <v>68879.81255806706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11.0008</v>
      </c>
      <c r="E43" t="n">
        <v>9.09</v>
      </c>
      <c r="F43" t="n">
        <v>6.77</v>
      </c>
      <c r="G43" t="n">
        <v>81.29000000000001</v>
      </c>
      <c r="H43" t="n">
        <v>1.35</v>
      </c>
      <c r="I43" t="n">
        <v>5</v>
      </c>
      <c r="J43" t="n">
        <v>147.14</v>
      </c>
      <c r="K43" t="n">
        <v>46.47</v>
      </c>
      <c r="L43" t="n">
        <v>11.25</v>
      </c>
      <c r="M43" t="n">
        <v>3</v>
      </c>
      <c r="N43" t="n">
        <v>24.43</v>
      </c>
      <c r="O43" t="n">
        <v>18381.53</v>
      </c>
      <c r="P43" t="n">
        <v>62.28</v>
      </c>
      <c r="Q43" t="n">
        <v>204.14</v>
      </c>
      <c r="R43" t="n">
        <v>24.48</v>
      </c>
      <c r="S43" t="n">
        <v>17.37</v>
      </c>
      <c r="T43" t="n">
        <v>1456.76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55.02312764272259</v>
      </c>
      <c r="AB43" t="n">
        <v>75.28507068981732</v>
      </c>
      <c r="AC43" t="n">
        <v>68.0999692064586</v>
      </c>
      <c r="AD43" t="n">
        <v>55023.12764272258</v>
      </c>
      <c r="AE43" t="n">
        <v>75285.07068981732</v>
      </c>
      <c r="AF43" t="n">
        <v>7.888361850604686e-06</v>
      </c>
      <c r="AG43" t="n">
        <v>0.37875</v>
      </c>
      <c r="AH43" t="n">
        <v>68099.9692064586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11.0008</v>
      </c>
      <c r="E44" t="n">
        <v>9.09</v>
      </c>
      <c r="F44" t="n">
        <v>6.77</v>
      </c>
      <c r="G44" t="n">
        <v>81.29000000000001</v>
      </c>
      <c r="H44" t="n">
        <v>1.38</v>
      </c>
      <c r="I44" t="n">
        <v>5</v>
      </c>
      <c r="J44" t="n">
        <v>147.49</v>
      </c>
      <c r="K44" t="n">
        <v>46.47</v>
      </c>
      <c r="L44" t="n">
        <v>11.5</v>
      </c>
      <c r="M44" t="n">
        <v>3</v>
      </c>
      <c r="N44" t="n">
        <v>24.52</v>
      </c>
      <c r="O44" t="n">
        <v>18424.11</v>
      </c>
      <c r="P44" t="n">
        <v>62.44</v>
      </c>
      <c r="Q44" t="n">
        <v>204.14</v>
      </c>
      <c r="R44" t="n">
        <v>24.48</v>
      </c>
      <c r="S44" t="n">
        <v>17.37</v>
      </c>
      <c r="T44" t="n">
        <v>1455.9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55.10227764733256</v>
      </c>
      <c r="AB44" t="n">
        <v>75.39336721797639</v>
      </c>
      <c r="AC44" t="n">
        <v>68.19793006596534</v>
      </c>
      <c r="AD44" t="n">
        <v>55102.27764733256</v>
      </c>
      <c r="AE44" t="n">
        <v>75393.3672179764</v>
      </c>
      <c r="AF44" t="n">
        <v>7.888361850604686e-06</v>
      </c>
      <c r="AG44" t="n">
        <v>0.37875</v>
      </c>
      <c r="AH44" t="n">
        <v>68197.93006596534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11.0001</v>
      </c>
      <c r="E45" t="n">
        <v>9.09</v>
      </c>
      <c r="F45" t="n">
        <v>6.77</v>
      </c>
      <c r="G45" t="n">
        <v>81.29000000000001</v>
      </c>
      <c r="H45" t="n">
        <v>1.41</v>
      </c>
      <c r="I45" t="n">
        <v>5</v>
      </c>
      <c r="J45" t="n">
        <v>147.83</v>
      </c>
      <c r="K45" t="n">
        <v>46.47</v>
      </c>
      <c r="L45" t="n">
        <v>11.75</v>
      </c>
      <c r="M45" t="n">
        <v>3</v>
      </c>
      <c r="N45" t="n">
        <v>24.62</v>
      </c>
      <c r="O45" t="n">
        <v>18466.71</v>
      </c>
      <c r="P45" t="n">
        <v>62.49</v>
      </c>
      <c r="Q45" t="n">
        <v>204.14</v>
      </c>
      <c r="R45" t="n">
        <v>24.53</v>
      </c>
      <c r="S45" t="n">
        <v>17.37</v>
      </c>
      <c r="T45" t="n">
        <v>1481.11</v>
      </c>
      <c r="U45" t="n">
        <v>0.71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55.1302296304823</v>
      </c>
      <c r="AB45" t="n">
        <v>75.43161235447633</v>
      </c>
      <c r="AC45" t="n">
        <v>68.23252514031509</v>
      </c>
      <c r="AD45" t="n">
        <v>55130.2296304823</v>
      </c>
      <c r="AE45" t="n">
        <v>75431.61235447632</v>
      </c>
      <c r="AF45" t="n">
        <v>7.887859900446932e-06</v>
      </c>
      <c r="AG45" t="n">
        <v>0.37875</v>
      </c>
      <c r="AH45" t="n">
        <v>68232.52514031509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10.9964</v>
      </c>
      <c r="E46" t="n">
        <v>9.09</v>
      </c>
      <c r="F46" t="n">
        <v>6.78</v>
      </c>
      <c r="G46" t="n">
        <v>81.33</v>
      </c>
      <c r="H46" t="n">
        <v>1.43</v>
      </c>
      <c r="I46" t="n">
        <v>5</v>
      </c>
      <c r="J46" t="n">
        <v>148.18</v>
      </c>
      <c r="K46" t="n">
        <v>46.47</v>
      </c>
      <c r="L46" t="n">
        <v>12</v>
      </c>
      <c r="M46" t="n">
        <v>3</v>
      </c>
      <c r="N46" t="n">
        <v>24.71</v>
      </c>
      <c r="O46" t="n">
        <v>18509.36</v>
      </c>
      <c r="P46" t="n">
        <v>62.14</v>
      </c>
      <c r="Q46" t="n">
        <v>204.14</v>
      </c>
      <c r="R46" t="n">
        <v>24.51</v>
      </c>
      <c r="S46" t="n">
        <v>17.37</v>
      </c>
      <c r="T46" t="n">
        <v>1470.71</v>
      </c>
      <c r="U46" t="n">
        <v>0.71</v>
      </c>
      <c r="V46" t="n">
        <v>0.75</v>
      </c>
      <c r="W46" t="n">
        <v>1.15</v>
      </c>
      <c r="X46" t="n">
        <v>0.09</v>
      </c>
      <c r="Y46" t="n">
        <v>1</v>
      </c>
      <c r="Z46" t="n">
        <v>10</v>
      </c>
      <c r="AA46" t="n">
        <v>55.00307034055896</v>
      </c>
      <c r="AB46" t="n">
        <v>75.25762740413136</v>
      </c>
      <c r="AC46" t="n">
        <v>68.07514506944159</v>
      </c>
      <c r="AD46" t="n">
        <v>55003.07034055897</v>
      </c>
      <c r="AE46" t="n">
        <v>75257.62740413136</v>
      </c>
      <c r="AF46" t="n">
        <v>7.885206735327374e-06</v>
      </c>
      <c r="AG46" t="n">
        <v>0.37875</v>
      </c>
      <c r="AH46" t="n">
        <v>68075.14506944158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11.0051</v>
      </c>
      <c r="E47" t="n">
        <v>9.09</v>
      </c>
      <c r="F47" t="n">
        <v>6.77</v>
      </c>
      <c r="G47" t="n">
        <v>81.23999999999999</v>
      </c>
      <c r="H47" t="n">
        <v>1.46</v>
      </c>
      <c r="I47" t="n">
        <v>5</v>
      </c>
      <c r="J47" t="n">
        <v>148.52</v>
      </c>
      <c r="K47" t="n">
        <v>46.47</v>
      </c>
      <c r="L47" t="n">
        <v>12.25</v>
      </c>
      <c r="M47" t="n">
        <v>3</v>
      </c>
      <c r="N47" t="n">
        <v>24.81</v>
      </c>
      <c r="O47" t="n">
        <v>18552.03</v>
      </c>
      <c r="P47" t="n">
        <v>61.64</v>
      </c>
      <c r="Q47" t="n">
        <v>204.14</v>
      </c>
      <c r="R47" t="n">
        <v>24.34</v>
      </c>
      <c r="S47" t="n">
        <v>17.37</v>
      </c>
      <c r="T47" t="n">
        <v>1388.26</v>
      </c>
      <c r="U47" t="n">
        <v>0.71</v>
      </c>
      <c r="V47" t="n">
        <v>0.75</v>
      </c>
      <c r="W47" t="n">
        <v>1.14</v>
      </c>
      <c r="X47" t="n">
        <v>0.08</v>
      </c>
      <c r="Y47" t="n">
        <v>1</v>
      </c>
      <c r="Z47" t="n">
        <v>10</v>
      </c>
      <c r="AA47" t="n">
        <v>54.6869356009909</v>
      </c>
      <c r="AB47" t="n">
        <v>74.82507790657415</v>
      </c>
      <c r="AC47" t="n">
        <v>67.68387748884408</v>
      </c>
      <c r="AD47" t="n">
        <v>54686.9356009909</v>
      </c>
      <c r="AE47" t="n">
        <v>74825.07790657415</v>
      </c>
      <c r="AF47" t="n">
        <v>7.891445258716607e-06</v>
      </c>
      <c r="AG47" t="n">
        <v>0.37875</v>
      </c>
      <c r="AH47" t="n">
        <v>67683.87748884408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11.0092</v>
      </c>
      <c r="E48" t="n">
        <v>9.08</v>
      </c>
      <c r="F48" t="n">
        <v>6.77</v>
      </c>
      <c r="G48" t="n">
        <v>81.2</v>
      </c>
      <c r="H48" t="n">
        <v>1.49</v>
      </c>
      <c r="I48" t="n">
        <v>5</v>
      </c>
      <c r="J48" t="n">
        <v>148.87</v>
      </c>
      <c r="K48" t="n">
        <v>46.47</v>
      </c>
      <c r="L48" t="n">
        <v>12.5</v>
      </c>
      <c r="M48" t="n">
        <v>2</v>
      </c>
      <c r="N48" t="n">
        <v>24.9</v>
      </c>
      <c r="O48" t="n">
        <v>18594.74</v>
      </c>
      <c r="P48" t="n">
        <v>61.15</v>
      </c>
      <c r="Q48" t="n">
        <v>204.14</v>
      </c>
      <c r="R48" t="n">
        <v>24.23</v>
      </c>
      <c r="S48" t="n">
        <v>17.37</v>
      </c>
      <c r="T48" t="n">
        <v>1331.1</v>
      </c>
      <c r="U48" t="n">
        <v>0.72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54.42210466912838</v>
      </c>
      <c r="AB48" t="n">
        <v>74.46272454208389</v>
      </c>
      <c r="AC48" t="n">
        <v>67.35610662089451</v>
      </c>
      <c r="AD48" t="n">
        <v>54422.10466912838</v>
      </c>
      <c r="AE48" t="n">
        <v>74462.72454208389</v>
      </c>
      <c r="AF48" t="n">
        <v>7.894385252497737e-06</v>
      </c>
      <c r="AG48" t="n">
        <v>0.3783333333333334</v>
      </c>
      <c r="AH48" t="n">
        <v>67356.10662089451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11.0065</v>
      </c>
      <c r="E49" t="n">
        <v>9.09</v>
      </c>
      <c r="F49" t="n">
        <v>6.77</v>
      </c>
      <c r="G49" t="n">
        <v>81.23</v>
      </c>
      <c r="H49" t="n">
        <v>1.51</v>
      </c>
      <c r="I49" t="n">
        <v>5</v>
      </c>
      <c r="J49" t="n">
        <v>149.22</v>
      </c>
      <c r="K49" t="n">
        <v>46.47</v>
      </c>
      <c r="L49" t="n">
        <v>12.75</v>
      </c>
      <c r="M49" t="n">
        <v>2</v>
      </c>
      <c r="N49" t="n">
        <v>25</v>
      </c>
      <c r="O49" t="n">
        <v>18637.48</v>
      </c>
      <c r="P49" t="n">
        <v>61.01</v>
      </c>
      <c r="Q49" t="n">
        <v>204.14</v>
      </c>
      <c r="R49" t="n">
        <v>24.19</v>
      </c>
      <c r="S49" t="n">
        <v>17.37</v>
      </c>
      <c r="T49" t="n">
        <v>1312.23</v>
      </c>
      <c r="U49" t="n">
        <v>0.72</v>
      </c>
      <c r="V49" t="n">
        <v>0.75</v>
      </c>
      <c r="W49" t="n">
        <v>1.15</v>
      </c>
      <c r="X49" t="n">
        <v>0.08</v>
      </c>
      <c r="Y49" t="n">
        <v>1</v>
      </c>
      <c r="Z49" t="n">
        <v>10</v>
      </c>
      <c r="AA49" t="n">
        <v>54.36906836060442</v>
      </c>
      <c r="AB49" t="n">
        <v>74.39015792496464</v>
      </c>
      <c r="AC49" t="n">
        <v>67.29046565986522</v>
      </c>
      <c r="AD49" t="n">
        <v>54369.06836060442</v>
      </c>
      <c r="AE49" t="n">
        <v>74390.15792496465</v>
      </c>
      <c r="AF49" t="n">
        <v>7.892449159032115e-06</v>
      </c>
      <c r="AG49" t="n">
        <v>0.37875</v>
      </c>
      <c r="AH49" t="n">
        <v>67290.46565986522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11.0092</v>
      </c>
      <c r="E50" t="n">
        <v>9.08</v>
      </c>
      <c r="F50" t="n">
        <v>6.77</v>
      </c>
      <c r="G50" t="n">
        <v>81.2</v>
      </c>
      <c r="H50" t="n">
        <v>1.54</v>
      </c>
      <c r="I50" t="n">
        <v>5</v>
      </c>
      <c r="J50" t="n">
        <v>149.56</v>
      </c>
      <c r="K50" t="n">
        <v>46.47</v>
      </c>
      <c r="L50" t="n">
        <v>13</v>
      </c>
      <c r="M50" t="n">
        <v>2</v>
      </c>
      <c r="N50" t="n">
        <v>25.1</v>
      </c>
      <c r="O50" t="n">
        <v>18680.25</v>
      </c>
      <c r="P50" t="n">
        <v>60.61</v>
      </c>
      <c r="Q50" t="n">
        <v>204.14</v>
      </c>
      <c r="R50" t="n">
        <v>24.23</v>
      </c>
      <c r="S50" t="n">
        <v>17.37</v>
      </c>
      <c r="T50" t="n">
        <v>1334.61</v>
      </c>
      <c r="U50" t="n">
        <v>0.72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54.15517722424976</v>
      </c>
      <c r="AB50" t="n">
        <v>74.09750263599339</v>
      </c>
      <c r="AC50" t="n">
        <v>67.02574098092902</v>
      </c>
      <c r="AD50" t="n">
        <v>54155.17722424976</v>
      </c>
      <c r="AE50" t="n">
        <v>74097.5026359934</v>
      </c>
      <c r="AF50" t="n">
        <v>7.894385252497737e-06</v>
      </c>
      <c r="AG50" t="n">
        <v>0.3783333333333334</v>
      </c>
      <c r="AH50" t="n">
        <v>67025.74098092901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11.0082</v>
      </c>
      <c r="E51" t="n">
        <v>9.08</v>
      </c>
      <c r="F51" t="n">
        <v>6.77</v>
      </c>
      <c r="G51" t="n">
        <v>81.20999999999999</v>
      </c>
      <c r="H51" t="n">
        <v>1.56</v>
      </c>
      <c r="I51" t="n">
        <v>5</v>
      </c>
      <c r="J51" t="n">
        <v>149.91</v>
      </c>
      <c r="K51" t="n">
        <v>46.47</v>
      </c>
      <c r="L51" t="n">
        <v>13.25</v>
      </c>
      <c r="M51" t="n">
        <v>2</v>
      </c>
      <c r="N51" t="n">
        <v>25.19</v>
      </c>
      <c r="O51" t="n">
        <v>18723.06</v>
      </c>
      <c r="P51" t="n">
        <v>60.22</v>
      </c>
      <c r="Q51" t="n">
        <v>204.14</v>
      </c>
      <c r="R51" t="n">
        <v>24.19</v>
      </c>
      <c r="S51" t="n">
        <v>17.37</v>
      </c>
      <c r="T51" t="n">
        <v>1313.15</v>
      </c>
      <c r="U51" t="n">
        <v>0.72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53.96688405437333</v>
      </c>
      <c r="AB51" t="n">
        <v>73.83987161406021</v>
      </c>
      <c r="AC51" t="n">
        <v>66.79269790214165</v>
      </c>
      <c r="AD51" t="n">
        <v>53966.88405437333</v>
      </c>
      <c r="AE51" t="n">
        <v>73839.87161406022</v>
      </c>
      <c r="AF51" t="n">
        <v>7.893668180843804e-06</v>
      </c>
      <c r="AG51" t="n">
        <v>0.3783333333333334</v>
      </c>
      <c r="AH51" t="n">
        <v>66792.69790214165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11.0061</v>
      </c>
      <c r="E52" t="n">
        <v>9.09</v>
      </c>
      <c r="F52" t="n">
        <v>6.77</v>
      </c>
      <c r="G52" t="n">
        <v>81.23</v>
      </c>
      <c r="H52" t="n">
        <v>1.59</v>
      </c>
      <c r="I52" t="n">
        <v>5</v>
      </c>
      <c r="J52" t="n">
        <v>150.26</v>
      </c>
      <c r="K52" t="n">
        <v>46.47</v>
      </c>
      <c r="L52" t="n">
        <v>13.5</v>
      </c>
      <c r="M52" t="n">
        <v>1</v>
      </c>
      <c r="N52" t="n">
        <v>25.29</v>
      </c>
      <c r="O52" t="n">
        <v>18765.9</v>
      </c>
      <c r="P52" t="n">
        <v>60.05</v>
      </c>
      <c r="Q52" t="n">
        <v>204.14</v>
      </c>
      <c r="R52" t="n">
        <v>24.21</v>
      </c>
      <c r="S52" t="n">
        <v>17.37</v>
      </c>
      <c r="T52" t="n">
        <v>1321.72</v>
      </c>
      <c r="U52" t="n">
        <v>0.72</v>
      </c>
      <c r="V52" t="n">
        <v>0.75</v>
      </c>
      <c r="W52" t="n">
        <v>1.15</v>
      </c>
      <c r="X52" t="n">
        <v>0.08</v>
      </c>
      <c r="Y52" t="n">
        <v>1</v>
      </c>
      <c r="Z52" t="n">
        <v>10</v>
      </c>
      <c r="AA52" t="n">
        <v>53.89620710535279</v>
      </c>
      <c r="AB52" t="n">
        <v>73.74316829436344</v>
      </c>
      <c r="AC52" t="n">
        <v>66.70522381155271</v>
      </c>
      <c r="AD52" t="n">
        <v>53896.20710535279</v>
      </c>
      <c r="AE52" t="n">
        <v>73743.16829436344</v>
      </c>
      <c r="AF52" t="n">
        <v>7.89216233037054e-06</v>
      </c>
      <c r="AG52" t="n">
        <v>0.37875</v>
      </c>
      <c r="AH52" t="n">
        <v>66705.22381155271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11.0109</v>
      </c>
      <c r="E53" t="n">
        <v>9.08</v>
      </c>
      <c r="F53" t="n">
        <v>6.77</v>
      </c>
      <c r="G53" t="n">
        <v>81.19</v>
      </c>
      <c r="H53" t="n">
        <v>1.62</v>
      </c>
      <c r="I53" t="n">
        <v>5</v>
      </c>
      <c r="J53" t="n">
        <v>150.61</v>
      </c>
      <c r="K53" t="n">
        <v>46.47</v>
      </c>
      <c r="L53" t="n">
        <v>13.75</v>
      </c>
      <c r="M53" t="n">
        <v>1</v>
      </c>
      <c r="N53" t="n">
        <v>25.39</v>
      </c>
      <c r="O53" t="n">
        <v>18808.78</v>
      </c>
      <c r="P53" t="n">
        <v>59.83</v>
      </c>
      <c r="Q53" t="n">
        <v>204.14</v>
      </c>
      <c r="R53" t="n">
        <v>24.09</v>
      </c>
      <c r="S53" t="n">
        <v>17.37</v>
      </c>
      <c r="T53" t="n">
        <v>1260.81</v>
      </c>
      <c r="U53" t="n">
        <v>0.72</v>
      </c>
      <c r="V53" t="n">
        <v>0.75</v>
      </c>
      <c r="W53" t="n">
        <v>1.15</v>
      </c>
      <c r="X53" t="n">
        <v>0.07000000000000001</v>
      </c>
      <c r="Y53" t="n">
        <v>1</v>
      </c>
      <c r="Z53" t="n">
        <v>10</v>
      </c>
      <c r="AA53" t="n">
        <v>53.76201779780472</v>
      </c>
      <c r="AB53" t="n">
        <v>73.55956456376181</v>
      </c>
      <c r="AC53" t="n">
        <v>66.53914296331021</v>
      </c>
      <c r="AD53" t="n">
        <v>53762.01779780471</v>
      </c>
      <c r="AE53" t="n">
        <v>73559.56456376181</v>
      </c>
      <c r="AF53" t="n">
        <v>7.895604274309427e-06</v>
      </c>
      <c r="AG53" t="n">
        <v>0.3783333333333334</v>
      </c>
      <c r="AH53" t="n">
        <v>66539.14296331021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11.0055</v>
      </c>
      <c r="E54" t="n">
        <v>9.09</v>
      </c>
      <c r="F54" t="n">
        <v>6.77</v>
      </c>
      <c r="G54" t="n">
        <v>81.23999999999999</v>
      </c>
      <c r="H54" t="n">
        <v>1.64</v>
      </c>
      <c r="I54" t="n">
        <v>5</v>
      </c>
      <c r="J54" t="n">
        <v>150.95</v>
      </c>
      <c r="K54" t="n">
        <v>46.47</v>
      </c>
      <c r="L54" t="n">
        <v>14</v>
      </c>
      <c r="M54" t="n">
        <v>0</v>
      </c>
      <c r="N54" t="n">
        <v>25.49</v>
      </c>
      <c r="O54" t="n">
        <v>18851.69</v>
      </c>
      <c r="P54" t="n">
        <v>59.75</v>
      </c>
      <c r="Q54" t="n">
        <v>204.14</v>
      </c>
      <c r="R54" t="n">
        <v>24.19</v>
      </c>
      <c r="S54" t="n">
        <v>17.37</v>
      </c>
      <c r="T54" t="n">
        <v>1310.45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53.75055371908615</v>
      </c>
      <c r="AB54" t="n">
        <v>73.54387890549961</v>
      </c>
      <c r="AC54" t="n">
        <v>66.52495432225759</v>
      </c>
      <c r="AD54" t="n">
        <v>53750.55371908615</v>
      </c>
      <c r="AE54" t="n">
        <v>73543.87890549962</v>
      </c>
      <c r="AF54" t="n">
        <v>7.891732087378179e-06</v>
      </c>
      <c r="AG54" t="n">
        <v>0.37875</v>
      </c>
      <c r="AH54" t="n">
        <v>66524.95432225759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5.9395</v>
      </c>
      <c r="E2" t="n">
        <v>16.84</v>
      </c>
      <c r="F2" t="n">
        <v>8.85</v>
      </c>
      <c r="G2" t="n">
        <v>5.01</v>
      </c>
      <c r="H2" t="n">
        <v>0.07000000000000001</v>
      </c>
      <c r="I2" t="n">
        <v>106</v>
      </c>
      <c r="J2" t="n">
        <v>252.85</v>
      </c>
      <c r="K2" t="n">
        <v>59.19</v>
      </c>
      <c r="L2" t="n">
        <v>1</v>
      </c>
      <c r="M2" t="n">
        <v>104</v>
      </c>
      <c r="N2" t="n">
        <v>62.65</v>
      </c>
      <c r="O2" t="n">
        <v>31418.63</v>
      </c>
      <c r="P2" t="n">
        <v>145.99</v>
      </c>
      <c r="Q2" t="n">
        <v>204.26</v>
      </c>
      <c r="R2" t="n">
        <v>89.23999999999999</v>
      </c>
      <c r="S2" t="n">
        <v>17.37</v>
      </c>
      <c r="T2" t="n">
        <v>33331.03</v>
      </c>
      <c r="U2" t="n">
        <v>0.19</v>
      </c>
      <c r="V2" t="n">
        <v>0.58</v>
      </c>
      <c r="W2" t="n">
        <v>1.3</v>
      </c>
      <c r="X2" t="n">
        <v>2.16</v>
      </c>
      <c r="Y2" t="n">
        <v>1</v>
      </c>
      <c r="Z2" t="n">
        <v>10</v>
      </c>
      <c r="AA2" t="n">
        <v>204.6517367130103</v>
      </c>
      <c r="AB2" t="n">
        <v>280.0135347680288</v>
      </c>
      <c r="AC2" t="n">
        <v>253.2894360113147</v>
      </c>
      <c r="AD2" t="n">
        <v>204651.7367130103</v>
      </c>
      <c r="AE2" t="n">
        <v>280013.5347680288</v>
      </c>
      <c r="AF2" t="n">
        <v>3.22022762457052e-06</v>
      </c>
      <c r="AG2" t="n">
        <v>0.7016666666666667</v>
      </c>
      <c r="AH2" t="n">
        <v>253289.4360113147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6.66</v>
      </c>
      <c r="E3" t="n">
        <v>15.02</v>
      </c>
      <c r="F3" t="n">
        <v>8.300000000000001</v>
      </c>
      <c r="G3" t="n">
        <v>6.22</v>
      </c>
      <c r="H3" t="n">
        <v>0.09</v>
      </c>
      <c r="I3" t="n">
        <v>80</v>
      </c>
      <c r="J3" t="n">
        <v>253.3</v>
      </c>
      <c r="K3" t="n">
        <v>59.19</v>
      </c>
      <c r="L3" t="n">
        <v>1.25</v>
      </c>
      <c r="M3" t="n">
        <v>78</v>
      </c>
      <c r="N3" t="n">
        <v>62.86</v>
      </c>
      <c r="O3" t="n">
        <v>31474.5</v>
      </c>
      <c r="P3" t="n">
        <v>136.82</v>
      </c>
      <c r="Q3" t="n">
        <v>204.23</v>
      </c>
      <c r="R3" t="n">
        <v>72.06999999999999</v>
      </c>
      <c r="S3" t="n">
        <v>17.37</v>
      </c>
      <c r="T3" t="n">
        <v>24874.91</v>
      </c>
      <c r="U3" t="n">
        <v>0.24</v>
      </c>
      <c r="V3" t="n">
        <v>0.62</v>
      </c>
      <c r="W3" t="n">
        <v>1.27</v>
      </c>
      <c r="X3" t="n">
        <v>1.61</v>
      </c>
      <c r="Y3" t="n">
        <v>1</v>
      </c>
      <c r="Z3" t="n">
        <v>10</v>
      </c>
      <c r="AA3" t="n">
        <v>171.648300633997</v>
      </c>
      <c r="AB3" t="n">
        <v>234.8567775159055</v>
      </c>
      <c r="AC3" t="n">
        <v>212.4423762934129</v>
      </c>
      <c r="AD3" t="n">
        <v>171648.300633997</v>
      </c>
      <c r="AE3" t="n">
        <v>234856.7775159056</v>
      </c>
      <c r="AF3" t="n">
        <v>3.610862190359401e-06</v>
      </c>
      <c r="AG3" t="n">
        <v>0.6258333333333334</v>
      </c>
      <c r="AH3" t="n">
        <v>212442.3762934129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7.18</v>
      </c>
      <c r="E4" t="n">
        <v>13.93</v>
      </c>
      <c r="F4" t="n">
        <v>7.99</v>
      </c>
      <c r="G4" t="n">
        <v>7.49</v>
      </c>
      <c r="H4" t="n">
        <v>0.11</v>
      </c>
      <c r="I4" t="n">
        <v>64</v>
      </c>
      <c r="J4" t="n">
        <v>253.75</v>
      </c>
      <c r="K4" t="n">
        <v>59.19</v>
      </c>
      <c r="L4" t="n">
        <v>1.5</v>
      </c>
      <c r="M4" t="n">
        <v>62</v>
      </c>
      <c r="N4" t="n">
        <v>63.06</v>
      </c>
      <c r="O4" t="n">
        <v>31530.44</v>
      </c>
      <c r="P4" t="n">
        <v>131.67</v>
      </c>
      <c r="Q4" t="n">
        <v>204.21</v>
      </c>
      <c r="R4" t="n">
        <v>62.17</v>
      </c>
      <c r="S4" t="n">
        <v>17.37</v>
      </c>
      <c r="T4" t="n">
        <v>20008.77</v>
      </c>
      <c r="U4" t="n">
        <v>0.28</v>
      </c>
      <c r="V4" t="n">
        <v>0.64</v>
      </c>
      <c r="W4" t="n">
        <v>1.25</v>
      </c>
      <c r="X4" t="n">
        <v>1.3</v>
      </c>
      <c r="Y4" t="n">
        <v>1</v>
      </c>
      <c r="Z4" t="n">
        <v>10</v>
      </c>
      <c r="AA4" t="n">
        <v>153.567093593148</v>
      </c>
      <c r="AB4" t="n">
        <v>210.1172723560716</v>
      </c>
      <c r="AC4" t="n">
        <v>190.063974783912</v>
      </c>
      <c r="AD4" t="n">
        <v>153567.093593148</v>
      </c>
      <c r="AE4" t="n">
        <v>210117.2723560716</v>
      </c>
      <c r="AF4" t="n">
        <v>3.892791370387463e-06</v>
      </c>
      <c r="AG4" t="n">
        <v>0.5804166666666667</v>
      </c>
      <c r="AH4" t="n">
        <v>190063.974783912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7.5637</v>
      </c>
      <c r="E5" t="n">
        <v>13.22</v>
      </c>
      <c r="F5" t="n">
        <v>7.78</v>
      </c>
      <c r="G5" t="n">
        <v>8.640000000000001</v>
      </c>
      <c r="H5" t="n">
        <v>0.12</v>
      </c>
      <c r="I5" t="n">
        <v>54</v>
      </c>
      <c r="J5" t="n">
        <v>254.21</v>
      </c>
      <c r="K5" t="n">
        <v>59.19</v>
      </c>
      <c r="L5" t="n">
        <v>1.75</v>
      </c>
      <c r="M5" t="n">
        <v>52</v>
      </c>
      <c r="N5" t="n">
        <v>63.26</v>
      </c>
      <c r="O5" t="n">
        <v>31586.46</v>
      </c>
      <c r="P5" t="n">
        <v>127.99</v>
      </c>
      <c r="Q5" t="n">
        <v>204.21</v>
      </c>
      <c r="R5" t="n">
        <v>55.58</v>
      </c>
      <c r="S5" t="n">
        <v>17.37</v>
      </c>
      <c r="T5" t="n">
        <v>16762.56</v>
      </c>
      <c r="U5" t="n">
        <v>0.31</v>
      </c>
      <c r="V5" t="n">
        <v>0.66</v>
      </c>
      <c r="W5" t="n">
        <v>1.22</v>
      </c>
      <c r="X5" t="n">
        <v>1.08</v>
      </c>
      <c r="Y5" t="n">
        <v>1</v>
      </c>
      <c r="Z5" t="n">
        <v>10</v>
      </c>
      <c r="AA5" t="n">
        <v>142.0096434263155</v>
      </c>
      <c r="AB5" t="n">
        <v>194.3038591591035</v>
      </c>
      <c r="AC5" t="n">
        <v>175.7597715481927</v>
      </c>
      <c r="AD5" t="n">
        <v>142009.6434263155</v>
      </c>
      <c r="AE5" t="n">
        <v>194303.8591591035</v>
      </c>
      <c r="AF5" t="n">
        <v>4.100822574958168e-06</v>
      </c>
      <c r="AG5" t="n">
        <v>0.5508333333333334</v>
      </c>
      <c r="AH5" t="n">
        <v>175759.7715481927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7.9065</v>
      </c>
      <c r="E6" t="n">
        <v>12.65</v>
      </c>
      <c r="F6" t="n">
        <v>7.59</v>
      </c>
      <c r="G6" t="n">
        <v>9.91</v>
      </c>
      <c r="H6" t="n">
        <v>0.14</v>
      </c>
      <c r="I6" t="n">
        <v>46</v>
      </c>
      <c r="J6" t="n">
        <v>254.66</v>
      </c>
      <c r="K6" t="n">
        <v>59.19</v>
      </c>
      <c r="L6" t="n">
        <v>2</v>
      </c>
      <c r="M6" t="n">
        <v>44</v>
      </c>
      <c r="N6" t="n">
        <v>63.47</v>
      </c>
      <c r="O6" t="n">
        <v>31642.55</v>
      </c>
      <c r="P6" t="n">
        <v>124.9</v>
      </c>
      <c r="Q6" t="n">
        <v>204.2</v>
      </c>
      <c r="R6" t="n">
        <v>49.64</v>
      </c>
      <c r="S6" t="n">
        <v>17.37</v>
      </c>
      <c r="T6" t="n">
        <v>13834.18</v>
      </c>
      <c r="U6" t="n">
        <v>0.35</v>
      </c>
      <c r="V6" t="n">
        <v>0.67</v>
      </c>
      <c r="W6" t="n">
        <v>1.22</v>
      </c>
      <c r="X6" t="n">
        <v>0.9</v>
      </c>
      <c r="Y6" t="n">
        <v>1</v>
      </c>
      <c r="Z6" t="n">
        <v>10</v>
      </c>
      <c r="AA6" t="n">
        <v>132.7587498878127</v>
      </c>
      <c r="AB6" t="n">
        <v>181.646378499111</v>
      </c>
      <c r="AC6" t="n">
        <v>164.3103030775002</v>
      </c>
      <c r="AD6" t="n">
        <v>132758.7498878126</v>
      </c>
      <c r="AE6" t="n">
        <v>181646.378499111</v>
      </c>
      <c r="AF6" t="n">
        <v>4.286678965176668e-06</v>
      </c>
      <c r="AG6" t="n">
        <v>0.5270833333333333</v>
      </c>
      <c r="AH6" t="n">
        <v>164310.3030775002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8.1196</v>
      </c>
      <c r="E7" t="n">
        <v>12.32</v>
      </c>
      <c r="F7" t="n">
        <v>7.51</v>
      </c>
      <c r="G7" t="n">
        <v>10.98</v>
      </c>
      <c r="H7" t="n">
        <v>0.16</v>
      </c>
      <c r="I7" t="n">
        <v>41</v>
      </c>
      <c r="J7" t="n">
        <v>255.12</v>
      </c>
      <c r="K7" t="n">
        <v>59.19</v>
      </c>
      <c r="L7" t="n">
        <v>2.25</v>
      </c>
      <c r="M7" t="n">
        <v>39</v>
      </c>
      <c r="N7" t="n">
        <v>63.67</v>
      </c>
      <c r="O7" t="n">
        <v>31698.72</v>
      </c>
      <c r="P7" t="n">
        <v>123.35</v>
      </c>
      <c r="Q7" t="n">
        <v>204.19</v>
      </c>
      <c r="R7" t="n">
        <v>47.11</v>
      </c>
      <c r="S7" t="n">
        <v>17.37</v>
      </c>
      <c r="T7" t="n">
        <v>12592.62</v>
      </c>
      <c r="U7" t="n">
        <v>0.37</v>
      </c>
      <c r="V7" t="n">
        <v>0.68</v>
      </c>
      <c r="W7" t="n">
        <v>1.21</v>
      </c>
      <c r="X7" t="n">
        <v>0.8100000000000001</v>
      </c>
      <c r="Y7" t="n">
        <v>1</v>
      </c>
      <c r="Z7" t="n">
        <v>10</v>
      </c>
      <c r="AA7" t="n">
        <v>127.8485272520547</v>
      </c>
      <c r="AB7" t="n">
        <v>174.9279952651362</v>
      </c>
      <c r="AC7" t="n">
        <v>158.2331129100637</v>
      </c>
      <c r="AD7" t="n">
        <v>127848.5272520547</v>
      </c>
      <c r="AE7" t="n">
        <v>174927.9952651362</v>
      </c>
      <c r="AF7" t="n">
        <v>4.402215711838168e-06</v>
      </c>
      <c r="AG7" t="n">
        <v>0.5133333333333333</v>
      </c>
      <c r="AH7" t="n">
        <v>158233.1129100637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8.359299999999999</v>
      </c>
      <c r="E8" t="n">
        <v>11.96</v>
      </c>
      <c r="F8" t="n">
        <v>7.4</v>
      </c>
      <c r="G8" t="n">
        <v>12.33</v>
      </c>
      <c r="H8" t="n">
        <v>0.17</v>
      </c>
      <c r="I8" t="n">
        <v>36</v>
      </c>
      <c r="J8" t="n">
        <v>255.57</v>
      </c>
      <c r="K8" t="n">
        <v>59.19</v>
      </c>
      <c r="L8" t="n">
        <v>2.5</v>
      </c>
      <c r="M8" t="n">
        <v>34</v>
      </c>
      <c r="N8" t="n">
        <v>63.88</v>
      </c>
      <c r="O8" t="n">
        <v>31754.97</v>
      </c>
      <c r="P8" t="n">
        <v>121.52</v>
      </c>
      <c r="Q8" t="n">
        <v>204.15</v>
      </c>
      <c r="R8" t="n">
        <v>43.73</v>
      </c>
      <c r="S8" t="n">
        <v>17.37</v>
      </c>
      <c r="T8" t="n">
        <v>10929.82</v>
      </c>
      <c r="U8" t="n">
        <v>0.4</v>
      </c>
      <c r="V8" t="n">
        <v>0.6899999999999999</v>
      </c>
      <c r="W8" t="n">
        <v>1.2</v>
      </c>
      <c r="X8" t="n">
        <v>0.71</v>
      </c>
      <c r="Y8" t="n">
        <v>1</v>
      </c>
      <c r="Z8" t="n">
        <v>10</v>
      </c>
      <c r="AA8" t="n">
        <v>122.3619938190416</v>
      </c>
      <c r="AB8" t="n">
        <v>167.4210781733194</v>
      </c>
      <c r="AC8" t="n">
        <v>151.4426454494632</v>
      </c>
      <c r="AD8" t="n">
        <v>122361.9938190416</v>
      </c>
      <c r="AE8" t="n">
        <v>167421.0781733194</v>
      </c>
      <c r="AF8" t="n">
        <v>4.532174220401103e-06</v>
      </c>
      <c r="AG8" t="n">
        <v>0.4983333333333334</v>
      </c>
      <c r="AH8" t="n">
        <v>151442.6454494632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8.504200000000001</v>
      </c>
      <c r="E9" t="n">
        <v>11.76</v>
      </c>
      <c r="F9" t="n">
        <v>7.34</v>
      </c>
      <c r="G9" t="n">
        <v>13.35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120.46</v>
      </c>
      <c r="Q9" t="n">
        <v>204.23</v>
      </c>
      <c r="R9" t="n">
        <v>42.15</v>
      </c>
      <c r="S9" t="n">
        <v>17.37</v>
      </c>
      <c r="T9" t="n">
        <v>10152.55</v>
      </c>
      <c r="U9" t="n">
        <v>0.41</v>
      </c>
      <c r="V9" t="n">
        <v>0.7</v>
      </c>
      <c r="W9" t="n">
        <v>1.19</v>
      </c>
      <c r="X9" t="n">
        <v>0.65</v>
      </c>
      <c r="Y9" t="n">
        <v>1</v>
      </c>
      <c r="Z9" t="n">
        <v>10</v>
      </c>
      <c r="AA9" t="n">
        <v>119.3189556188897</v>
      </c>
      <c r="AB9" t="n">
        <v>163.2574590585029</v>
      </c>
      <c r="AC9" t="n">
        <v>147.6763962992874</v>
      </c>
      <c r="AD9" t="n">
        <v>119318.9556188897</v>
      </c>
      <c r="AE9" t="n">
        <v>163257.4590585029</v>
      </c>
      <c r="AF9" t="n">
        <v>4.610734870758922e-06</v>
      </c>
      <c r="AG9" t="n">
        <v>0.49</v>
      </c>
      <c r="AH9" t="n">
        <v>147676.3962992874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8.6578</v>
      </c>
      <c r="E10" t="n">
        <v>11.55</v>
      </c>
      <c r="F10" t="n">
        <v>7.28</v>
      </c>
      <c r="G10" t="n">
        <v>14.56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119.35</v>
      </c>
      <c r="Q10" t="n">
        <v>204.14</v>
      </c>
      <c r="R10" t="n">
        <v>40.12</v>
      </c>
      <c r="S10" t="n">
        <v>17.37</v>
      </c>
      <c r="T10" t="n">
        <v>9152.73</v>
      </c>
      <c r="U10" t="n">
        <v>0.43</v>
      </c>
      <c r="V10" t="n">
        <v>0.7</v>
      </c>
      <c r="W10" t="n">
        <v>1.19</v>
      </c>
      <c r="X10" t="n">
        <v>0.59</v>
      </c>
      <c r="Y10" t="n">
        <v>1</v>
      </c>
      <c r="Z10" t="n">
        <v>10</v>
      </c>
      <c r="AA10" t="n">
        <v>116.2284023884381</v>
      </c>
      <c r="AB10" t="n">
        <v>159.0288277830155</v>
      </c>
      <c r="AC10" t="n">
        <v>143.8513396578099</v>
      </c>
      <c r="AD10" t="n">
        <v>116228.4023884381</v>
      </c>
      <c r="AE10" t="n">
        <v>159028.8277830156</v>
      </c>
      <c r="AF10" t="n">
        <v>4.694012413167211e-06</v>
      </c>
      <c r="AG10" t="n">
        <v>0.48125</v>
      </c>
      <c r="AH10" t="n">
        <v>143851.3396578099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8.7593</v>
      </c>
      <c r="E11" t="n">
        <v>11.42</v>
      </c>
      <c r="F11" t="n">
        <v>7.24</v>
      </c>
      <c r="G11" t="n">
        <v>15.52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118.63</v>
      </c>
      <c r="Q11" t="n">
        <v>204.25</v>
      </c>
      <c r="R11" t="n">
        <v>38.81</v>
      </c>
      <c r="S11" t="n">
        <v>17.37</v>
      </c>
      <c r="T11" t="n">
        <v>8508.370000000001</v>
      </c>
      <c r="U11" t="n">
        <v>0.45</v>
      </c>
      <c r="V11" t="n">
        <v>0.71</v>
      </c>
      <c r="W11" t="n">
        <v>1.19</v>
      </c>
      <c r="X11" t="n">
        <v>0.55</v>
      </c>
      <c r="Y11" t="n">
        <v>1</v>
      </c>
      <c r="Z11" t="n">
        <v>10</v>
      </c>
      <c r="AA11" t="n">
        <v>114.2542453577582</v>
      </c>
      <c r="AB11" t="n">
        <v>156.3276990399792</v>
      </c>
      <c r="AC11" t="n">
        <v>141.40800285095</v>
      </c>
      <c r="AD11" t="n">
        <v>114254.2453577582</v>
      </c>
      <c r="AE11" t="n">
        <v>156327.6990399792</v>
      </c>
      <c r="AF11" t="n">
        <v>4.749042820422689e-06</v>
      </c>
      <c r="AG11" t="n">
        <v>0.4758333333333333</v>
      </c>
      <c r="AH11" t="n">
        <v>141408.00285095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8.9283</v>
      </c>
      <c r="E12" t="n">
        <v>11.2</v>
      </c>
      <c r="F12" t="n">
        <v>7.17</v>
      </c>
      <c r="G12" t="n">
        <v>17.22</v>
      </c>
      <c r="H12" t="n">
        <v>0.24</v>
      </c>
      <c r="I12" t="n">
        <v>25</v>
      </c>
      <c r="J12" t="n">
        <v>257.41</v>
      </c>
      <c r="K12" t="n">
        <v>59.19</v>
      </c>
      <c r="L12" t="n">
        <v>3.5</v>
      </c>
      <c r="M12" t="n">
        <v>23</v>
      </c>
      <c r="N12" t="n">
        <v>64.70999999999999</v>
      </c>
      <c r="O12" t="n">
        <v>31980.84</v>
      </c>
      <c r="P12" t="n">
        <v>117.4</v>
      </c>
      <c r="Q12" t="n">
        <v>204.17</v>
      </c>
      <c r="R12" t="n">
        <v>36.87</v>
      </c>
      <c r="S12" t="n">
        <v>17.37</v>
      </c>
      <c r="T12" t="n">
        <v>7554.18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111.0275916956836</v>
      </c>
      <c r="AB12" t="n">
        <v>151.9128491496179</v>
      </c>
      <c r="AC12" t="n">
        <v>137.4145000378427</v>
      </c>
      <c r="AD12" t="n">
        <v>111027.5916956836</v>
      </c>
      <c r="AE12" t="n">
        <v>151912.8491496179</v>
      </c>
      <c r="AF12" t="n">
        <v>4.840669803931808e-06</v>
      </c>
      <c r="AG12" t="n">
        <v>0.4666666666666666</v>
      </c>
      <c r="AH12" t="n">
        <v>137414.5000378427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8.9773</v>
      </c>
      <c r="E13" t="n">
        <v>11.14</v>
      </c>
      <c r="F13" t="n">
        <v>7.16</v>
      </c>
      <c r="G13" t="n">
        <v>17.9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117.11</v>
      </c>
      <c r="Q13" t="n">
        <v>204.2</v>
      </c>
      <c r="R13" t="n">
        <v>36.59</v>
      </c>
      <c r="S13" t="n">
        <v>17.37</v>
      </c>
      <c r="T13" t="n">
        <v>7417.39</v>
      </c>
      <c r="U13" t="n">
        <v>0.47</v>
      </c>
      <c r="V13" t="n">
        <v>0.71</v>
      </c>
      <c r="W13" t="n">
        <v>1.17</v>
      </c>
      <c r="X13" t="n">
        <v>0.47</v>
      </c>
      <c r="Y13" t="n">
        <v>1</v>
      </c>
      <c r="Z13" t="n">
        <v>10</v>
      </c>
      <c r="AA13" t="n">
        <v>110.2045088044624</v>
      </c>
      <c r="AB13" t="n">
        <v>150.7866708259952</v>
      </c>
      <c r="AC13" t="n">
        <v>136.395802592825</v>
      </c>
      <c r="AD13" t="n">
        <v>110204.5088044624</v>
      </c>
      <c r="AE13" t="n">
        <v>150786.6708259952</v>
      </c>
      <c r="AF13" t="n">
        <v>4.867236207434452e-06</v>
      </c>
      <c r="AG13" t="n">
        <v>0.4641666666666667</v>
      </c>
      <c r="AH13" t="n">
        <v>136395.802592825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9.097099999999999</v>
      </c>
      <c r="E14" t="n">
        <v>10.99</v>
      </c>
      <c r="F14" t="n">
        <v>7.11</v>
      </c>
      <c r="G14" t="n">
        <v>19.4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116.28</v>
      </c>
      <c r="Q14" t="n">
        <v>204.16</v>
      </c>
      <c r="R14" t="n">
        <v>34.87</v>
      </c>
      <c r="S14" t="n">
        <v>17.37</v>
      </c>
      <c r="T14" t="n">
        <v>6568.91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108.0360449596017</v>
      </c>
      <c r="AB14" t="n">
        <v>147.8196829275852</v>
      </c>
      <c r="AC14" t="n">
        <v>133.7119798552447</v>
      </c>
      <c r="AD14" t="n">
        <v>108036.0449596017</v>
      </c>
      <c r="AE14" t="n">
        <v>147819.6829275852</v>
      </c>
      <c r="AF14" t="n">
        <v>4.932188353140917e-06</v>
      </c>
      <c r="AG14" t="n">
        <v>0.4579166666666667</v>
      </c>
      <c r="AH14" t="n">
        <v>133711.9798552447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9.1563</v>
      </c>
      <c r="E15" t="n">
        <v>10.92</v>
      </c>
      <c r="F15" t="n">
        <v>7.09</v>
      </c>
      <c r="G15" t="n">
        <v>20.26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115.77</v>
      </c>
      <c r="Q15" t="n">
        <v>204.14</v>
      </c>
      <c r="R15" t="n">
        <v>34.27</v>
      </c>
      <c r="S15" t="n">
        <v>17.37</v>
      </c>
      <c r="T15" t="n">
        <v>6271.21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106.9488952654237</v>
      </c>
      <c r="AB15" t="n">
        <v>146.3321967543521</v>
      </c>
      <c r="AC15" t="n">
        <v>132.3664572746845</v>
      </c>
      <c r="AD15" t="n">
        <v>106948.8952654237</v>
      </c>
      <c r="AE15" t="n">
        <v>146332.1967543521</v>
      </c>
      <c r="AF15" t="n">
        <v>4.964284905944112e-06</v>
      </c>
      <c r="AG15" t="n">
        <v>0.455</v>
      </c>
      <c r="AH15" t="n">
        <v>132366.4572746845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9.208299999999999</v>
      </c>
      <c r="E16" t="n">
        <v>10.86</v>
      </c>
      <c r="F16" t="n">
        <v>7.08</v>
      </c>
      <c r="G16" t="n">
        <v>21.23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115.48</v>
      </c>
      <c r="Q16" t="n">
        <v>204.14</v>
      </c>
      <c r="R16" t="n">
        <v>33.71</v>
      </c>
      <c r="S16" t="n">
        <v>17.37</v>
      </c>
      <c r="T16" t="n">
        <v>5996.62</v>
      </c>
      <c r="U16" t="n">
        <v>0.52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106.1338677647357</v>
      </c>
      <c r="AB16" t="n">
        <v>145.2170401714357</v>
      </c>
      <c r="AC16" t="n">
        <v>131.3577296709092</v>
      </c>
      <c r="AD16" t="n">
        <v>106133.8677647357</v>
      </c>
      <c r="AE16" t="n">
        <v>145217.0401714357</v>
      </c>
      <c r="AF16" t="n">
        <v>4.992477823946918e-06</v>
      </c>
      <c r="AG16" t="n">
        <v>0.4525</v>
      </c>
      <c r="AH16" t="n">
        <v>131357.7296709091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9.267099999999999</v>
      </c>
      <c r="E17" t="n">
        <v>10.79</v>
      </c>
      <c r="F17" t="n">
        <v>7.06</v>
      </c>
      <c r="G17" t="n">
        <v>22.29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115.1</v>
      </c>
      <c r="Q17" t="n">
        <v>204.18</v>
      </c>
      <c r="R17" t="n">
        <v>33.28</v>
      </c>
      <c r="S17" t="n">
        <v>17.37</v>
      </c>
      <c r="T17" t="n">
        <v>5787.82</v>
      </c>
      <c r="U17" t="n">
        <v>0.52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105.1518728479591</v>
      </c>
      <c r="AB17" t="n">
        <v>143.8734314037445</v>
      </c>
      <c r="AC17" t="n">
        <v>130.1423530382392</v>
      </c>
      <c r="AD17" t="n">
        <v>105151.8728479591</v>
      </c>
      <c r="AE17" t="n">
        <v>143873.4314037445</v>
      </c>
      <c r="AF17" t="n">
        <v>5.02435750815009e-06</v>
      </c>
      <c r="AG17" t="n">
        <v>0.4495833333333333</v>
      </c>
      <c r="AH17" t="n">
        <v>130142.3530382392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9.3368</v>
      </c>
      <c r="E18" t="n">
        <v>10.71</v>
      </c>
      <c r="F18" t="n">
        <v>7.03</v>
      </c>
      <c r="G18" t="n">
        <v>23.42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114.45</v>
      </c>
      <c r="Q18" t="n">
        <v>204.18</v>
      </c>
      <c r="R18" t="n">
        <v>32.26</v>
      </c>
      <c r="S18" t="n">
        <v>17.37</v>
      </c>
      <c r="T18" t="n">
        <v>5280.25</v>
      </c>
      <c r="U18" t="n">
        <v>0.54</v>
      </c>
      <c r="V18" t="n">
        <v>0.73</v>
      </c>
      <c r="W18" t="n">
        <v>1.16</v>
      </c>
      <c r="X18" t="n">
        <v>0.33</v>
      </c>
      <c r="Y18" t="n">
        <v>1</v>
      </c>
      <c r="Z18" t="n">
        <v>10</v>
      </c>
      <c r="AA18" t="n">
        <v>103.8598395454011</v>
      </c>
      <c r="AB18" t="n">
        <v>142.105614438699</v>
      </c>
      <c r="AC18" t="n">
        <v>128.5432540431905</v>
      </c>
      <c r="AD18" t="n">
        <v>103859.8395454011</v>
      </c>
      <c r="AE18" t="n">
        <v>142105.614438699</v>
      </c>
      <c r="AF18" t="n">
        <v>5.062146861703853e-06</v>
      </c>
      <c r="AG18" t="n">
        <v>0.44625</v>
      </c>
      <c r="AH18" t="n">
        <v>128543.2540431905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9.380599999999999</v>
      </c>
      <c r="E19" t="n">
        <v>10.66</v>
      </c>
      <c r="F19" t="n">
        <v>7.02</v>
      </c>
      <c r="G19" t="n">
        <v>24.79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114.4</v>
      </c>
      <c r="Q19" t="n">
        <v>204.19</v>
      </c>
      <c r="R19" t="n">
        <v>32.18</v>
      </c>
      <c r="S19" t="n">
        <v>17.37</v>
      </c>
      <c r="T19" t="n">
        <v>5245.25</v>
      </c>
      <c r="U19" t="n">
        <v>0.54</v>
      </c>
      <c r="V19" t="n">
        <v>0.73</v>
      </c>
      <c r="W19" t="n">
        <v>1.17</v>
      </c>
      <c r="X19" t="n">
        <v>0.33</v>
      </c>
      <c r="Y19" t="n">
        <v>1</v>
      </c>
      <c r="Z19" t="n">
        <v>10</v>
      </c>
      <c r="AA19" t="n">
        <v>103.3054096900644</v>
      </c>
      <c r="AB19" t="n">
        <v>141.3470190509089</v>
      </c>
      <c r="AC19" t="n">
        <v>127.8570579345154</v>
      </c>
      <c r="AD19" t="n">
        <v>103305.4096900644</v>
      </c>
      <c r="AE19" t="n">
        <v>141347.0190509089</v>
      </c>
      <c r="AF19" t="n">
        <v>5.085893973406216e-06</v>
      </c>
      <c r="AG19" t="n">
        <v>0.4441666666666667</v>
      </c>
      <c r="AH19" t="n">
        <v>127857.0579345154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9.450100000000001</v>
      </c>
      <c r="E20" t="n">
        <v>10.58</v>
      </c>
      <c r="F20" t="n">
        <v>6.99</v>
      </c>
      <c r="G20" t="n">
        <v>26.23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113.81</v>
      </c>
      <c r="Q20" t="n">
        <v>204.17</v>
      </c>
      <c r="R20" t="n">
        <v>31.22</v>
      </c>
      <c r="S20" t="n">
        <v>17.37</v>
      </c>
      <c r="T20" t="n">
        <v>4772.92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102.0783256030343</v>
      </c>
      <c r="AB20" t="n">
        <v>139.6680684679058</v>
      </c>
      <c r="AC20" t="n">
        <v>126.3383440387317</v>
      </c>
      <c r="AD20" t="n">
        <v>102078.3256030343</v>
      </c>
      <c r="AE20" t="n">
        <v>139668.0684679058</v>
      </c>
      <c r="AF20" t="n">
        <v>5.123574892659968e-06</v>
      </c>
      <c r="AG20" t="n">
        <v>0.4408333333333334</v>
      </c>
      <c r="AH20" t="n">
        <v>126338.3440387317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9.438700000000001</v>
      </c>
      <c r="E21" t="n">
        <v>10.59</v>
      </c>
      <c r="F21" t="n">
        <v>7.01</v>
      </c>
      <c r="G21" t="n">
        <v>26.28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113.99</v>
      </c>
      <c r="Q21" t="n">
        <v>204.17</v>
      </c>
      <c r="R21" t="n">
        <v>31.77</v>
      </c>
      <c r="S21" t="n">
        <v>17.37</v>
      </c>
      <c r="T21" t="n">
        <v>5046.74</v>
      </c>
      <c r="U21" t="n">
        <v>0.55</v>
      </c>
      <c r="V21" t="n">
        <v>0.73</v>
      </c>
      <c r="W21" t="n">
        <v>1.16</v>
      </c>
      <c r="X21" t="n">
        <v>0.32</v>
      </c>
      <c r="Y21" t="n">
        <v>1</v>
      </c>
      <c r="Z21" t="n">
        <v>10</v>
      </c>
      <c r="AA21" t="n">
        <v>102.3925673154928</v>
      </c>
      <c r="AB21" t="n">
        <v>140.0980278422572</v>
      </c>
      <c r="AC21" t="n">
        <v>126.7272686938469</v>
      </c>
      <c r="AD21" t="n">
        <v>102392.5673154928</v>
      </c>
      <c r="AE21" t="n">
        <v>140098.0278422572</v>
      </c>
      <c r="AF21" t="n">
        <v>5.117394137559352e-06</v>
      </c>
      <c r="AG21" t="n">
        <v>0.44125</v>
      </c>
      <c r="AH21" t="n">
        <v>126727.2686938469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9.5266</v>
      </c>
      <c r="E22" t="n">
        <v>10.5</v>
      </c>
      <c r="F22" t="n">
        <v>6.96</v>
      </c>
      <c r="G22" t="n">
        <v>27.83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113.09</v>
      </c>
      <c r="Q22" t="n">
        <v>204.15</v>
      </c>
      <c r="R22" t="n">
        <v>30.23</v>
      </c>
      <c r="S22" t="n">
        <v>17.37</v>
      </c>
      <c r="T22" t="n">
        <v>4280.72</v>
      </c>
      <c r="U22" t="n">
        <v>0.57</v>
      </c>
      <c r="V22" t="n">
        <v>0.73</v>
      </c>
      <c r="W22" t="n">
        <v>1.16</v>
      </c>
      <c r="X22" t="n">
        <v>0.27</v>
      </c>
      <c r="Y22" t="n">
        <v>1</v>
      </c>
      <c r="Z22" t="n">
        <v>10</v>
      </c>
      <c r="AA22" t="n">
        <v>100.7241752428831</v>
      </c>
      <c r="AB22" t="n">
        <v>137.8152602042503</v>
      </c>
      <c r="AC22" t="n">
        <v>124.6623651953262</v>
      </c>
      <c r="AD22" t="n">
        <v>100724.1752428831</v>
      </c>
      <c r="AE22" t="n">
        <v>137815.2602042503</v>
      </c>
      <c r="AF22" t="n">
        <v>5.165051012414095e-06</v>
      </c>
      <c r="AG22" t="n">
        <v>0.4375</v>
      </c>
      <c r="AH22" t="n">
        <v>124662.3651953262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9.5724</v>
      </c>
      <c r="E23" t="n">
        <v>10.45</v>
      </c>
      <c r="F23" t="n">
        <v>6.96</v>
      </c>
      <c r="G23" t="n">
        <v>29.82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112.9</v>
      </c>
      <c r="Q23" t="n">
        <v>204.14</v>
      </c>
      <c r="R23" t="n">
        <v>30.17</v>
      </c>
      <c r="S23" t="n">
        <v>17.37</v>
      </c>
      <c r="T23" t="n">
        <v>4259.1</v>
      </c>
      <c r="U23" t="n">
        <v>0.58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100.1389805524052</v>
      </c>
      <c r="AB23" t="n">
        <v>137.0145710117712</v>
      </c>
      <c r="AC23" t="n">
        <v>123.9380926556026</v>
      </c>
      <c r="AD23" t="n">
        <v>100138.9805524052</v>
      </c>
      <c r="AE23" t="n">
        <v>137014.5710117712</v>
      </c>
      <c r="AF23" t="n">
        <v>5.189882467116566e-06</v>
      </c>
      <c r="AG23" t="n">
        <v>0.4354166666666666</v>
      </c>
      <c r="AH23" t="n">
        <v>123938.0926556026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9.576000000000001</v>
      </c>
      <c r="E24" t="n">
        <v>10.44</v>
      </c>
      <c r="F24" t="n">
        <v>6.95</v>
      </c>
      <c r="G24" t="n">
        <v>29.8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112.92</v>
      </c>
      <c r="Q24" t="n">
        <v>204.14</v>
      </c>
      <c r="R24" t="n">
        <v>29.82</v>
      </c>
      <c r="S24" t="n">
        <v>17.37</v>
      </c>
      <c r="T24" t="n">
        <v>4081.31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100.0664798185079</v>
      </c>
      <c r="AB24" t="n">
        <v>136.9153723091463</v>
      </c>
      <c r="AC24" t="n">
        <v>123.84836133793</v>
      </c>
      <c r="AD24" t="n">
        <v>100066.4798185079</v>
      </c>
      <c r="AE24" t="n">
        <v>136915.3723091463</v>
      </c>
      <c r="AF24" t="n">
        <v>5.191834284516762e-06</v>
      </c>
      <c r="AG24" t="n">
        <v>0.435</v>
      </c>
      <c r="AH24" t="n">
        <v>123848.36133793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9.6435</v>
      </c>
      <c r="E25" t="n">
        <v>10.37</v>
      </c>
      <c r="F25" t="n">
        <v>6.93</v>
      </c>
      <c r="G25" t="n">
        <v>31.98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112.29</v>
      </c>
      <c r="Q25" t="n">
        <v>204.15</v>
      </c>
      <c r="R25" t="n">
        <v>29.27</v>
      </c>
      <c r="S25" t="n">
        <v>17.37</v>
      </c>
      <c r="T25" t="n">
        <v>3812.12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98.93101950239448</v>
      </c>
      <c r="AB25" t="n">
        <v>135.3617854116669</v>
      </c>
      <c r="AC25" t="n">
        <v>122.4430465934727</v>
      </c>
      <c r="AD25" t="n">
        <v>98931.01950239448</v>
      </c>
      <c r="AE25" t="n">
        <v>135361.7854116669</v>
      </c>
      <c r="AF25" t="n">
        <v>5.228430860770403e-06</v>
      </c>
      <c r="AG25" t="n">
        <v>0.4320833333333333</v>
      </c>
      <c r="AH25" t="n">
        <v>122443.0465934727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9.6515</v>
      </c>
      <c r="E26" t="n">
        <v>10.36</v>
      </c>
      <c r="F26" t="n">
        <v>6.92</v>
      </c>
      <c r="G26" t="n">
        <v>31.94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112.19</v>
      </c>
      <c r="Q26" t="n">
        <v>204.14</v>
      </c>
      <c r="R26" t="n">
        <v>28.92</v>
      </c>
      <c r="S26" t="n">
        <v>17.37</v>
      </c>
      <c r="T26" t="n">
        <v>3636.6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98.74910767893302</v>
      </c>
      <c r="AB26" t="n">
        <v>135.1128856294238</v>
      </c>
      <c r="AC26" t="n">
        <v>122.2179014571137</v>
      </c>
      <c r="AD26" t="n">
        <v>98749.10767893301</v>
      </c>
      <c r="AE26" t="n">
        <v>135112.8856294238</v>
      </c>
      <c r="AF26" t="n">
        <v>5.232768232770835e-06</v>
      </c>
      <c r="AG26" t="n">
        <v>0.4316666666666666</v>
      </c>
      <c r="AH26" t="n">
        <v>122217.9014571137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9.637499999999999</v>
      </c>
      <c r="E27" t="n">
        <v>10.38</v>
      </c>
      <c r="F27" t="n">
        <v>6.94</v>
      </c>
      <c r="G27" t="n">
        <v>32.01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112.23</v>
      </c>
      <c r="Q27" t="n">
        <v>204.14</v>
      </c>
      <c r="R27" t="n">
        <v>29.32</v>
      </c>
      <c r="S27" t="n">
        <v>17.37</v>
      </c>
      <c r="T27" t="n">
        <v>3836.01</v>
      </c>
      <c r="U27" t="n">
        <v>0.59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99.00339546090478</v>
      </c>
      <c r="AB27" t="n">
        <v>135.4608133911026</v>
      </c>
      <c r="AC27" t="n">
        <v>122.5326234815377</v>
      </c>
      <c r="AD27" t="n">
        <v>99003.39546090478</v>
      </c>
      <c r="AE27" t="n">
        <v>135460.8133911026</v>
      </c>
      <c r="AF27" t="n">
        <v>5.225177831770078e-06</v>
      </c>
      <c r="AG27" t="n">
        <v>0.4325000000000001</v>
      </c>
      <c r="AH27" t="n">
        <v>122532.6234815377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9.702999999999999</v>
      </c>
      <c r="E28" t="n">
        <v>10.31</v>
      </c>
      <c r="F28" t="n">
        <v>6.91</v>
      </c>
      <c r="G28" t="n">
        <v>34.57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111.97</v>
      </c>
      <c r="Q28" t="n">
        <v>204.14</v>
      </c>
      <c r="R28" t="n">
        <v>28.87</v>
      </c>
      <c r="S28" t="n">
        <v>17.37</v>
      </c>
      <c r="T28" t="n">
        <v>3617.8</v>
      </c>
      <c r="U28" t="n">
        <v>0.6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98.06527048101978</v>
      </c>
      <c r="AB28" t="n">
        <v>134.1772294064714</v>
      </c>
      <c r="AC28" t="n">
        <v>121.3715429508779</v>
      </c>
      <c r="AD28" t="n">
        <v>98065.27048101978</v>
      </c>
      <c r="AE28" t="n">
        <v>134177.2294064715</v>
      </c>
      <c r="AF28" t="n">
        <v>5.260690065023614e-06</v>
      </c>
      <c r="AG28" t="n">
        <v>0.4295833333333334</v>
      </c>
      <c r="AH28" t="n">
        <v>121371.5429508779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9.702500000000001</v>
      </c>
      <c r="E29" t="n">
        <v>10.31</v>
      </c>
      <c r="F29" t="n">
        <v>6.92</v>
      </c>
      <c r="G29" t="n">
        <v>34.58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111.85</v>
      </c>
      <c r="Q29" t="n">
        <v>204.14</v>
      </c>
      <c r="R29" t="n">
        <v>28.8</v>
      </c>
      <c r="S29" t="n">
        <v>17.37</v>
      </c>
      <c r="T29" t="n">
        <v>3584.27</v>
      </c>
      <c r="U29" t="n">
        <v>0.6</v>
      </c>
      <c r="V29" t="n">
        <v>0.74</v>
      </c>
      <c r="W29" t="n">
        <v>1.16</v>
      </c>
      <c r="X29" t="n">
        <v>0.22</v>
      </c>
      <c r="Y29" t="n">
        <v>1</v>
      </c>
      <c r="Z29" t="n">
        <v>10</v>
      </c>
      <c r="AA29" t="n">
        <v>98.04627543038515</v>
      </c>
      <c r="AB29" t="n">
        <v>134.1512395401907</v>
      </c>
      <c r="AC29" t="n">
        <v>121.3480335209579</v>
      </c>
      <c r="AD29" t="n">
        <v>98046.27543038515</v>
      </c>
      <c r="AE29" t="n">
        <v>134151.2395401907</v>
      </c>
      <c r="AF29" t="n">
        <v>5.260418979273588e-06</v>
      </c>
      <c r="AG29" t="n">
        <v>0.4295833333333334</v>
      </c>
      <c r="AH29" t="n">
        <v>121348.0335209579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9.7776</v>
      </c>
      <c r="E30" t="n">
        <v>10.23</v>
      </c>
      <c r="F30" t="n">
        <v>6.88</v>
      </c>
      <c r="G30" t="n">
        <v>37.55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111.04</v>
      </c>
      <c r="Q30" t="n">
        <v>204.19</v>
      </c>
      <c r="R30" t="n">
        <v>27.7</v>
      </c>
      <c r="S30" t="n">
        <v>17.37</v>
      </c>
      <c r="T30" t="n">
        <v>3037.64</v>
      </c>
      <c r="U30" t="n">
        <v>0.63</v>
      </c>
      <c r="V30" t="n">
        <v>0.74</v>
      </c>
      <c r="W30" t="n">
        <v>1.16</v>
      </c>
      <c r="X30" t="n">
        <v>0.19</v>
      </c>
      <c r="Y30" t="n">
        <v>1</v>
      </c>
      <c r="Z30" t="n">
        <v>10</v>
      </c>
      <c r="AA30" t="n">
        <v>96.67674152155986</v>
      </c>
      <c r="AB30" t="n">
        <v>132.277382826565</v>
      </c>
      <c r="AC30" t="n">
        <v>119.6530150621056</v>
      </c>
      <c r="AD30" t="n">
        <v>96676.74152155986</v>
      </c>
      <c r="AE30" t="n">
        <v>132277.382826565</v>
      </c>
      <c r="AF30" t="n">
        <v>5.30113605892764e-06</v>
      </c>
      <c r="AG30" t="n">
        <v>0.42625</v>
      </c>
      <c r="AH30" t="n">
        <v>119653.0150621056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9.782299999999999</v>
      </c>
      <c r="E31" t="n">
        <v>10.22</v>
      </c>
      <c r="F31" t="n">
        <v>6.88</v>
      </c>
      <c r="G31" t="n">
        <v>37.53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110.93</v>
      </c>
      <c r="Q31" t="n">
        <v>204.14</v>
      </c>
      <c r="R31" t="n">
        <v>27.8</v>
      </c>
      <c r="S31" t="n">
        <v>17.37</v>
      </c>
      <c r="T31" t="n">
        <v>3088.23</v>
      </c>
      <c r="U31" t="n">
        <v>0.62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96.56748336600523</v>
      </c>
      <c r="AB31" t="n">
        <v>132.1278909980056</v>
      </c>
      <c r="AC31" t="n">
        <v>119.5177905238508</v>
      </c>
      <c r="AD31" t="n">
        <v>96567.48336600524</v>
      </c>
      <c r="AE31" t="n">
        <v>132127.8909980056</v>
      </c>
      <c r="AF31" t="n">
        <v>5.303684264977893e-06</v>
      </c>
      <c r="AG31" t="n">
        <v>0.4258333333333333</v>
      </c>
      <c r="AH31" t="n">
        <v>119517.7905238508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9.7728</v>
      </c>
      <c r="E32" t="n">
        <v>10.23</v>
      </c>
      <c r="F32" t="n">
        <v>6.89</v>
      </c>
      <c r="G32" t="n">
        <v>37.58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111.12</v>
      </c>
      <c r="Q32" t="n">
        <v>204.16</v>
      </c>
      <c r="R32" t="n">
        <v>28.1</v>
      </c>
      <c r="S32" t="n">
        <v>17.37</v>
      </c>
      <c r="T32" t="n">
        <v>3237.52</v>
      </c>
      <c r="U32" t="n">
        <v>0.62</v>
      </c>
      <c r="V32" t="n">
        <v>0.74</v>
      </c>
      <c r="W32" t="n">
        <v>1.15</v>
      </c>
      <c r="X32" t="n">
        <v>0.2</v>
      </c>
      <c r="Y32" t="n">
        <v>1</v>
      </c>
      <c r="Z32" t="n">
        <v>10</v>
      </c>
      <c r="AA32" t="n">
        <v>96.80945042455595</v>
      </c>
      <c r="AB32" t="n">
        <v>132.4589610023477</v>
      </c>
      <c r="AC32" t="n">
        <v>119.8172636716383</v>
      </c>
      <c r="AD32" t="n">
        <v>96809.45042455595</v>
      </c>
      <c r="AE32" t="n">
        <v>132458.9610023477</v>
      </c>
      <c r="AF32" t="n">
        <v>5.298533635727381e-06</v>
      </c>
      <c r="AG32" t="n">
        <v>0.42625</v>
      </c>
      <c r="AH32" t="n">
        <v>119817.2636716383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9.7736</v>
      </c>
      <c r="E33" t="n">
        <v>10.23</v>
      </c>
      <c r="F33" t="n">
        <v>6.89</v>
      </c>
      <c r="G33" t="n">
        <v>37.58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110.86</v>
      </c>
      <c r="Q33" t="n">
        <v>204.15</v>
      </c>
      <c r="R33" t="n">
        <v>27.87</v>
      </c>
      <c r="S33" t="n">
        <v>17.37</v>
      </c>
      <c r="T33" t="n">
        <v>3121.3</v>
      </c>
      <c r="U33" t="n">
        <v>0.62</v>
      </c>
      <c r="V33" t="n">
        <v>0.74</v>
      </c>
      <c r="W33" t="n">
        <v>1.16</v>
      </c>
      <c r="X33" t="n">
        <v>0.2</v>
      </c>
      <c r="Y33" t="n">
        <v>1</v>
      </c>
      <c r="Z33" t="n">
        <v>10</v>
      </c>
      <c r="AA33" t="n">
        <v>96.65718012324263</v>
      </c>
      <c r="AB33" t="n">
        <v>132.2506180583994</v>
      </c>
      <c r="AC33" t="n">
        <v>119.6288046858491</v>
      </c>
      <c r="AD33" t="n">
        <v>96657.18012324262</v>
      </c>
      <c r="AE33" t="n">
        <v>132250.6180583994</v>
      </c>
      <c r="AF33" t="n">
        <v>5.298967372927424e-06</v>
      </c>
      <c r="AG33" t="n">
        <v>0.42625</v>
      </c>
      <c r="AH33" t="n">
        <v>119628.8046858491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9.8431</v>
      </c>
      <c r="E34" t="n">
        <v>10.16</v>
      </c>
      <c r="F34" t="n">
        <v>6.87</v>
      </c>
      <c r="G34" t="n">
        <v>41.19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110.39</v>
      </c>
      <c r="Q34" t="n">
        <v>204.14</v>
      </c>
      <c r="R34" t="n">
        <v>27.25</v>
      </c>
      <c r="S34" t="n">
        <v>17.37</v>
      </c>
      <c r="T34" t="n">
        <v>2816.95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95.63682177027127</v>
      </c>
      <c r="AB34" t="n">
        <v>130.8545187448311</v>
      </c>
      <c r="AC34" t="n">
        <v>118.3659471313297</v>
      </c>
      <c r="AD34" t="n">
        <v>95636.82177027127</v>
      </c>
      <c r="AE34" t="n">
        <v>130854.5187448311</v>
      </c>
      <c r="AF34" t="n">
        <v>5.336648292181175e-06</v>
      </c>
      <c r="AG34" t="n">
        <v>0.4233333333333333</v>
      </c>
      <c r="AH34" t="n">
        <v>118365.9471313297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9.8414</v>
      </c>
      <c r="E35" t="n">
        <v>10.16</v>
      </c>
      <c r="F35" t="n">
        <v>6.87</v>
      </c>
      <c r="G35" t="n">
        <v>41.2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110.41</v>
      </c>
      <c r="Q35" t="n">
        <v>204.15</v>
      </c>
      <c r="R35" t="n">
        <v>27.31</v>
      </c>
      <c r="S35" t="n">
        <v>17.37</v>
      </c>
      <c r="T35" t="n">
        <v>2847.53</v>
      </c>
      <c r="U35" t="n">
        <v>0.64</v>
      </c>
      <c r="V35" t="n">
        <v>0.74</v>
      </c>
      <c r="W35" t="n">
        <v>1.15</v>
      </c>
      <c r="X35" t="n">
        <v>0.18</v>
      </c>
      <c r="Y35" t="n">
        <v>1</v>
      </c>
      <c r="Z35" t="n">
        <v>10</v>
      </c>
      <c r="AA35" t="n">
        <v>95.66351502287486</v>
      </c>
      <c r="AB35" t="n">
        <v>130.8910416306666</v>
      </c>
      <c r="AC35" t="n">
        <v>118.3989843242012</v>
      </c>
      <c r="AD35" t="n">
        <v>95663.51502287487</v>
      </c>
      <c r="AE35" t="n">
        <v>130891.0416306666</v>
      </c>
      <c r="AF35" t="n">
        <v>5.335726600631083e-06</v>
      </c>
      <c r="AG35" t="n">
        <v>0.4233333333333333</v>
      </c>
      <c r="AH35" t="n">
        <v>118398.9843242012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9.846299999999999</v>
      </c>
      <c r="E36" t="n">
        <v>10.16</v>
      </c>
      <c r="F36" t="n">
        <v>6.86</v>
      </c>
      <c r="G36" t="n">
        <v>41.17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110.47</v>
      </c>
      <c r="Q36" t="n">
        <v>204.16</v>
      </c>
      <c r="R36" t="n">
        <v>27.08</v>
      </c>
      <c r="S36" t="n">
        <v>17.37</v>
      </c>
      <c r="T36" t="n">
        <v>2734.32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95.60873396893079</v>
      </c>
      <c r="AB36" t="n">
        <v>130.8160877758908</v>
      </c>
      <c r="AC36" t="n">
        <v>118.3311839601269</v>
      </c>
      <c r="AD36" t="n">
        <v>95608.7339689308</v>
      </c>
      <c r="AE36" t="n">
        <v>130816.0877758908</v>
      </c>
      <c r="AF36" t="n">
        <v>5.338383240981347e-06</v>
      </c>
      <c r="AG36" t="n">
        <v>0.4233333333333333</v>
      </c>
      <c r="AH36" t="n">
        <v>118331.1839601268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9.8371</v>
      </c>
      <c r="E37" t="n">
        <v>10.17</v>
      </c>
      <c r="F37" t="n">
        <v>6.87</v>
      </c>
      <c r="G37" t="n">
        <v>41.23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110.29</v>
      </c>
      <c r="Q37" t="n">
        <v>204.15</v>
      </c>
      <c r="R37" t="n">
        <v>27.45</v>
      </c>
      <c r="S37" t="n">
        <v>17.37</v>
      </c>
      <c r="T37" t="n">
        <v>2918.13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95.64079791073389</v>
      </c>
      <c r="AB37" t="n">
        <v>130.859959075627</v>
      </c>
      <c r="AC37" t="n">
        <v>118.37086824459</v>
      </c>
      <c r="AD37" t="n">
        <v>95640.79791073389</v>
      </c>
      <c r="AE37" t="n">
        <v>130859.959075627</v>
      </c>
      <c r="AF37" t="n">
        <v>5.333395263180851e-06</v>
      </c>
      <c r="AG37" t="n">
        <v>0.42375</v>
      </c>
      <c r="AH37" t="n">
        <v>118370.86824459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9.904500000000001</v>
      </c>
      <c r="E38" t="n">
        <v>10.1</v>
      </c>
      <c r="F38" t="n">
        <v>6.85</v>
      </c>
      <c r="G38" t="n">
        <v>45.68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109.98</v>
      </c>
      <c r="Q38" t="n">
        <v>204.14</v>
      </c>
      <c r="R38" t="n">
        <v>26.88</v>
      </c>
      <c r="S38" t="n">
        <v>17.37</v>
      </c>
      <c r="T38" t="n">
        <v>2637.49</v>
      </c>
      <c r="U38" t="n">
        <v>0.65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94.74064722522635</v>
      </c>
      <c r="AB38" t="n">
        <v>129.6283331958707</v>
      </c>
      <c r="AC38" t="n">
        <v>117.2567870101995</v>
      </c>
      <c r="AD38" t="n">
        <v>94740.64722522635</v>
      </c>
      <c r="AE38" t="n">
        <v>129628.3331958707</v>
      </c>
      <c r="AF38" t="n">
        <v>5.369937622284488e-06</v>
      </c>
      <c r="AG38" t="n">
        <v>0.4208333333333333</v>
      </c>
      <c r="AH38" t="n">
        <v>117256.7870101995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9.8985</v>
      </c>
      <c r="E39" t="n">
        <v>10.1</v>
      </c>
      <c r="F39" t="n">
        <v>6.86</v>
      </c>
      <c r="G39" t="n">
        <v>45.72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110.25</v>
      </c>
      <c r="Q39" t="n">
        <v>204.14</v>
      </c>
      <c r="R39" t="n">
        <v>27.18</v>
      </c>
      <c r="S39" t="n">
        <v>17.37</v>
      </c>
      <c r="T39" t="n">
        <v>2788.77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94.98608167584331</v>
      </c>
      <c r="AB39" t="n">
        <v>129.9641474390084</v>
      </c>
      <c r="AC39" t="n">
        <v>117.5605516132905</v>
      </c>
      <c r="AD39" t="n">
        <v>94986.08167584331</v>
      </c>
      <c r="AE39" t="n">
        <v>129964.1474390084</v>
      </c>
      <c r="AF39" t="n">
        <v>5.366684593284164e-06</v>
      </c>
      <c r="AG39" t="n">
        <v>0.4208333333333333</v>
      </c>
      <c r="AH39" t="n">
        <v>117560.5516132905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9.899900000000001</v>
      </c>
      <c r="E40" t="n">
        <v>10.1</v>
      </c>
      <c r="F40" t="n">
        <v>6.86</v>
      </c>
      <c r="G40" t="n">
        <v>45.71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110.18</v>
      </c>
      <c r="Q40" t="n">
        <v>204.17</v>
      </c>
      <c r="R40" t="n">
        <v>26.97</v>
      </c>
      <c r="S40" t="n">
        <v>17.37</v>
      </c>
      <c r="T40" t="n">
        <v>2683.62</v>
      </c>
      <c r="U40" t="n">
        <v>0.64</v>
      </c>
      <c r="V40" t="n">
        <v>0.74</v>
      </c>
      <c r="W40" t="n">
        <v>1.15</v>
      </c>
      <c r="X40" t="n">
        <v>0.16</v>
      </c>
      <c r="Y40" t="n">
        <v>1</v>
      </c>
      <c r="Z40" t="n">
        <v>10</v>
      </c>
      <c r="AA40" t="n">
        <v>94.93489241844594</v>
      </c>
      <c r="AB40" t="n">
        <v>129.8941080387267</v>
      </c>
      <c r="AC40" t="n">
        <v>117.4971966750707</v>
      </c>
      <c r="AD40" t="n">
        <v>94934.89241844595</v>
      </c>
      <c r="AE40" t="n">
        <v>129894.1080387267</v>
      </c>
      <c r="AF40" t="n">
        <v>5.36744363338424e-06</v>
      </c>
      <c r="AG40" t="n">
        <v>0.4208333333333333</v>
      </c>
      <c r="AH40" t="n">
        <v>117497.1966750707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9.8996</v>
      </c>
      <c r="E41" t="n">
        <v>10.1</v>
      </c>
      <c r="F41" t="n">
        <v>6.86</v>
      </c>
      <c r="G41" t="n">
        <v>45.71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109.99</v>
      </c>
      <c r="Q41" t="n">
        <v>204.14</v>
      </c>
      <c r="R41" t="n">
        <v>27.03</v>
      </c>
      <c r="S41" t="n">
        <v>17.37</v>
      </c>
      <c r="T41" t="n">
        <v>2712.01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94.8331687521641</v>
      </c>
      <c r="AB41" t="n">
        <v>129.7549252307886</v>
      </c>
      <c r="AC41" t="n">
        <v>117.3712972789778</v>
      </c>
      <c r="AD41" t="n">
        <v>94833.1687521641</v>
      </c>
      <c r="AE41" t="n">
        <v>129754.9252307885</v>
      </c>
      <c r="AF41" t="n">
        <v>5.367280981934224e-06</v>
      </c>
      <c r="AG41" t="n">
        <v>0.4208333333333333</v>
      </c>
      <c r="AH41" t="n">
        <v>117371.2972789778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9.902100000000001</v>
      </c>
      <c r="E42" t="n">
        <v>10.1</v>
      </c>
      <c r="F42" t="n">
        <v>6.85</v>
      </c>
      <c r="G42" t="n">
        <v>45.69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109.75</v>
      </c>
      <c r="Q42" t="n">
        <v>204.15</v>
      </c>
      <c r="R42" t="n">
        <v>27</v>
      </c>
      <c r="S42" t="n">
        <v>17.37</v>
      </c>
      <c r="T42" t="n">
        <v>2697.38</v>
      </c>
      <c r="U42" t="n">
        <v>0.64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94.63596958201188</v>
      </c>
      <c r="AB42" t="n">
        <v>129.485108626373</v>
      </c>
      <c r="AC42" t="n">
        <v>117.1272315925977</v>
      </c>
      <c r="AD42" t="n">
        <v>94635.96958201188</v>
      </c>
      <c r="AE42" t="n">
        <v>129485.108626373</v>
      </c>
      <c r="AF42" t="n">
        <v>5.368636410684359e-06</v>
      </c>
      <c r="AG42" t="n">
        <v>0.4208333333333333</v>
      </c>
      <c r="AH42" t="n">
        <v>117127.2315925977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9.9679</v>
      </c>
      <c r="E43" t="n">
        <v>10.03</v>
      </c>
      <c r="F43" t="n">
        <v>6.84</v>
      </c>
      <c r="G43" t="n">
        <v>51.27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109.29</v>
      </c>
      <c r="Q43" t="n">
        <v>204.19</v>
      </c>
      <c r="R43" t="n">
        <v>26.37</v>
      </c>
      <c r="S43" t="n">
        <v>17.37</v>
      </c>
      <c r="T43" t="n">
        <v>2385.36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93.72280701586855</v>
      </c>
      <c r="AB43" t="n">
        <v>128.2356793174872</v>
      </c>
      <c r="AC43" t="n">
        <v>115.9970460633665</v>
      </c>
      <c r="AD43" t="n">
        <v>93722.80701586856</v>
      </c>
      <c r="AE43" t="n">
        <v>128235.6793174872</v>
      </c>
      <c r="AF43" t="n">
        <v>5.40431129538791e-06</v>
      </c>
      <c r="AG43" t="n">
        <v>0.4179166666666667</v>
      </c>
      <c r="AH43" t="n">
        <v>115997.0460633664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9.9831</v>
      </c>
      <c r="E44" t="n">
        <v>10.02</v>
      </c>
      <c r="F44" t="n">
        <v>6.82</v>
      </c>
      <c r="G44" t="n">
        <v>51.16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109.08</v>
      </c>
      <c r="Q44" t="n">
        <v>204.15</v>
      </c>
      <c r="R44" t="n">
        <v>25.8</v>
      </c>
      <c r="S44" t="n">
        <v>17.37</v>
      </c>
      <c r="T44" t="n">
        <v>2102.46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93.38466696492554</v>
      </c>
      <c r="AB44" t="n">
        <v>127.773021182101</v>
      </c>
      <c r="AC44" t="n">
        <v>115.5785433710766</v>
      </c>
      <c r="AD44" t="n">
        <v>93384.66696492555</v>
      </c>
      <c r="AE44" t="n">
        <v>127773.021182101</v>
      </c>
      <c r="AF44" t="n">
        <v>5.41255230218873e-06</v>
      </c>
      <c r="AG44" t="n">
        <v>0.4175</v>
      </c>
      <c r="AH44" t="n">
        <v>115578.5433710766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9.9825</v>
      </c>
      <c r="E45" t="n">
        <v>10.02</v>
      </c>
      <c r="F45" t="n">
        <v>6.82</v>
      </c>
      <c r="G45" t="n">
        <v>51.16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108.91</v>
      </c>
      <c r="Q45" t="n">
        <v>204.16</v>
      </c>
      <c r="R45" t="n">
        <v>25.89</v>
      </c>
      <c r="S45" t="n">
        <v>17.37</v>
      </c>
      <c r="T45" t="n">
        <v>2145.57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93.29729943198771</v>
      </c>
      <c r="AB45" t="n">
        <v>127.6534810691519</v>
      </c>
      <c r="AC45" t="n">
        <v>115.4704119987318</v>
      </c>
      <c r="AD45" t="n">
        <v>93297.2994319877</v>
      </c>
      <c r="AE45" t="n">
        <v>127653.4810691519</v>
      </c>
      <c r="AF45" t="n">
        <v>5.412226999288697e-06</v>
      </c>
      <c r="AG45" t="n">
        <v>0.4175</v>
      </c>
      <c r="AH45" t="n">
        <v>115470.4119987318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9.972899999999999</v>
      </c>
      <c r="E46" t="n">
        <v>10.03</v>
      </c>
      <c r="F46" t="n">
        <v>6.83</v>
      </c>
      <c r="G46" t="n">
        <v>51.23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108.92</v>
      </c>
      <c r="Q46" t="n">
        <v>204.18</v>
      </c>
      <c r="R46" t="n">
        <v>26.28</v>
      </c>
      <c r="S46" t="n">
        <v>17.37</v>
      </c>
      <c r="T46" t="n">
        <v>2344.01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93.43411980316755</v>
      </c>
      <c r="AB46" t="n">
        <v>127.8406847370889</v>
      </c>
      <c r="AC46" t="n">
        <v>115.6397492113428</v>
      </c>
      <c r="AD46" t="n">
        <v>93434.11980316754</v>
      </c>
      <c r="AE46" t="n">
        <v>127840.6847370889</v>
      </c>
      <c r="AF46" t="n">
        <v>5.407022152888179e-06</v>
      </c>
      <c r="AG46" t="n">
        <v>0.4179166666666667</v>
      </c>
      <c r="AH46" t="n">
        <v>115639.7492113428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9.9778</v>
      </c>
      <c r="E47" t="n">
        <v>10.02</v>
      </c>
      <c r="F47" t="n">
        <v>6.83</v>
      </c>
      <c r="G47" t="n">
        <v>51.2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108.8</v>
      </c>
      <c r="Q47" t="n">
        <v>204.14</v>
      </c>
      <c r="R47" t="n">
        <v>26.14</v>
      </c>
      <c r="S47" t="n">
        <v>17.37</v>
      </c>
      <c r="T47" t="n">
        <v>2272.12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93.3211859054863</v>
      </c>
      <c r="AB47" t="n">
        <v>127.6861635959896</v>
      </c>
      <c r="AC47" t="n">
        <v>115.4999753510782</v>
      </c>
      <c r="AD47" t="n">
        <v>93321.1859054863</v>
      </c>
      <c r="AE47" t="n">
        <v>127686.1635959896</v>
      </c>
      <c r="AF47" t="n">
        <v>5.409678793238444e-06</v>
      </c>
      <c r="AG47" t="n">
        <v>0.4175</v>
      </c>
      <c r="AH47" t="n">
        <v>115499.9753510782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9.9803</v>
      </c>
      <c r="E48" t="n">
        <v>10.02</v>
      </c>
      <c r="F48" t="n">
        <v>6.82</v>
      </c>
      <c r="G48" t="n">
        <v>51.18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108.7</v>
      </c>
      <c r="Q48" t="n">
        <v>204.15</v>
      </c>
      <c r="R48" t="n">
        <v>25.99</v>
      </c>
      <c r="S48" t="n">
        <v>17.37</v>
      </c>
      <c r="T48" t="n">
        <v>2196.23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93.20224021948025</v>
      </c>
      <c r="AB48" t="n">
        <v>127.5234168608828</v>
      </c>
      <c r="AC48" t="n">
        <v>115.3527609359536</v>
      </c>
      <c r="AD48" t="n">
        <v>93202.24021948024</v>
      </c>
      <c r="AE48" t="n">
        <v>127523.4168608828</v>
      </c>
      <c r="AF48" t="n">
        <v>5.411034221988579e-06</v>
      </c>
      <c r="AG48" t="n">
        <v>0.4175</v>
      </c>
      <c r="AH48" t="n">
        <v>115352.7609359536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9.974500000000001</v>
      </c>
      <c r="E49" t="n">
        <v>10.03</v>
      </c>
      <c r="F49" t="n">
        <v>6.83</v>
      </c>
      <c r="G49" t="n">
        <v>51.22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108.56</v>
      </c>
      <c r="Q49" t="n">
        <v>204.14</v>
      </c>
      <c r="R49" t="n">
        <v>26.09</v>
      </c>
      <c r="S49" t="n">
        <v>17.37</v>
      </c>
      <c r="T49" t="n">
        <v>2245.1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93.22353529786302</v>
      </c>
      <c r="AB49" t="n">
        <v>127.5525537265987</v>
      </c>
      <c r="AC49" t="n">
        <v>115.3791170200994</v>
      </c>
      <c r="AD49" t="n">
        <v>93223.53529786303</v>
      </c>
      <c r="AE49" t="n">
        <v>127552.5537265987</v>
      </c>
      <c r="AF49" t="n">
        <v>5.407889627288266e-06</v>
      </c>
      <c r="AG49" t="n">
        <v>0.4179166666666667</v>
      </c>
      <c r="AH49" t="n">
        <v>115379.1170200994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10.0474</v>
      </c>
      <c r="E50" t="n">
        <v>9.949999999999999</v>
      </c>
      <c r="F50" t="n">
        <v>6.81</v>
      </c>
      <c r="G50" t="n">
        <v>58.33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108.09</v>
      </c>
      <c r="Q50" t="n">
        <v>204.14</v>
      </c>
      <c r="R50" t="n">
        <v>25.26</v>
      </c>
      <c r="S50" t="n">
        <v>17.37</v>
      </c>
      <c r="T50" t="n">
        <v>1837.19</v>
      </c>
      <c r="U50" t="n">
        <v>0.6899999999999999</v>
      </c>
      <c r="V50" t="n">
        <v>0.75</v>
      </c>
      <c r="W50" t="n">
        <v>1.15</v>
      </c>
      <c r="X50" t="n">
        <v>0.11</v>
      </c>
      <c r="Y50" t="n">
        <v>1</v>
      </c>
      <c r="Z50" t="n">
        <v>10</v>
      </c>
      <c r="AA50" t="n">
        <v>92.21260427496503</v>
      </c>
      <c r="AB50" t="n">
        <v>126.1693533019413</v>
      </c>
      <c r="AC50" t="n">
        <v>114.1279273026368</v>
      </c>
      <c r="AD50" t="n">
        <v>92212.60427496504</v>
      </c>
      <c r="AE50" t="n">
        <v>126169.3533019413</v>
      </c>
      <c r="AF50" t="n">
        <v>5.447413929642199e-06</v>
      </c>
      <c r="AG50" t="n">
        <v>0.4145833333333333</v>
      </c>
      <c r="AH50" t="n">
        <v>114127.9273026368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10.05</v>
      </c>
      <c r="E51" t="n">
        <v>9.949999999999999</v>
      </c>
      <c r="F51" t="n">
        <v>6.8</v>
      </c>
      <c r="G51" t="n">
        <v>58.31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108.22</v>
      </c>
      <c r="Q51" t="n">
        <v>204.14</v>
      </c>
      <c r="R51" t="n">
        <v>25.27</v>
      </c>
      <c r="S51" t="n">
        <v>17.37</v>
      </c>
      <c r="T51" t="n">
        <v>1842.24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92.21842714992314</v>
      </c>
      <c r="AB51" t="n">
        <v>126.1773204163461</v>
      </c>
      <c r="AC51" t="n">
        <v>114.1351340468247</v>
      </c>
      <c r="AD51" t="n">
        <v>92218.42714992314</v>
      </c>
      <c r="AE51" t="n">
        <v>126177.3204163461</v>
      </c>
      <c r="AF51" t="n">
        <v>5.44882357554234e-06</v>
      </c>
      <c r="AG51" t="n">
        <v>0.4145833333333333</v>
      </c>
      <c r="AH51" t="n">
        <v>114135.1340468247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10.0517</v>
      </c>
      <c r="E52" t="n">
        <v>9.949999999999999</v>
      </c>
      <c r="F52" t="n">
        <v>6.8</v>
      </c>
      <c r="G52" t="n">
        <v>58.3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108.39</v>
      </c>
      <c r="Q52" t="n">
        <v>204.17</v>
      </c>
      <c r="R52" t="n">
        <v>25.3</v>
      </c>
      <c r="S52" t="n">
        <v>17.37</v>
      </c>
      <c r="T52" t="n">
        <v>1859.13</v>
      </c>
      <c r="U52" t="n">
        <v>0.6899999999999999</v>
      </c>
      <c r="V52" t="n">
        <v>0.75</v>
      </c>
      <c r="W52" t="n">
        <v>1.14</v>
      </c>
      <c r="X52" t="n">
        <v>0.11</v>
      </c>
      <c r="Y52" t="n">
        <v>1</v>
      </c>
      <c r="Z52" t="n">
        <v>10</v>
      </c>
      <c r="AA52" t="n">
        <v>92.29572136481916</v>
      </c>
      <c r="AB52" t="n">
        <v>126.2830777711468</v>
      </c>
      <c r="AC52" t="n">
        <v>114.2307980681147</v>
      </c>
      <c r="AD52" t="n">
        <v>92295.72136481915</v>
      </c>
      <c r="AE52" t="n">
        <v>126283.0777711468</v>
      </c>
      <c r="AF52" t="n">
        <v>5.449745267092432e-06</v>
      </c>
      <c r="AG52" t="n">
        <v>0.4145833333333333</v>
      </c>
      <c r="AH52" t="n">
        <v>114230.7980681147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10.0458</v>
      </c>
      <c r="E53" t="n">
        <v>9.949999999999999</v>
      </c>
      <c r="F53" t="n">
        <v>6.81</v>
      </c>
      <c r="G53" t="n">
        <v>58.35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108.43</v>
      </c>
      <c r="Q53" t="n">
        <v>204.14</v>
      </c>
      <c r="R53" t="n">
        <v>25.53</v>
      </c>
      <c r="S53" t="n">
        <v>17.37</v>
      </c>
      <c r="T53" t="n">
        <v>1972.36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92.41067052728835</v>
      </c>
      <c r="AB53" t="n">
        <v>126.4403562864362</v>
      </c>
      <c r="AC53" t="n">
        <v>114.3730661426467</v>
      </c>
      <c r="AD53" t="n">
        <v>92410.67052728834</v>
      </c>
      <c r="AE53" t="n">
        <v>126440.3562864362</v>
      </c>
      <c r="AF53" t="n">
        <v>5.446546455242113e-06</v>
      </c>
      <c r="AG53" t="n">
        <v>0.4145833333333333</v>
      </c>
      <c r="AH53" t="n">
        <v>114373.0661426467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10.0393</v>
      </c>
      <c r="E54" t="n">
        <v>9.960000000000001</v>
      </c>
      <c r="F54" t="n">
        <v>6.81</v>
      </c>
      <c r="G54" t="n">
        <v>58.4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108.53</v>
      </c>
      <c r="Q54" t="n">
        <v>204.16</v>
      </c>
      <c r="R54" t="n">
        <v>25.62</v>
      </c>
      <c r="S54" t="n">
        <v>17.37</v>
      </c>
      <c r="T54" t="n">
        <v>2018.18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92.52553660431693</v>
      </c>
      <c r="AB54" t="n">
        <v>126.5975211205603</v>
      </c>
      <c r="AC54" t="n">
        <v>114.5152313855843</v>
      </c>
      <c r="AD54" t="n">
        <v>92525.53660431692</v>
      </c>
      <c r="AE54" t="n">
        <v>126597.5211205603</v>
      </c>
      <c r="AF54" t="n">
        <v>5.443022340491763e-06</v>
      </c>
      <c r="AG54" t="n">
        <v>0.415</v>
      </c>
      <c r="AH54" t="n">
        <v>114515.2313855843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10.0404</v>
      </c>
      <c r="E55" t="n">
        <v>9.960000000000001</v>
      </c>
      <c r="F55" t="n">
        <v>6.81</v>
      </c>
      <c r="G55" t="n">
        <v>58.39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108.38</v>
      </c>
      <c r="Q55" t="n">
        <v>204.14</v>
      </c>
      <c r="R55" t="n">
        <v>25.64</v>
      </c>
      <c r="S55" t="n">
        <v>17.37</v>
      </c>
      <c r="T55" t="n">
        <v>2026.26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92.43465199933952</v>
      </c>
      <c r="AB55" t="n">
        <v>126.4731687944845</v>
      </c>
      <c r="AC55" t="n">
        <v>114.4027470709795</v>
      </c>
      <c r="AD55" t="n">
        <v>92434.65199933952</v>
      </c>
      <c r="AE55" t="n">
        <v>126473.1687944845</v>
      </c>
      <c r="AF55" t="n">
        <v>5.443618729141822e-06</v>
      </c>
      <c r="AG55" t="n">
        <v>0.415</v>
      </c>
      <c r="AH55" t="n">
        <v>114402.7470709795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10.0416</v>
      </c>
      <c r="E56" t="n">
        <v>9.960000000000001</v>
      </c>
      <c r="F56" t="n">
        <v>6.81</v>
      </c>
      <c r="G56" t="n">
        <v>58.38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5</v>
      </c>
      <c r="N56" t="n">
        <v>74.55</v>
      </c>
      <c r="O56" t="n">
        <v>34551.18</v>
      </c>
      <c r="P56" t="n">
        <v>108.16</v>
      </c>
      <c r="Q56" t="n">
        <v>204.14</v>
      </c>
      <c r="R56" t="n">
        <v>25.57</v>
      </c>
      <c r="S56" t="n">
        <v>17.37</v>
      </c>
      <c r="T56" t="n">
        <v>1989.87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92.30498207994508</v>
      </c>
      <c r="AB56" t="n">
        <v>126.295748690136</v>
      </c>
      <c r="AC56" t="n">
        <v>114.2422596923793</v>
      </c>
      <c r="AD56" t="n">
        <v>92304.98207994508</v>
      </c>
      <c r="AE56" t="n">
        <v>126295.748690136</v>
      </c>
      <c r="AF56" t="n">
        <v>5.444269334941887e-06</v>
      </c>
      <c r="AG56" t="n">
        <v>0.415</v>
      </c>
      <c r="AH56" t="n">
        <v>114242.2596923793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10.0304</v>
      </c>
      <c r="E57" t="n">
        <v>9.970000000000001</v>
      </c>
      <c r="F57" t="n">
        <v>6.82</v>
      </c>
      <c r="G57" t="n">
        <v>58.48</v>
      </c>
      <c r="H57" t="n">
        <v>0.9399999999999999</v>
      </c>
      <c r="I57" t="n">
        <v>7</v>
      </c>
      <c r="J57" t="n">
        <v>278.74</v>
      </c>
      <c r="K57" t="n">
        <v>59.19</v>
      </c>
      <c r="L57" t="n">
        <v>14.75</v>
      </c>
      <c r="M57" t="n">
        <v>5</v>
      </c>
      <c r="N57" t="n">
        <v>74.79000000000001</v>
      </c>
      <c r="O57" t="n">
        <v>34611.59</v>
      </c>
      <c r="P57" t="n">
        <v>108.18</v>
      </c>
      <c r="Q57" t="n">
        <v>204.14</v>
      </c>
      <c r="R57" t="n">
        <v>25.78</v>
      </c>
      <c r="S57" t="n">
        <v>17.37</v>
      </c>
      <c r="T57" t="n">
        <v>2096.51</v>
      </c>
      <c r="U57" t="n">
        <v>0.67</v>
      </c>
      <c r="V57" t="n">
        <v>0.75</v>
      </c>
      <c r="W57" t="n">
        <v>1.15</v>
      </c>
      <c r="X57" t="n">
        <v>0.13</v>
      </c>
      <c r="Y57" t="n">
        <v>1</v>
      </c>
      <c r="Z57" t="n">
        <v>10</v>
      </c>
      <c r="AA57" t="n">
        <v>92.45945944461126</v>
      </c>
      <c r="AB57" t="n">
        <v>126.5071114355326</v>
      </c>
      <c r="AC57" t="n">
        <v>114.4334502740048</v>
      </c>
      <c r="AD57" t="n">
        <v>92459.45944461126</v>
      </c>
      <c r="AE57" t="n">
        <v>126507.1114355326</v>
      </c>
      <c r="AF57" t="n">
        <v>5.438197014141282e-06</v>
      </c>
      <c r="AG57" t="n">
        <v>0.4154166666666667</v>
      </c>
      <c r="AH57" t="n">
        <v>114433.4502740048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10.0421</v>
      </c>
      <c r="E58" t="n">
        <v>9.960000000000001</v>
      </c>
      <c r="F58" t="n">
        <v>6.81</v>
      </c>
      <c r="G58" t="n">
        <v>58.38</v>
      </c>
      <c r="H58" t="n">
        <v>0.96</v>
      </c>
      <c r="I58" t="n">
        <v>7</v>
      </c>
      <c r="J58" t="n">
        <v>279.23</v>
      </c>
      <c r="K58" t="n">
        <v>59.19</v>
      </c>
      <c r="L58" t="n">
        <v>15</v>
      </c>
      <c r="M58" t="n">
        <v>5</v>
      </c>
      <c r="N58" t="n">
        <v>75.03</v>
      </c>
      <c r="O58" t="n">
        <v>34672.08</v>
      </c>
      <c r="P58" t="n">
        <v>107.8</v>
      </c>
      <c r="Q58" t="n">
        <v>204.14</v>
      </c>
      <c r="R58" t="n">
        <v>25.66</v>
      </c>
      <c r="S58" t="n">
        <v>17.37</v>
      </c>
      <c r="T58" t="n">
        <v>2038.88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92.10554839675922</v>
      </c>
      <c r="AB58" t="n">
        <v>126.0228747264081</v>
      </c>
      <c r="AC58" t="n">
        <v>113.9954284367685</v>
      </c>
      <c r="AD58" t="n">
        <v>92105.54839675922</v>
      </c>
      <c r="AE58" t="n">
        <v>126022.8747264081</v>
      </c>
      <c r="AF58" t="n">
        <v>5.444540420691913e-06</v>
      </c>
      <c r="AG58" t="n">
        <v>0.415</v>
      </c>
      <c r="AH58" t="n">
        <v>113995.4284367685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10.0444</v>
      </c>
      <c r="E59" t="n">
        <v>9.960000000000001</v>
      </c>
      <c r="F59" t="n">
        <v>6.81</v>
      </c>
      <c r="G59" t="n">
        <v>58.36</v>
      </c>
      <c r="H59" t="n">
        <v>0.97</v>
      </c>
      <c r="I59" t="n">
        <v>7</v>
      </c>
      <c r="J59" t="n">
        <v>279.72</v>
      </c>
      <c r="K59" t="n">
        <v>59.19</v>
      </c>
      <c r="L59" t="n">
        <v>15.25</v>
      </c>
      <c r="M59" t="n">
        <v>5</v>
      </c>
      <c r="N59" t="n">
        <v>75.27</v>
      </c>
      <c r="O59" t="n">
        <v>34732.68</v>
      </c>
      <c r="P59" t="n">
        <v>107.52</v>
      </c>
      <c r="Q59" t="n">
        <v>204.14</v>
      </c>
      <c r="R59" t="n">
        <v>25.46</v>
      </c>
      <c r="S59" t="n">
        <v>17.37</v>
      </c>
      <c r="T59" t="n">
        <v>1935.58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91.93391265266015</v>
      </c>
      <c r="AB59" t="n">
        <v>125.7880351292973</v>
      </c>
      <c r="AC59" t="n">
        <v>113.7830016012064</v>
      </c>
      <c r="AD59" t="n">
        <v>91933.91265266016</v>
      </c>
      <c r="AE59" t="n">
        <v>125788.0351292973</v>
      </c>
      <c r="AF59" t="n">
        <v>5.445787415142037e-06</v>
      </c>
      <c r="AG59" t="n">
        <v>0.415</v>
      </c>
      <c r="AH59" t="n">
        <v>113783.0016012064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10.1175</v>
      </c>
      <c r="E60" t="n">
        <v>9.880000000000001</v>
      </c>
      <c r="F60" t="n">
        <v>6.79</v>
      </c>
      <c r="G60" t="n">
        <v>67.86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107.09</v>
      </c>
      <c r="Q60" t="n">
        <v>204.15</v>
      </c>
      <c r="R60" t="n">
        <v>24.72</v>
      </c>
      <c r="S60" t="n">
        <v>17.37</v>
      </c>
      <c r="T60" t="n">
        <v>1573.13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90.95864220444574</v>
      </c>
      <c r="AB60" t="n">
        <v>124.4536270761555</v>
      </c>
      <c r="AC60" t="n">
        <v>112.5759475798025</v>
      </c>
      <c r="AD60" t="n">
        <v>90958.64220444574</v>
      </c>
      <c r="AE60" t="n">
        <v>124453.6270761555</v>
      </c>
      <c r="AF60" t="n">
        <v>5.485420151795982e-06</v>
      </c>
      <c r="AG60" t="n">
        <v>0.4116666666666667</v>
      </c>
      <c r="AH60" t="n">
        <v>112575.9475798025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10.1135</v>
      </c>
      <c r="E61" t="n">
        <v>9.890000000000001</v>
      </c>
      <c r="F61" t="n">
        <v>6.79</v>
      </c>
      <c r="G61" t="n">
        <v>67.89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4</v>
      </c>
      <c r="N61" t="n">
        <v>75.76000000000001</v>
      </c>
      <c r="O61" t="n">
        <v>34854.15</v>
      </c>
      <c r="P61" t="n">
        <v>107.22</v>
      </c>
      <c r="Q61" t="n">
        <v>204.14</v>
      </c>
      <c r="R61" t="n">
        <v>24.79</v>
      </c>
      <c r="S61" t="n">
        <v>17.37</v>
      </c>
      <c r="T61" t="n">
        <v>1608.58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91.0666789959856</v>
      </c>
      <c r="AB61" t="n">
        <v>124.601447780587</v>
      </c>
      <c r="AC61" t="n">
        <v>112.7096604836709</v>
      </c>
      <c r="AD61" t="n">
        <v>91066.6789959856</v>
      </c>
      <c r="AE61" t="n">
        <v>124601.447780587</v>
      </c>
      <c r="AF61" t="n">
        <v>5.483251465795766e-06</v>
      </c>
      <c r="AG61" t="n">
        <v>0.4120833333333334</v>
      </c>
      <c r="AH61" t="n">
        <v>112709.6604836709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10.1143</v>
      </c>
      <c r="E62" t="n">
        <v>9.890000000000001</v>
      </c>
      <c r="F62" t="n">
        <v>6.79</v>
      </c>
      <c r="G62" t="n">
        <v>67.89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4</v>
      </c>
      <c r="N62" t="n">
        <v>76</v>
      </c>
      <c r="O62" t="n">
        <v>34915.03</v>
      </c>
      <c r="P62" t="n">
        <v>107.22</v>
      </c>
      <c r="Q62" t="n">
        <v>204.14</v>
      </c>
      <c r="R62" t="n">
        <v>24.84</v>
      </c>
      <c r="S62" t="n">
        <v>17.37</v>
      </c>
      <c r="T62" t="n">
        <v>1632.47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91.05987309401573</v>
      </c>
      <c r="AB62" t="n">
        <v>124.5921356452567</v>
      </c>
      <c r="AC62" t="n">
        <v>112.7012370854668</v>
      </c>
      <c r="AD62" t="n">
        <v>91059.87309401573</v>
      </c>
      <c r="AE62" t="n">
        <v>124592.1356452567</v>
      </c>
      <c r="AF62" t="n">
        <v>5.483685202995809e-06</v>
      </c>
      <c r="AG62" t="n">
        <v>0.4120833333333334</v>
      </c>
      <c r="AH62" t="n">
        <v>112701.2370854668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10.1138</v>
      </c>
      <c r="E63" t="n">
        <v>9.890000000000001</v>
      </c>
      <c r="F63" t="n">
        <v>6.79</v>
      </c>
      <c r="G63" t="n">
        <v>67.89</v>
      </c>
      <c r="H63" t="n">
        <v>1.03</v>
      </c>
      <c r="I63" t="n">
        <v>6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107.37</v>
      </c>
      <c r="Q63" t="n">
        <v>204.14</v>
      </c>
      <c r="R63" t="n">
        <v>24.87</v>
      </c>
      <c r="S63" t="n">
        <v>17.37</v>
      </c>
      <c r="T63" t="n">
        <v>1648.11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91.14483754516434</v>
      </c>
      <c r="AB63" t="n">
        <v>124.7083877556852</v>
      </c>
      <c r="AC63" t="n">
        <v>112.8063942576369</v>
      </c>
      <c r="AD63" t="n">
        <v>91144.83754516434</v>
      </c>
      <c r="AE63" t="n">
        <v>124708.3877556852</v>
      </c>
      <c r="AF63" t="n">
        <v>5.483414117245782e-06</v>
      </c>
      <c r="AG63" t="n">
        <v>0.4120833333333334</v>
      </c>
      <c r="AH63" t="n">
        <v>112806.3942576369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10.1101</v>
      </c>
      <c r="E64" t="n">
        <v>9.890000000000001</v>
      </c>
      <c r="F64" t="n">
        <v>6.79</v>
      </c>
      <c r="G64" t="n">
        <v>67.93000000000001</v>
      </c>
      <c r="H64" t="n">
        <v>1.04</v>
      </c>
      <c r="I64" t="n">
        <v>6</v>
      </c>
      <c r="J64" t="n">
        <v>282.19</v>
      </c>
      <c r="K64" t="n">
        <v>59.19</v>
      </c>
      <c r="L64" t="n">
        <v>16.5</v>
      </c>
      <c r="M64" t="n">
        <v>4</v>
      </c>
      <c r="N64" t="n">
        <v>76.48999999999999</v>
      </c>
      <c r="O64" t="n">
        <v>35037.08</v>
      </c>
      <c r="P64" t="n">
        <v>107.46</v>
      </c>
      <c r="Q64" t="n">
        <v>204.15</v>
      </c>
      <c r="R64" t="n">
        <v>25.04</v>
      </c>
      <c r="S64" t="n">
        <v>17.37</v>
      </c>
      <c r="T64" t="n">
        <v>1730.21</v>
      </c>
      <c r="U64" t="n">
        <v>0.6899999999999999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91.22480077784921</v>
      </c>
      <c r="AB64" t="n">
        <v>124.8177969783735</v>
      </c>
      <c r="AC64" t="n">
        <v>112.9053616176686</v>
      </c>
      <c r="AD64" t="n">
        <v>91224.80077784922</v>
      </c>
      <c r="AE64" t="n">
        <v>124817.7969783734</v>
      </c>
      <c r="AF64" t="n">
        <v>5.481408082695583e-06</v>
      </c>
      <c r="AG64" t="n">
        <v>0.4120833333333334</v>
      </c>
      <c r="AH64" t="n">
        <v>112905.3616176686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10.1223</v>
      </c>
      <c r="E65" t="n">
        <v>9.880000000000001</v>
      </c>
      <c r="F65" t="n">
        <v>6.78</v>
      </c>
      <c r="G65" t="n">
        <v>67.81</v>
      </c>
      <c r="H65" t="n">
        <v>1.06</v>
      </c>
      <c r="I65" t="n">
        <v>6</v>
      </c>
      <c r="J65" t="n">
        <v>282.68</v>
      </c>
      <c r="K65" t="n">
        <v>59.19</v>
      </c>
      <c r="L65" t="n">
        <v>16.75</v>
      </c>
      <c r="M65" t="n">
        <v>4</v>
      </c>
      <c r="N65" t="n">
        <v>76.73999999999999</v>
      </c>
      <c r="O65" t="n">
        <v>35098.25</v>
      </c>
      <c r="P65" t="n">
        <v>107.22</v>
      </c>
      <c r="Q65" t="n">
        <v>204.14</v>
      </c>
      <c r="R65" t="n">
        <v>24.65</v>
      </c>
      <c r="S65" t="n">
        <v>17.37</v>
      </c>
      <c r="T65" t="n">
        <v>1535.1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90.94605937098871</v>
      </c>
      <c r="AB65" t="n">
        <v>124.4364106883041</v>
      </c>
      <c r="AC65" t="n">
        <v>112.5603742998444</v>
      </c>
      <c r="AD65" t="n">
        <v>90946.0593709887</v>
      </c>
      <c r="AE65" t="n">
        <v>124436.4106883041</v>
      </c>
      <c r="AF65" t="n">
        <v>5.488022574996241e-06</v>
      </c>
      <c r="AG65" t="n">
        <v>0.4116666666666667</v>
      </c>
      <c r="AH65" t="n">
        <v>112560.3742998444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10.1215</v>
      </c>
      <c r="E66" t="n">
        <v>9.880000000000001</v>
      </c>
      <c r="F66" t="n">
        <v>6.78</v>
      </c>
      <c r="G66" t="n">
        <v>67.81999999999999</v>
      </c>
      <c r="H66" t="n">
        <v>1.07</v>
      </c>
      <c r="I66" t="n">
        <v>6</v>
      </c>
      <c r="J66" t="n">
        <v>283.18</v>
      </c>
      <c r="K66" t="n">
        <v>59.19</v>
      </c>
      <c r="L66" t="n">
        <v>17</v>
      </c>
      <c r="M66" t="n">
        <v>4</v>
      </c>
      <c r="N66" t="n">
        <v>76.98</v>
      </c>
      <c r="O66" t="n">
        <v>35159.52</v>
      </c>
      <c r="P66" t="n">
        <v>107.06</v>
      </c>
      <c r="Q66" t="n">
        <v>204.14</v>
      </c>
      <c r="R66" t="n">
        <v>24.64</v>
      </c>
      <c r="S66" t="n">
        <v>17.37</v>
      </c>
      <c r="T66" t="n">
        <v>1531.24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90.86682510168389</v>
      </c>
      <c r="AB66" t="n">
        <v>124.3279988654721</v>
      </c>
      <c r="AC66" t="n">
        <v>112.4623091492264</v>
      </c>
      <c r="AD66" t="n">
        <v>90866.82510168389</v>
      </c>
      <c r="AE66" t="n">
        <v>124327.9988654721</v>
      </c>
      <c r="AF66" t="n">
        <v>5.487588837796198e-06</v>
      </c>
      <c r="AG66" t="n">
        <v>0.4116666666666667</v>
      </c>
      <c r="AH66" t="n">
        <v>112462.3091492264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10.1166</v>
      </c>
      <c r="E67" t="n">
        <v>9.880000000000001</v>
      </c>
      <c r="F67" t="n">
        <v>6.79</v>
      </c>
      <c r="G67" t="n">
        <v>67.86</v>
      </c>
      <c r="H67" t="n">
        <v>1.08</v>
      </c>
      <c r="I67" t="n">
        <v>6</v>
      </c>
      <c r="J67" t="n">
        <v>283.68</v>
      </c>
      <c r="K67" t="n">
        <v>59.19</v>
      </c>
      <c r="L67" t="n">
        <v>17.25</v>
      </c>
      <c r="M67" t="n">
        <v>4</v>
      </c>
      <c r="N67" t="n">
        <v>77.23</v>
      </c>
      <c r="O67" t="n">
        <v>35220.89</v>
      </c>
      <c r="P67" t="n">
        <v>107.01</v>
      </c>
      <c r="Q67" t="n">
        <v>204.14</v>
      </c>
      <c r="R67" t="n">
        <v>24.82</v>
      </c>
      <c r="S67" t="n">
        <v>17.37</v>
      </c>
      <c r="T67" t="n">
        <v>1621.54</v>
      </c>
      <c r="U67" t="n">
        <v>0.7</v>
      </c>
      <c r="V67" t="n">
        <v>0.75</v>
      </c>
      <c r="W67" t="n">
        <v>1.14</v>
      </c>
      <c r="X67" t="n">
        <v>0.1</v>
      </c>
      <c r="Y67" t="n">
        <v>1</v>
      </c>
      <c r="Z67" t="n">
        <v>10</v>
      </c>
      <c r="AA67" t="n">
        <v>90.92325396307821</v>
      </c>
      <c r="AB67" t="n">
        <v>124.4052073230974</v>
      </c>
      <c r="AC67" t="n">
        <v>112.5321489400188</v>
      </c>
      <c r="AD67" t="n">
        <v>90923.25396307821</v>
      </c>
      <c r="AE67" t="n">
        <v>124405.2073230974</v>
      </c>
      <c r="AF67" t="n">
        <v>5.484932197445934e-06</v>
      </c>
      <c r="AG67" t="n">
        <v>0.4116666666666667</v>
      </c>
      <c r="AH67" t="n">
        <v>112532.1489400188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10.1084</v>
      </c>
      <c r="E68" t="n">
        <v>9.890000000000001</v>
      </c>
      <c r="F68" t="n">
        <v>6.79</v>
      </c>
      <c r="G68" t="n">
        <v>67.94</v>
      </c>
      <c r="H68" t="n">
        <v>1.1</v>
      </c>
      <c r="I68" t="n">
        <v>6</v>
      </c>
      <c r="J68" t="n">
        <v>284.17</v>
      </c>
      <c r="K68" t="n">
        <v>59.19</v>
      </c>
      <c r="L68" t="n">
        <v>17.5</v>
      </c>
      <c r="M68" t="n">
        <v>4</v>
      </c>
      <c r="N68" t="n">
        <v>77.48</v>
      </c>
      <c r="O68" t="n">
        <v>35282.36</v>
      </c>
      <c r="P68" t="n">
        <v>107.12</v>
      </c>
      <c r="Q68" t="n">
        <v>204.18</v>
      </c>
      <c r="R68" t="n">
        <v>25.04</v>
      </c>
      <c r="S68" t="n">
        <v>17.37</v>
      </c>
      <c r="T68" t="n">
        <v>1733.57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91.05625594183537</v>
      </c>
      <c r="AB68" t="n">
        <v>124.587186498066</v>
      </c>
      <c r="AC68" t="n">
        <v>112.6967602779379</v>
      </c>
      <c r="AD68" t="n">
        <v>91056.25594183538</v>
      </c>
      <c r="AE68" t="n">
        <v>124587.186498066</v>
      </c>
      <c r="AF68" t="n">
        <v>5.480486391145491e-06</v>
      </c>
      <c r="AG68" t="n">
        <v>0.4120833333333334</v>
      </c>
      <c r="AH68" t="n">
        <v>112696.7602779379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10.1115</v>
      </c>
      <c r="E69" t="n">
        <v>9.890000000000001</v>
      </c>
      <c r="F69" t="n">
        <v>6.79</v>
      </c>
      <c r="G69" t="n">
        <v>67.91</v>
      </c>
      <c r="H69" t="n">
        <v>1.11</v>
      </c>
      <c r="I69" t="n">
        <v>6</v>
      </c>
      <c r="J69" t="n">
        <v>284.67</v>
      </c>
      <c r="K69" t="n">
        <v>59.19</v>
      </c>
      <c r="L69" t="n">
        <v>17.75</v>
      </c>
      <c r="M69" t="n">
        <v>4</v>
      </c>
      <c r="N69" t="n">
        <v>77.73</v>
      </c>
      <c r="O69" t="n">
        <v>35343.92</v>
      </c>
      <c r="P69" t="n">
        <v>106.87</v>
      </c>
      <c r="Q69" t="n">
        <v>204.16</v>
      </c>
      <c r="R69" t="n">
        <v>25.04</v>
      </c>
      <c r="S69" t="n">
        <v>17.37</v>
      </c>
      <c r="T69" t="n">
        <v>1733.69</v>
      </c>
      <c r="U69" t="n">
        <v>0.6899999999999999</v>
      </c>
      <c r="V69" t="n">
        <v>0.75</v>
      </c>
      <c r="W69" t="n">
        <v>1.14</v>
      </c>
      <c r="X69" t="n">
        <v>0.1</v>
      </c>
      <c r="Y69" t="n">
        <v>1</v>
      </c>
      <c r="Z69" t="n">
        <v>10</v>
      </c>
      <c r="AA69" t="n">
        <v>90.89533021858358</v>
      </c>
      <c r="AB69" t="n">
        <v>124.3670008239712</v>
      </c>
      <c r="AC69" t="n">
        <v>112.497588815546</v>
      </c>
      <c r="AD69" t="n">
        <v>90895.33021858358</v>
      </c>
      <c r="AE69" t="n">
        <v>124367.0008239712</v>
      </c>
      <c r="AF69" t="n">
        <v>5.482167122795658e-06</v>
      </c>
      <c r="AG69" t="n">
        <v>0.4120833333333334</v>
      </c>
      <c r="AH69" t="n">
        <v>112497.588815546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10.1112</v>
      </c>
      <c r="E70" t="n">
        <v>9.890000000000001</v>
      </c>
      <c r="F70" t="n">
        <v>6.79</v>
      </c>
      <c r="G70" t="n">
        <v>67.92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106.67</v>
      </c>
      <c r="Q70" t="n">
        <v>204.18</v>
      </c>
      <c r="R70" t="n">
        <v>24.92</v>
      </c>
      <c r="S70" t="n">
        <v>17.37</v>
      </c>
      <c r="T70" t="n">
        <v>1673.98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90.7902359401928</v>
      </c>
      <c r="AB70" t="n">
        <v>124.2232061958446</v>
      </c>
      <c r="AC70" t="n">
        <v>112.3675177449108</v>
      </c>
      <c r="AD70" t="n">
        <v>90790.2359401928</v>
      </c>
      <c r="AE70" t="n">
        <v>124223.2061958446</v>
      </c>
      <c r="AF70" t="n">
        <v>5.482004471345643e-06</v>
      </c>
      <c r="AG70" t="n">
        <v>0.4120833333333334</v>
      </c>
      <c r="AH70" t="n">
        <v>112367.5177449108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10.1161</v>
      </c>
      <c r="E71" t="n">
        <v>9.890000000000001</v>
      </c>
      <c r="F71" t="n">
        <v>6.79</v>
      </c>
      <c r="G71" t="n">
        <v>67.87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106.64</v>
      </c>
      <c r="Q71" t="n">
        <v>204.14</v>
      </c>
      <c r="R71" t="n">
        <v>24.8</v>
      </c>
      <c r="S71" t="n">
        <v>17.37</v>
      </c>
      <c r="T71" t="n">
        <v>1611.34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90.7325526028804</v>
      </c>
      <c r="AB71" t="n">
        <v>124.1442813089247</v>
      </c>
      <c r="AC71" t="n">
        <v>112.2961253384267</v>
      </c>
      <c r="AD71" t="n">
        <v>90732.5526028804</v>
      </c>
      <c r="AE71" t="n">
        <v>124144.2813089247</v>
      </c>
      <c r="AF71" t="n">
        <v>5.484661111695906e-06</v>
      </c>
      <c r="AG71" t="n">
        <v>0.4120833333333334</v>
      </c>
      <c r="AH71" t="n">
        <v>112296.1253384267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10.1175</v>
      </c>
      <c r="E72" t="n">
        <v>9.880000000000001</v>
      </c>
      <c r="F72" t="n">
        <v>6.79</v>
      </c>
      <c r="G72" t="n">
        <v>67.86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106.47</v>
      </c>
      <c r="Q72" t="n">
        <v>204.14</v>
      </c>
      <c r="R72" t="n">
        <v>24.77</v>
      </c>
      <c r="S72" t="n">
        <v>17.37</v>
      </c>
      <c r="T72" t="n">
        <v>1599.49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90.62515919861288</v>
      </c>
      <c r="AB72" t="n">
        <v>123.9973409153433</v>
      </c>
      <c r="AC72" t="n">
        <v>112.1632087297765</v>
      </c>
      <c r="AD72" t="n">
        <v>90625.15919861288</v>
      </c>
      <c r="AE72" t="n">
        <v>123997.3409153433</v>
      </c>
      <c r="AF72" t="n">
        <v>5.485420151795982e-06</v>
      </c>
      <c r="AG72" t="n">
        <v>0.4116666666666667</v>
      </c>
      <c r="AH72" t="n">
        <v>112163.2087297765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10.1064</v>
      </c>
      <c r="E73" t="n">
        <v>9.890000000000001</v>
      </c>
      <c r="F73" t="n">
        <v>6.8</v>
      </c>
      <c r="G73" t="n">
        <v>67.95999999999999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106.3</v>
      </c>
      <c r="Q73" t="n">
        <v>204.15</v>
      </c>
      <c r="R73" t="n">
        <v>25.11</v>
      </c>
      <c r="S73" t="n">
        <v>17.37</v>
      </c>
      <c r="T73" t="n">
        <v>1767.49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90.67352466385884</v>
      </c>
      <c r="AB73" t="n">
        <v>124.0635166786265</v>
      </c>
      <c r="AC73" t="n">
        <v>112.2230687710903</v>
      </c>
      <c r="AD73" t="n">
        <v>90673.52466385884</v>
      </c>
      <c r="AE73" t="n">
        <v>124063.5166786265</v>
      </c>
      <c r="AF73" t="n">
        <v>5.479402048145384e-06</v>
      </c>
      <c r="AG73" t="n">
        <v>0.4120833333333334</v>
      </c>
      <c r="AH73" t="n">
        <v>112223.0687710903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10.1882</v>
      </c>
      <c r="E74" t="n">
        <v>9.82</v>
      </c>
      <c r="F74" t="n">
        <v>6.77</v>
      </c>
      <c r="G74" t="n">
        <v>81.19</v>
      </c>
      <c r="H74" t="n">
        <v>1.18</v>
      </c>
      <c r="I74" t="n">
        <v>5</v>
      </c>
      <c r="J74" t="n">
        <v>287.18</v>
      </c>
      <c r="K74" t="n">
        <v>59.19</v>
      </c>
      <c r="L74" t="n">
        <v>19</v>
      </c>
      <c r="M74" t="n">
        <v>3</v>
      </c>
      <c r="N74" t="n">
        <v>78.98999999999999</v>
      </c>
      <c r="O74" t="n">
        <v>35653.4</v>
      </c>
      <c r="P74" t="n">
        <v>105.51</v>
      </c>
      <c r="Q74" t="n">
        <v>204.14</v>
      </c>
      <c r="R74" t="n">
        <v>24.24</v>
      </c>
      <c r="S74" t="n">
        <v>17.37</v>
      </c>
      <c r="T74" t="n">
        <v>1335.12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89.41084351269878</v>
      </c>
      <c r="AB74" t="n">
        <v>122.3358606220493</v>
      </c>
      <c r="AC74" t="n">
        <v>110.6602977837717</v>
      </c>
      <c r="AD74" t="n">
        <v>89410.84351269878</v>
      </c>
      <c r="AE74" t="n">
        <v>122335.8606220493</v>
      </c>
      <c r="AF74" t="n">
        <v>5.523751676849798e-06</v>
      </c>
      <c r="AG74" t="n">
        <v>0.4091666666666667</v>
      </c>
      <c r="AH74" t="n">
        <v>110660.2977837717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10.1807</v>
      </c>
      <c r="E75" t="n">
        <v>9.82</v>
      </c>
      <c r="F75" t="n">
        <v>6.77</v>
      </c>
      <c r="G75" t="n">
        <v>81.28</v>
      </c>
      <c r="H75" t="n">
        <v>1.19</v>
      </c>
      <c r="I75" t="n">
        <v>5</v>
      </c>
      <c r="J75" t="n">
        <v>287.69</v>
      </c>
      <c r="K75" t="n">
        <v>59.19</v>
      </c>
      <c r="L75" t="n">
        <v>19.25</v>
      </c>
      <c r="M75" t="n">
        <v>3</v>
      </c>
      <c r="N75" t="n">
        <v>79.23999999999999</v>
      </c>
      <c r="O75" t="n">
        <v>35715.58</v>
      </c>
      <c r="P75" t="n">
        <v>105.9</v>
      </c>
      <c r="Q75" t="n">
        <v>204.14</v>
      </c>
      <c r="R75" t="n">
        <v>24.39</v>
      </c>
      <c r="S75" t="n">
        <v>17.37</v>
      </c>
      <c r="T75" t="n">
        <v>1413.54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89.68150331790832</v>
      </c>
      <c r="AB75" t="n">
        <v>122.7061893082047</v>
      </c>
      <c r="AC75" t="n">
        <v>110.9952828198801</v>
      </c>
      <c r="AD75" t="n">
        <v>89681.50331790833</v>
      </c>
      <c r="AE75" t="n">
        <v>122706.1893082047</v>
      </c>
      <c r="AF75" t="n">
        <v>5.519685390599392e-06</v>
      </c>
      <c r="AG75" t="n">
        <v>0.4091666666666667</v>
      </c>
      <c r="AH75" t="n">
        <v>110995.2828198801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10.1752</v>
      </c>
      <c r="E76" t="n">
        <v>9.83</v>
      </c>
      <c r="F76" t="n">
        <v>6.78</v>
      </c>
      <c r="G76" t="n">
        <v>81.34</v>
      </c>
      <c r="H76" t="n">
        <v>1.2</v>
      </c>
      <c r="I76" t="n">
        <v>5</v>
      </c>
      <c r="J76" t="n">
        <v>288.19</v>
      </c>
      <c r="K76" t="n">
        <v>59.19</v>
      </c>
      <c r="L76" t="n">
        <v>19.5</v>
      </c>
      <c r="M76" t="n">
        <v>3</v>
      </c>
      <c r="N76" t="n">
        <v>79.5</v>
      </c>
      <c r="O76" t="n">
        <v>35777.86</v>
      </c>
      <c r="P76" t="n">
        <v>106.16</v>
      </c>
      <c r="Q76" t="n">
        <v>204.15</v>
      </c>
      <c r="R76" t="n">
        <v>24.58</v>
      </c>
      <c r="S76" t="n">
        <v>17.37</v>
      </c>
      <c r="T76" t="n">
        <v>1507.42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89.91193226733064</v>
      </c>
      <c r="AB76" t="n">
        <v>123.0214723626119</v>
      </c>
      <c r="AC76" t="n">
        <v>111.2804757020774</v>
      </c>
      <c r="AD76" t="n">
        <v>89911.93226733065</v>
      </c>
      <c r="AE76" t="n">
        <v>123021.4723626119</v>
      </c>
      <c r="AF76" t="n">
        <v>5.516703447349097e-06</v>
      </c>
      <c r="AG76" t="n">
        <v>0.4095833333333334</v>
      </c>
      <c r="AH76" t="n">
        <v>111280.4757020774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10.1856</v>
      </c>
      <c r="E77" t="n">
        <v>9.82</v>
      </c>
      <c r="F77" t="n">
        <v>6.77</v>
      </c>
      <c r="G77" t="n">
        <v>81.22</v>
      </c>
      <c r="H77" t="n">
        <v>1.22</v>
      </c>
      <c r="I77" t="n">
        <v>5</v>
      </c>
      <c r="J77" t="n">
        <v>288.7</v>
      </c>
      <c r="K77" t="n">
        <v>59.19</v>
      </c>
      <c r="L77" t="n">
        <v>19.75</v>
      </c>
      <c r="M77" t="n">
        <v>3</v>
      </c>
      <c r="N77" t="n">
        <v>79.75</v>
      </c>
      <c r="O77" t="n">
        <v>35840.25</v>
      </c>
      <c r="P77" t="n">
        <v>106.04</v>
      </c>
      <c r="Q77" t="n">
        <v>204.14</v>
      </c>
      <c r="R77" t="n">
        <v>24.34</v>
      </c>
      <c r="S77" t="n">
        <v>17.37</v>
      </c>
      <c r="T77" t="n">
        <v>1388.53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89.71556070352889</v>
      </c>
      <c r="AB77" t="n">
        <v>122.7527881257166</v>
      </c>
      <c r="AC77" t="n">
        <v>111.0374343116505</v>
      </c>
      <c r="AD77" t="n">
        <v>89715.5607035289</v>
      </c>
      <c r="AE77" t="n">
        <v>122752.7881257166</v>
      </c>
      <c r="AF77" t="n">
        <v>5.522342030949658e-06</v>
      </c>
      <c r="AG77" t="n">
        <v>0.4091666666666667</v>
      </c>
      <c r="AH77" t="n">
        <v>111037.4343116505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10.1801</v>
      </c>
      <c r="E78" t="n">
        <v>9.82</v>
      </c>
      <c r="F78" t="n">
        <v>6.77</v>
      </c>
      <c r="G78" t="n">
        <v>81.28</v>
      </c>
      <c r="H78" t="n">
        <v>1.23</v>
      </c>
      <c r="I78" t="n">
        <v>5</v>
      </c>
      <c r="J78" t="n">
        <v>289.2</v>
      </c>
      <c r="K78" t="n">
        <v>59.19</v>
      </c>
      <c r="L78" t="n">
        <v>20</v>
      </c>
      <c r="M78" t="n">
        <v>3</v>
      </c>
      <c r="N78" t="n">
        <v>80.01000000000001</v>
      </c>
      <c r="O78" t="n">
        <v>35902.74</v>
      </c>
      <c r="P78" t="n">
        <v>106.36</v>
      </c>
      <c r="Q78" t="n">
        <v>204.14</v>
      </c>
      <c r="R78" t="n">
        <v>24.41</v>
      </c>
      <c r="S78" t="n">
        <v>17.37</v>
      </c>
      <c r="T78" t="n">
        <v>1424.41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89.93239621009081</v>
      </c>
      <c r="AB78" t="n">
        <v>123.0494720319018</v>
      </c>
      <c r="AC78" t="n">
        <v>111.305803122228</v>
      </c>
      <c r="AD78" t="n">
        <v>89932.39621009081</v>
      </c>
      <c r="AE78" t="n">
        <v>123049.4720319018</v>
      </c>
      <c r="AF78" t="n">
        <v>5.51936008769936e-06</v>
      </c>
      <c r="AG78" t="n">
        <v>0.4091666666666667</v>
      </c>
      <c r="AH78" t="n">
        <v>111305.803122228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10.1798</v>
      </c>
      <c r="E79" t="n">
        <v>9.82</v>
      </c>
      <c r="F79" t="n">
        <v>6.77</v>
      </c>
      <c r="G79" t="n">
        <v>81.29000000000001</v>
      </c>
      <c r="H79" t="n">
        <v>1.24</v>
      </c>
      <c r="I79" t="n">
        <v>5</v>
      </c>
      <c r="J79" t="n">
        <v>289.71</v>
      </c>
      <c r="K79" t="n">
        <v>59.19</v>
      </c>
      <c r="L79" t="n">
        <v>20.25</v>
      </c>
      <c r="M79" t="n">
        <v>3</v>
      </c>
      <c r="N79" t="n">
        <v>80.27</v>
      </c>
      <c r="O79" t="n">
        <v>35965.33</v>
      </c>
      <c r="P79" t="n">
        <v>106.33</v>
      </c>
      <c r="Q79" t="n">
        <v>204.14</v>
      </c>
      <c r="R79" t="n">
        <v>24.5</v>
      </c>
      <c r="S79" t="n">
        <v>17.37</v>
      </c>
      <c r="T79" t="n">
        <v>1467.1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89.91886189765945</v>
      </c>
      <c r="AB79" t="n">
        <v>123.0309537885415</v>
      </c>
      <c r="AC79" t="n">
        <v>111.2890522340235</v>
      </c>
      <c r="AD79" t="n">
        <v>89918.86189765946</v>
      </c>
      <c r="AE79" t="n">
        <v>123030.9537885415</v>
      </c>
      <c r="AF79" t="n">
        <v>5.519197436249345e-06</v>
      </c>
      <c r="AG79" t="n">
        <v>0.4091666666666667</v>
      </c>
      <c r="AH79" t="n">
        <v>111289.0522340235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10.1827</v>
      </c>
      <c r="E80" t="n">
        <v>9.82</v>
      </c>
      <c r="F80" t="n">
        <v>6.77</v>
      </c>
      <c r="G80" t="n">
        <v>81.25</v>
      </c>
      <c r="H80" t="n">
        <v>1.26</v>
      </c>
      <c r="I80" t="n">
        <v>5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106.19</v>
      </c>
      <c r="Q80" t="n">
        <v>204.14</v>
      </c>
      <c r="R80" t="n">
        <v>24.37</v>
      </c>
      <c r="S80" t="n">
        <v>17.37</v>
      </c>
      <c r="T80" t="n">
        <v>1400.49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89.81985450977282</v>
      </c>
      <c r="AB80" t="n">
        <v>122.8954875125374</v>
      </c>
      <c r="AC80" t="n">
        <v>111.1665146692731</v>
      </c>
      <c r="AD80" t="n">
        <v>89819.85450977282</v>
      </c>
      <c r="AE80" t="n">
        <v>122895.4875125374</v>
      </c>
      <c r="AF80" t="n">
        <v>5.520769733599501e-06</v>
      </c>
      <c r="AG80" t="n">
        <v>0.4091666666666667</v>
      </c>
      <c r="AH80" t="n">
        <v>111166.5146692731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10.1804</v>
      </c>
      <c r="E81" t="n">
        <v>9.82</v>
      </c>
      <c r="F81" t="n">
        <v>6.77</v>
      </c>
      <c r="G81" t="n">
        <v>81.28</v>
      </c>
      <c r="H81" t="n">
        <v>1.27</v>
      </c>
      <c r="I81" t="n">
        <v>5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106.26</v>
      </c>
      <c r="Q81" t="n">
        <v>204.14</v>
      </c>
      <c r="R81" t="n">
        <v>24.49</v>
      </c>
      <c r="S81" t="n">
        <v>17.37</v>
      </c>
      <c r="T81" t="n">
        <v>1462.34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89.87643789607399</v>
      </c>
      <c r="AB81" t="n">
        <v>122.9729073979575</v>
      </c>
      <c r="AC81" t="n">
        <v>111.2365457094882</v>
      </c>
      <c r="AD81" t="n">
        <v>89876.437896074</v>
      </c>
      <c r="AE81" t="n">
        <v>122972.9073979575</v>
      </c>
      <c r="AF81" t="n">
        <v>5.519522739149377e-06</v>
      </c>
      <c r="AG81" t="n">
        <v>0.4091666666666667</v>
      </c>
      <c r="AH81" t="n">
        <v>111236.5457094882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10.1787</v>
      </c>
      <c r="E82" t="n">
        <v>9.82</v>
      </c>
      <c r="F82" t="n">
        <v>6.78</v>
      </c>
      <c r="G82" t="n">
        <v>81.3</v>
      </c>
      <c r="H82" t="n">
        <v>1.28</v>
      </c>
      <c r="I82" t="n">
        <v>5</v>
      </c>
      <c r="J82" t="n">
        <v>291.24</v>
      </c>
      <c r="K82" t="n">
        <v>59.19</v>
      </c>
      <c r="L82" t="n">
        <v>21</v>
      </c>
      <c r="M82" t="n">
        <v>3</v>
      </c>
      <c r="N82" t="n">
        <v>81.05</v>
      </c>
      <c r="O82" t="n">
        <v>36153.75</v>
      </c>
      <c r="P82" t="n">
        <v>106.22</v>
      </c>
      <c r="Q82" t="n">
        <v>204.14</v>
      </c>
      <c r="R82" t="n">
        <v>24.49</v>
      </c>
      <c r="S82" t="n">
        <v>17.37</v>
      </c>
      <c r="T82" t="n">
        <v>1460.5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89.91071777476269</v>
      </c>
      <c r="AB82" t="n">
        <v>123.0198106403008</v>
      </c>
      <c r="AC82" t="n">
        <v>111.2789725722114</v>
      </c>
      <c r="AD82" t="n">
        <v>89910.71777476268</v>
      </c>
      <c r="AE82" t="n">
        <v>123019.8106403008</v>
      </c>
      <c r="AF82" t="n">
        <v>5.518601047599284e-06</v>
      </c>
      <c r="AG82" t="n">
        <v>0.4091666666666667</v>
      </c>
      <c r="AH82" t="n">
        <v>111278.9725722114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10.1764</v>
      </c>
      <c r="E83" t="n">
        <v>9.83</v>
      </c>
      <c r="F83" t="n">
        <v>6.78</v>
      </c>
      <c r="G83" t="n">
        <v>81.33</v>
      </c>
      <c r="H83" t="n">
        <v>1.3</v>
      </c>
      <c r="I83" t="n">
        <v>5</v>
      </c>
      <c r="J83" t="n">
        <v>291.75</v>
      </c>
      <c r="K83" t="n">
        <v>59.19</v>
      </c>
      <c r="L83" t="n">
        <v>21.25</v>
      </c>
      <c r="M83" t="n">
        <v>3</v>
      </c>
      <c r="N83" t="n">
        <v>81.31</v>
      </c>
      <c r="O83" t="n">
        <v>36216.77</v>
      </c>
      <c r="P83" t="n">
        <v>106.23</v>
      </c>
      <c r="Q83" t="n">
        <v>204.14</v>
      </c>
      <c r="R83" t="n">
        <v>24.49</v>
      </c>
      <c r="S83" t="n">
        <v>17.37</v>
      </c>
      <c r="T83" t="n">
        <v>1463.78</v>
      </c>
      <c r="U83" t="n">
        <v>0.71</v>
      </c>
      <c r="V83" t="n">
        <v>0.75</v>
      </c>
      <c r="W83" t="n">
        <v>1.15</v>
      </c>
      <c r="X83" t="n">
        <v>0.09</v>
      </c>
      <c r="Y83" t="n">
        <v>1</v>
      </c>
      <c r="Z83" t="n">
        <v>10</v>
      </c>
      <c r="AA83" t="n">
        <v>89.93935236836467</v>
      </c>
      <c r="AB83" t="n">
        <v>123.0589897545361</v>
      </c>
      <c r="AC83" t="n">
        <v>111.3144124867724</v>
      </c>
      <c r="AD83" t="n">
        <v>89939.35236836466</v>
      </c>
      <c r="AE83" t="n">
        <v>123058.9897545361</v>
      </c>
      <c r="AF83" t="n">
        <v>5.517354053149161e-06</v>
      </c>
      <c r="AG83" t="n">
        <v>0.4095833333333334</v>
      </c>
      <c r="AH83" t="n">
        <v>111314.4124867724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10.1801</v>
      </c>
      <c r="E84" t="n">
        <v>9.82</v>
      </c>
      <c r="F84" t="n">
        <v>6.77</v>
      </c>
      <c r="G84" t="n">
        <v>81.28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106.03</v>
      </c>
      <c r="Q84" t="n">
        <v>204.14</v>
      </c>
      <c r="R84" t="n">
        <v>24.46</v>
      </c>
      <c r="S84" t="n">
        <v>17.37</v>
      </c>
      <c r="T84" t="n">
        <v>1447.3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89.75598867705121</v>
      </c>
      <c r="AB84" t="n">
        <v>122.808103462646</v>
      </c>
      <c r="AC84" t="n">
        <v>111.087470430459</v>
      </c>
      <c r="AD84" t="n">
        <v>89755.98867705121</v>
      </c>
      <c r="AE84" t="n">
        <v>122808.103462646</v>
      </c>
      <c r="AF84" t="n">
        <v>5.51936008769936e-06</v>
      </c>
      <c r="AG84" t="n">
        <v>0.4091666666666667</v>
      </c>
      <c r="AH84" t="n">
        <v>111087.470430459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10.1813</v>
      </c>
      <c r="E85" t="n">
        <v>9.82</v>
      </c>
      <c r="F85" t="n">
        <v>6.77</v>
      </c>
      <c r="G85" t="n">
        <v>81.27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105.97</v>
      </c>
      <c r="Q85" t="n">
        <v>204.16</v>
      </c>
      <c r="R85" t="n">
        <v>24.36</v>
      </c>
      <c r="S85" t="n">
        <v>17.37</v>
      </c>
      <c r="T85" t="n">
        <v>1398.07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89.71392779305211</v>
      </c>
      <c r="AB85" t="n">
        <v>122.7505539055633</v>
      </c>
      <c r="AC85" t="n">
        <v>111.0354133223329</v>
      </c>
      <c r="AD85" t="n">
        <v>89713.92779305211</v>
      </c>
      <c r="AE85" t="n">
        <v>122750.5539055633</v>
      </c>
      <c r="AF85" t="n">
        <v>5.520010693499425e-06</v>
      </c>
      <c r="AG85" t="n">
        <v>0.4091666666666667</v>
      </c>
      <c r="AH85" t="n">
        <v>111035.4133223329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10.1876</v>
      </c>
      <c r="E86" t="n">
        <v>9.82</v>
      </c>
      <c r="F86" t="n">
        <v>6.77</v>
      </c>
      <c r="G86" t="n">
        <v>81.2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105.7</v>
      </c>
      <c r="Q86" t="n">
        <v>204.14</v>
      </c>
      <c r="R86" t="n">
        <v>24.16</v>
      </c>
      <c r="S86" t="n">
        <v>17.37</v>
      </c>
      <c r="T86" t="n">
        <v>1296.89</v>
      </c>
      <c r="U86" t="n">
        <v>0.72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89.51730858030498</v>
      </c>
      <c r="AB86" t="n">
        <v>122.4815308244553</v>
      </c>
      <c r="AC86" t="n">
        <v>110.7920654265096</v>
      </c>
      <c r="AD86" t="n">
        <v>89517.30858030499</v>
      </c>
      <c r="AE86" t="n">
        <v>122481.5308244553</v>
      </c>
      <c r="AF86" t="n">
        <v>5.523426373949765e-06</v>
      </c>
      <c r="AG86" t="n">
        <v>0.4091666666666667</v>
      </c>
      <c r="AH86" t="n">
        <v>110792.0654265096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10.1919</v>
      </c>
      <c r="E87" t="n">
        <v>9.81</v>
      </c>
      <c r="F87" t="n">
        <v>6.76</v>
      </c>
      <c r="G87" t="n">
        <v>81.15000000000001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105.34</v>
      </c>
      <c r="Q87" t="n">
        <v>204.14</v>
      </c>
      <c r="R87" t="n">
        <v>24.11</v>
      </c>
      <c r="S87" t="n">
        <v>17.37</v>
      </c>
      <c r="T87" t="n">
        <v>1270.01</v>
      </c>
      <c r="U87" t="n">
        <v>0.72</v>
      </c>
      <c r="V87" t="n">
        <v>0.76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89.24389623750092</v>
      </c>
      <c r="AB87" t="n">
        <v>122.1074359949297</v>
      </c>
      <c r="AC87" t="n">
        <v>110.4536736824684</v>
      </c>
      <c r="AD87" t="n">
        <v>89243.89623750091</v>
      </c>
      <c r="AE87" t="n">
        <v>122107.4359949297</v>
      </c>
      <c r="AF87" t="n">
        <v>5.525757711399998e-06</v>
      </c>
      <c r="AG87" t="n">
        <v>0.40875</v>
      </c>
      <c r="AH87" t="n">
        <v>110453.6736824684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10.1917</v>
      </c>
      <c r="E88" t="n">
        <v>9.81</v>
      </c>
      <c r="F88" t="n">
        <v>6.76</v>
      </c>
      <c r="G88" t="n">
        <v>81.15000000000001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105.11</v>
      </c>
      <c r="Q88" t="n">
        <v>204.15</v>
      </c>
      <c r="R88" t="n">
        <v>24.05</v>
      </c>
      <c r="S88" t="n">
        <v>17.37</v>
      </c>
      <c r="T88" t="n">
        <v>1240.86</v>
      </c>
      <c r="U88" t="n">
        <v>0.72</v>
      </c>
      <c r="V88" t="n">
        <v>0.76</v>
      </c>
      <c r="W88" t="n">
        <v>1.14</v>
      </c>
      <c r="X88" t="n">
        <v>0.07000000000000001</v>
      </c>
      <c r="Y88" t="n">
        <v>1</v>
      </c>
      <c r="Z88" t="n">
        <v>10</v>
      </c>
      <c r="AA88" t="n">
        <v>89.12273889940457</v>
      </c>
      <c r="AB88" t="n">
        <v>121.9416631798618</v>
      </c>
      <c r="AC88" t="n">
        <v>110.3037219922069</v>
      </c>
      <c r="AD88" t="n">
        <v>89122.73889940456</v>
      </c>
      <c r="AE88" t="n">
        <v>121941.6631798618</v>
      </c>
      <c r="AF88" t="n">
        <v>5.525649277099987e-06</v>
      </c>
      <c r="AG88" t="n">
        <v>0.40875</v>
      </c>
      <c r="AH88" t="n">
        <v>110303.7219922069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10.1885</v>
      </c>
      <c r="E89" t="n">
        <v>9.82</v>
      </c>
      <c r="F89" t="n">
        <v>6.77</v>
      </c>
      <c r="G89" t="n">
        <v>81.19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104.96</v>
      </c>
      <c r="Q89" t="n">
        <v>204.14</v>
      </c>
      <c r="R89" t="n">
        <v>24.09</v>
      </c>
      <c r="S89" t="n">
        <v>17.37</v>
      </c>
      <c r="T89" t="n">
        <v>1264.44</v>
      </c>
      <c r="U89" t="n">
        <v>0.72</v>
      </c>
      <c r="V89" t="n">
        <v>0.75</v>
      </c>
      <c r="W89" t="n">
        <v>1.15</v>
      </c>
      <c r="X89" t="n">
        <v>0.07000000000000001</v>
      </c>
      <c r="Y89" t="n">
        <v>1</v>
      </c>
      <c r="Z89" t="n">
        <v>10</v>
      </c>
      <c r="AA89" t="n">
        <v>89.11458764487345</v>
      </c>
      <c r="AB89" t="n">
        <v>121.9305102738044</v>
      </c>
      <c r="AC89" t="n">
        <v>110.2936335038504</v>
      </c>
      <c r="AD89" t="n">
        <v>89114.58764487345</v>
      </c>
      <c r="AE89" t="n">
        <v>121930.5102738044</v>
      </c>
      <c r="AF89" t="n">
        <v>5.523914328299814e-06</v>
      </c>
      <c r="AG89" t="n">
        <v>0.4091666666666667</v>
      </c>
      <c r="AH89" t="n">
        <v>110293.6335038504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10.1827</v>
      </c>
      <c r="E90" t="n">
        <v>9.82</v>
      </c>
      <c r="F90" t="n">
        <v>6.77</v>
      </c>
      <c r="G90" t="n">
        <v>81.25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104.73</v>
      </c>
      <c r="Q90" t="n">
        <v>204.14</v>
      </c>
      <c r="R90" t="n">
        <v>24.23</v>
      </c>
      <c r="S90" t="n">
        <v>17.37</v>
      </c>
      <c r="T90" t="n">
        <v>1333.83</v>
      </c>
      <c r="U90" t="n">
        <v>0.72</v>
      </c>
      <c r="V90" t="n">
        <v>0.75</v>
      </c>
      <c r="W90" t="n">
        <v>1.15</v>
      </c>
      <c r="X90" t="n">
        <v>0.08</v>
      </c>
      <c r="Y90" t="n">
        <v>1</v>
      </c>
      <c r="Z90" t="n">
        <v>10</v>
      </c>
      <c r="AA90" t="n">
        <v>89.0395840993945</v>
      </c>
      <c r="AB90" t="n">
        <v>121.8278871139573</v>
      </c>
      <c r="AC90" t="n">
        <v>110.2008045543465</v>
      </c>
      <c r="AD90" t="n">
        <v>89039.5840993945</v>
      </c>
      <c r="AE90" t="n">
        <v>121827.8871139573</v>
      </c>
      <c r="AF90" t="n">
        <v>5.520769733599501e-06</v>
      </c>
      <c r="AG90" t="n">
        <v>0.4091666666666667</v>
      </c>
      <c r="AH90" t="n">
        <v>110200.8045543465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10.1896</v>
      </c>
      <c r="E91" t="n">
        <v>9.81</v>
      </c>
      <c r="F91" t="n">
        <v>6.76</v>
      </c>
      <c r="G91" t="n">
        <v>81.17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104.47</v>
      </c>
      <c r="Q91" t="n">
        <v>204.17</v>
      </c>
      <c r="R91" t="n">
        <v>24.16</v>
      </c>
      <c r="S91" t="n">
        <v>17.37</v>
      </c>
      <c r="T91" t="n">
        <v>1296.01</v>
      </c>
      <c r="U91" t="n">
        <v>0.72</v>
      </c>
      <c r="V91" t="n">
        <v>0.75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88.79827375630117</v>
      </c>
      <c r="AB91" t="n">
        <v>121.4977156566761</v>
      </c>
      <c r="AC91" t="n">
        <v>109.9021441975497</v>
      </c>
      <c r="AD91" t="n">
        <v>88798.27375630118</v>
      </c>
      <c r="AE91" t="n">
        <v>121497.7156566762</v>
      </c>
      <c r="AF91" t="n">
        <v>5.524510716949873e-06</v>
      </c>
      <c r="AG91" t="n">
        <v>0.40875</v>
      </c>
      <c r="AH91" t="n">
        <v>109902.1441975497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10.1845</v>
      </c>
      <c r="E92" t="n">
        <v>9.82</v>
      </c>
      <c r="F92" t="n">
        <v>6.77</v>
      </c>
      <c r="G92" t="n">
        <v>81.23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3</v>
      </c>
      <c r="N92" t="n">
        <v>83.69</v>
      </c>
      <c r="O92" t="n">
        <v>36788.84</v>
      </c>
      <c r="P92" t="n">
        <v>104.5</v>
      </c>
      <c r="Q92" t="n">
        <v>204.14</v>
      </c>
      <c r="R92" t="n">
        <v>24.23</v>
      </c>
      <c r="S92" t="n">
        <v>17.37</v>
      </c>
      <c r="T92" t="n">
        <v>1334.46</v>
      </c>
      <c r="U92" t="n">
        <v>0.72</v>
      </c>
      <c r="V92" t="n">
        <v>0.75</v>
      </c>
      <c r="W92" t="n">
        <v>1.15</v>
      </c>
      <c r="X92" t="n">
        <v>0.08</v>
      </c>
      <c r="Y92" t="n">
        <v>1</v>
      </c>
      <c r="Z92" t="n">
        <v>10</v>
      </c>
      <c r="AA92" t="n">
        <v>88.90183198701547</v>
      </c>
      <c r="AB92" t="n">
        <v>121.639408596606</v>
      </c>
      <c r="AC92" t="n">
        <v>110.03031416216</v>
      </c>
      <c r="AD92" t="n">
        <v>88901.83198701547</v>
      </c>
      <c r="AE92" t="n">
        <v>121639.408596606</v>
      </c>
      <c r="AF92" t="n">
        <v>5.521745642299598e-06</v>
      </c>
      <c r="AG92" t="n">
        <v>0.4091666666666667</v>
      </c>
      <c r="AH92" t="n">
        <v>110030.31416216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10.1856</v>
      </c>
      <c r="E93" t="n">
        <v>9.82</v>
      </c>
      <c r="F93" t="n">
        <v>6.77</v>
      </c>
      <c r="G93" t="n">
        <v>81.22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3</v>
      </c>
      <c r="N93" t="n">
        <v>83.95999999999999</v>
      </c>
      <c r="O93" t="n">
        <v>36852.96</v>
      </c>
      <c r="P93" t="n">
        <v>104.36</v>
      </c>
      <c r="Q93" t="n">
        <v>204.14</v>
      </c>
      <c r="R93" t="n">
        <v>24.28</v>
      </c>
      <c r="S93" t="n">
        <v>17.37</v>
      </c>
      <c r="T93" t="n">
        <v>1356.29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88.81797093046791</v>
      </c>
      <c r="AB93" t="n">
        <v>121.5246661993491</v>
      </c>
      <c r="AC93" t="n">
        <v>109.9265226182552</v>
      </c>
      <c r="AD93" t="n">
        <v>88817.97093046791</v>
      </c>
      <c r="AE93" t="n">
        <v>121524.6661993491</v>
      </c>
      <c r="AF93" t="n">
        <v>5.522342030949658e-06</v>
      </c>
      <c r="AG93" t="n">
        <v>0.4091666666666667</v>
      </c>
      <c r="AH93" t="n">
        <v>109926.5226182552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10.1793</v>
      </c>
      <c r="E94" t="n">
        <v>9.82</v>
      </c>
      <c r="F94" t="n">
        <v>6.77</v>
      </c>
      <c r="G94" t="n">
        <v>81.29000000000001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3</v>
      </c>
      <c r="N94" t="n">
        <v>84.23999999999999</v>
      </c>
      <c r="O94" t="n">
        <v>36917.19</v>
      </c>
      <c r="P94" t="n">
        <v>104.35</v>
      </c>
      <c r="Q94" t="n">
        <v>204.14</v>
      </c>
      <c r="R94" t="n">
        <v>24.41</v>
      </c>
      <c r="S94" t="n">
        <v>17.37</v>
      </c>
      <c r="T94" t="n">
        <v>1421.27</v>
      </c>
      <c r="U94" t="n">
        <v>0.71</v>
      </c>
      <c r="V94" t="n">
        <v>0.75</v>
      </c>
      <c r="W94" t="n">
        <v>1.15</v>
      </c>
      <c r="X94" t="n">
        <v>0.08</v>
      </c>
      <c r="Y94" t="n">
        <v>1</v>
      </c>
      <c r="Z94" t="n">
        <v>10</v>
      </c>
      <c r="AA94" t="n">
        <v>88.86450506982918</v>
      </c>
      <c r="AB94" t="n">
        <v>121.5883362617644</v>
      </c>
      <c r="AC94" t="n">
        <v>109.9841160992752</v>
      </c>
      <c r="AD94" t="n">
        <v>88864.50506982917</v>
      </c>
      <c r="AE94" t="n">
        <v>121588.3362617644</v>
      </c>
      <c r="AF94" t="n">
        <v>5.518926350499317e-06</v>
      </c>
      <c r="AG94" t="n">
        <v>0.4091666666666667</v>
      </c>
      <c r="AH94" t="n">
        <v>109984.1160992752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10.1862</v>
      </c>
      <c r="E95" t="n">
        <v>9.82</v>
      </c>
      <c r="F95" t="n">
        <v>6.77</v>
      </c>
      <c r="G95" t="n">
        <v>81.20999999999999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3</v>
      </c>
      <c r="N95" t="n">
        <v>84.51000000000001</v>
      </c>
      <c r="O95" t="n">
        <v>36981.53</v>
      </c>
      <c r="P95" t="n">
        <v>103.94</v>
      </c>
      <c r="Q95" t="n">
        <v>204.14</v>
      </c>
      <c r="R95" t="n">
        <v>24.27</v>
      </c>
      <c r="S95" t="n">
        <v>17.37</v>
      </c>
      <c r="T95" t="n">
        <v>1352.12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88.5886490764305</v>
      </c>
      <c r="AB95" t="n">
        <v>121.2108979216891</v>
      </c>
      <c r="AC95" t="n">
        <v>109.6426999446385</v>
      </c>
      <c r="AD95" t="n">
        <v>88588.64907643051</v>
      </c>
      <c r="AE95" t="n">
        <v>121210.8979216891</v>
      </c>
      <c r="AF95" t="n">
        <v>5.522667333849689e-06</v>
      </c>
      <c r="AG95" t="n">
        <v>0.4091666666666667</v>
      </c>
      <c r="AH95" t="n">
        <v>109642.6999446385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10.1847</v>
      </c>
      <c r="E96" t="n">
        <v>9.82</v>
      </c>
      <c r="F96" t="n">
        <v>6.77</v>
      </c>
      <c r="G96" t="n">
        <v>81.23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3</v>
      </c>
      <c r="N96" t="n">
        <v>84.78</v>
      </c>
      <c r="O96" t="n">
        <v>37045.99</v>
      </c>
      <c r="P96" t="n">
        <v>103.7</v>
      </c>
      <c r="Q96" t="n">
        <v>204.15</v>
      </c>
      <c r="R96" t="n">
        <v>24.19</v>
      </c>
      <c r="S96" t="n">
        <v>17.37</v>
      </c>
      <c r="T96" t="n">
        <v>1314.02</v>
      </c>
      <c r="U96" t="n">
        <v>0.72</v>
      </c>
      <c r="V96" t="n">
        <v>0.75</v>
      </c>
      <c r="W96" t="n">
        <v>1.15</v>
      </c>
      <c r="X96" t="n">
        <v>0.08</v>
      </c>
      <c r="Y96" t="n">
        <v>1</v>
      </c>
      <c r="Z96" t="n">
        <v>10</v>
      </c>
      <c r="AA96" t="n">
        <v>88.47272274966899</v>
      </c>
      <c r="AB96" t="n">
        <v>121.0522824071055</v>
      </c>
      <c r="AC96" t="n">
        <v>109.4992224721484</v>
      </c>
      <c r="AD96" t="n">
        <v>88472.72274966899</v>
      </c>
      <c r="AE96" t="n">
        <v>121052.2824071055</v>
      </c>
      <c r="AF96" t="n">
        <v>5.521854076599608e-06</v>
      </c>
      <c r="AG96" t="n">
        <v>0.4091666666666667</v>
      </c>
      <c r="AH96" t="n">
        <v>109499.2224721484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10.2602</v>
      </c>
      <c r="E97" t="n">
        <v>9.75</v>
      </c>
      <c r="F97" t="n">
        <v>6.75</v>
      </c>
      <c r="G97" t="n">
        <v>101.19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103.21</v>
      </c>
      <c r="Q97" t="n">
        <v>204.14</v>
      </c>
      <c r="R97" t="n">
        <v>23.45</v>
      </c>
      <c r="S97" t="n">
        <v>17.37</v>
      </c>
      <c r="T97" t="n">
        <v>949.73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87.48755539361677</v>
      </c>
      <c r="AB97" t="n">
        <v>119.7043329680392</v>
      </c>
      <c r="AC97" t="n">
        <v>108.2799194356872</v>
      </c>
      <c r="AD97" t="n">
        <v>87487.55539361677</v>
      </c>
      <c r="AE97" t="n">
        <v>119704.3329680392</v>
      </c>
      <c r="AF97" t="n">
        <v>5.562788024853683e-06</v>
      </c>
      <c r="AG97" t="n">
        <v>0.40625</v>
      </c>
      <c r="AH97" t="n">
        <v>108279.9194356872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10.2628</v>
      </c>
      <c r="E98" t="n">
        <v>9.74</v>
      </c>
      <c r="F98" t="n">
        <v>6.74</v>
      </c>
      <c r="G98" t="n">
        <v>101.15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103.21</v>
      </c>
      <c r="Q98" t="n">
        <v>204.14</v>
      </c>
      <c r="R98" t="n">
        <v>23.49</v>
      </c>
      <c r="S98" t="n">
        <v>17.37</v>
      </c>
      <c r="T98" t="n">
        <v>964.91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87.42140577266277</v>
      </c>
      <c r="AB98" t="n">
        <v>119.6138241383346</v>
      </c>
      <c r="AC98" t="n">
        <v>108.1980486416597</v>
      </c>
      <c r="AD98" t="n">
        <v>87421.40577266277</v>
      </c>
      <c r="AE98" t="n">
        <v>119613.8241383346</v>
      </c>
      <c r="AF98" t="n">
        <v>5.564197670753824e-06</v>
      </c>
      <c r="AG98" t="n">
        <v>0.4058333333333333</v>
      </c>
      <c r="AH98" t="n">
        <v>108198.0486416597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10.2608</v>
      </c>
      <c r="E99" t="n">
        <v>9.75</v>
      </c>
      <c r="F99" t="n">
        <v>6.75</v>
      </c>
      <c r="G99" t="n">
        <v>101.18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103.3</v>
      </c>
      <c r="Q99" t="n">
        <v>204.14</v>
      </c>
      <c r="R99" t="n">
        <v>23.48</v>
      </c>
      <c r="S99" t="n">
        <v>17.37</v>
      </c>
      <c r="T99" t="n">
        <v>963.92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87.53046254055296</v>
      </c>
      <c r="AB99" t="n">
        <v>119.763040419407</v>
      </c>
      <c r="AC99" t="n">
        <v>108.3330239302929</v>
      </c>
      <c r="AD99" t="n">
        <v>87530.46254055297</v>
      </c>
      <c r="AE99" t="n">
        <v>119763.040419407</v>
      </c>
      <c r="AF99" t="n">
        <v>5.563113327753715e-06</v>
      </c>
      <c r="AG99" t="n">
        <v>0.40625</v>
      </c>
      <c r="AH99" t="n">
        <v>108333.0239302929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10.2547</v>
      </c>
      <c r="E100" t="n">
        <v>9.75</v>
      </c>
      <c r="F100" t="n">
        <v>6.75</v>
      </c>
      <c r="G100" t="n">
        <v>101.27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103.6</v>
      </c>
      <c r="Q100" t="n">
        <v>204.14</v>
      </c>
      <c r="R100" t="n">
        <v>23.68</v>
      </c>
      <c r="S100" t="n">
        <v>17.37</v>
      </c>
      <c r="T100" t="n">
        <v>1063.47</v>
      </c>
      <c r="U100" t="n">
        <v>0.73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87.73878144967831</v>
      </c>
      <c r="AB100" t="n">
        <v>120.0480715412538</v>
      </c>
      <c r="AC100" t="n">
        <v>108.5908520819145</v>
      </c>
      <c r="AD100" t="n">
        <v>87738.78144967831</v>
      </c>
      <c r="AE100" t="n">
        <v>120048.0715412538</v>
      </c>
      <c r="AF100" t="n">
        <v>5.559806081603387e-06</v>
      </c>
      <c r="AG100" t="n">
        <v>0.40625</v>
      </c>
      <c r="AH100" t="n">
        <v>108590.8520819145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10.257</v>
      </c>
      <c r="E101" t="n">
        <v>9.75</v>
      </c>
      <c r="F101" t="n">
        <v>6.75</v>
      </c>
      <c r="G101" t="n">
        <v>101.23</v>
      </c>
      <c r="H101" t="n">
        <v>1.52</v>
      </c>
      <c r="I101" t="n">
        <v>4</v>
      </c>
      <c r="J101" t="n">
        <v>301.1</v>
      </c>
      <c r="K101" t="n">
        <v>59.19</v>
      </c>
      <c r="L101" t="n">
        <v>25.75</v>
      </c>
      <c r="M101" t="n">
        <v>2</v>
      </c>
      <c r="N101" t="n">
        <v>86.16</v>
      </c>
      <c r="O101" t="n">
        <v>37370.16</v>
      </c>
      <c r="P101" t="n">
        <v>103.71</v>
      </c>
      <c r="Q101" t="n">
        <v>204.14</v>
      </c>
      <c r="R101" t="n">
        <v>23.64</v>
      </c>
      <c r="S101" t="n">
        <v>17.37</v>
      </c>
      <c r="T101" t="n">
        <v>1043.25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87.77858174096757</v>
      </c>
      <c r="AB101" t="n">
        <v>120.1025280556606</v>
      </c>
      <c r="AC101" t="n">
        <v>108.6401113430165</v>
      </c>
      <c r="AD101" t="n">
        <v>87778.58174096757</v>
      </c>
      <c r="AE101" t="n">
        <v>120102.5280556606</v>
      </c>
      <c r="AF101" t="n">
        <v>5.56105307605351e-06</v>
      </c>
      <c r="AG101" t="n">
        <v>0.40625</v>
      </c>
      <c r="AH101" t="n">
        <v>108640.1113430165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10.2567</v>
      </c>
      <c r="E102" t="n">
        <v>9.75</v>
      </c>
      <c r="F102" t="n">
        <v>6.75</v>
      </c>
      <c r="G102" t="n">
        <v>101.24</v>
      </c>
      <c r="H102" t="n">
        <v>1.54</v>
      </c>
      <c r="I102" t="n">
        <v>4</v>
      </c>
      <c r="J102" t="n">
        <v>301.63</v>
      </c>
      <c r="K102" t="n">
        <v>59.19</v>
      </c>
      <c r="L102" t="n">
        <v>26</v>
      </c>
      <c r="M102" t="n">
        <v>2</v>
      </c>
      <c r="N102" t="n">
        <v>86.44</v>
      </c>
      <c r="O102" t="n">
        <v>37435.32</v>
      </c>
      <c r="P102" t="n">
        <v>103.83</v>
      </c>
      <c r="Q102" t="n">
        <v>204.14</v>
      </c>
      <c r="R102" t="n">
        <v>23.64</v>
      </c>
      <c r="S102" t="n">
        <v>17.37</v>
      </c>
      <c r="T102" t="n">
        <v>1040.77</v>
      </c>
      <c r="U102" t="n">
        <v>0.74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87.84467313925462</v>
      </c>
      <c r="AB102" t="n">
        <v>120.1929572225436</v>
      </c>
      <c r="AC102" t="n">
        <v>108.7219100771304</v>
      </c>
      <c r="AD102" t="n">
        <v>87844.67313925462</v>
      </c>
      <c r="AE102" t="n">
        <v>120192.9572225436</v>
      </c>
      <c r="AF102" t="n">
        <v>5.560890424603494e-06</v>
      </c>
      <c r="AG102" t="n">
        <v>0.40625</v>
      </c>
      <c r="AH102" t="n">
        <v>108721.9100771304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10.2538</v>
      </c>
      <c r="E103" t="n">
        <v>9.75</v>
      </c>
      <c r="F103" t="n">
        <v>6.75</v>
      </c>
      <c r="G103" t="n">
        <v>101.28</v>
      </c>
      <c r="H103" t="n">
        <v>1.55</v>
      </c>
      <c r="I103" t="n">
        <v>4</v>
      </c>
      <c r="J103" t="n">
        <v>302.16</v>
      </c>
      <c r="K103" t="n">
        <v>59.19</v>
      </c>
      <c r="L103" t="n">
        <v>26.25</v>
      </c>
      <c r="M103" t="n">
        <v>2</v>
      </c>
      <c r="N103" t="n">
        <v>86.72</v>
      </c>
      <c r="O103" t="n">
        <v>37500.6</v>
      </c>
      <c r="P103" t="n">
        <v>103.93</v>
      </c>
      <c r="Q103" t="n">
        <v>204.14</v>
      </c>
      <c r="R103" t="n">
        <v>23.73</v>
      </c>
      <c r="S103" t="n">
        <v>17.37</v>
      </c>
      <c r="T103" t="n">
        <v>1088.44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87.92118644657332</v>
      </c>
      <c r="AB103" t="n">
        <v>120.2976461051459</v>
      </c>
      <c r="AC103" t="n">
        <v>108.8166075997089</v>
      </c>
      <c r="AD103" t="n">
        <v>87921.18644657331</v>
      </c>
      <c r="AE103" t="n">
        <v>120297.6461051459</v>
      </c>
      <c r="AF103" t="n">
        <v>5.559318127253338e-06</v>
      </c>
      <c r="AG103" t="n">
        <v>0.40625</v>
      </c>
      <c r="AH103" t="n">
        <v>108816.6075997089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10.2596</v>
      </c>
      <c r="E104" t="n">
        <v>9.75</v>
      </c>
      <c r="F104" t="n">
        <v>6.75</v>
      </c>
      <c r="G104" t="n">
        <v>101.2</v>
      </c>
      <c r="H104" t="n">
        <v>1.56</v>
      </c>
      <c r="I104" t="n">
        <v>4</v>
      </c>
      <c r="J104" t="n">
        <v>302.69</v>
      </c>
      <c r="K104" t="n">
        <v>59.19</v>
      </c>
      <c r="L104" t="n">
        <v>26.5</v>
      </c>
      <c r="M104" t="n">
        <v>2</v>
      </c>
      <c r="N104" t="n">
        <v>87</v>
      </c>
      <c r="O104" t="n">
        <v>37566</v>
      </c>
      <c r="P104" t="n">
        <v>104.07</v>
      </c>
      <c r="Q104" t="n">
        <v>204.14</v>
      </c>
      <c r="R104" t="n">
        <v>23.61</v>
      </c>
      <c r="S104" t="n">
        <v>17.37</v>
      </c>
      <c r="T104" t="n">
        <v>1027.36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87.94854792600863</v>
      </c>
      <c r="AB104" t="n">
        <v>120.3350832884126</v>
      </c>
      <c r="AC104" t="n">
        <v>108.850471830748</v>
      </c>
      <c r="AD104" t="n">
        <v>87948.54792600863</v>
      </c>
      <c r="AE104" t="n">
        <v>120335.0832884126</v>
      </c>
      <c r="AF104" t="n">
        <v>5.562462721953651e-06</v>
      </c>
      <c r="AG104" t="n">
        <v>0.40625</v>
      </c>
      <c r="AH104" t="n">
        <v>108850.471830748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10.2611</v>
      </c>
      <c r="E105" t="n">
        <v>9.75</v>
      </c>
      <c r="F105" t="n">
        <v>6.75</v>
      </c>
      <c r="G105" t="n">
        <v>101.17</v>
      </c>
      <c r="H105" t="n">
        <v>1.57</v>
      </c>
      <c r="I105" t="n">
        <v>4</v>
      </c>
      <c r="J105" t="n">
        <v>303.22</v>
      </c>
      <c r="K105" t="n">
        <v>59.19</v>
      </c>
      <c r="L105" t="n">
        <v>26.75</v>
      </c>
      <c r="M105" t="n">
        <v>2</v>
      </c>
      <c r="N105" t="n">
        <v>87.28</v>
      </c>
      <c r="O105" t="n">
        <v>37631.52</v>
      </c>
      <c r="P105" t="n">
        <v>104.03</v>
      </c>
      <c r="Q105" t="n">
        <v>204.14</v>
      </c>
      <c r="R105" t="n">
        <v>23.51</v>
      </c>
      <c r="S105" t="n">
        <v>17.37</v>
      </c>
      <c r="T105" t="n">
        <v>976.8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87.91520292636579</v>
      </c>
      <c r="AB105" t="n">
        <v>120.2894591888237</v>
      </c>
      <c r="AC105" t="n">
        <v>108.8092020311901</v>
      </c>
      <c r="AD105" t="n">
        <v>87915.20292636579</v>
      </c>
      <c r="AE105" t="n">
        <v>120289.4591888237</v>
      </c>
      <c r="AF105" t="n">
        <v>5.563275979203732e-06</v>
      </c>
      <c r="AG105" t="n">
        <v>0.40625</v>
      </c>
      <c r="AH105" t="n">
        <v>108809.2020311901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10.2649</v>
      </c>
      <c r="E106" t="n">
        <v>9.74</v>
      </c>
      <c r="F106" t="n">
        <v>6.74</v>
      </c>
      <c r="G106" t="n">
        <v>101.12</v>
      </c>
      <c r="H106" t="n">
        <v>1.58</v>
      </c>
      <c r="I106" t="n">
        <v>4</v>
      </c>
      <c r="J106" t="n">
        <v>303.75</v>
      </c>
      <c r="K106" t="n">
        <v>59.19</v>
      </c>
      <c r="L106" t="n">
        <v>27</v>
      </c>
      <c r="M106" t="n">
        <v>2</v>
      </c>
      <c r="N106" t="n">
        <v>87.56</v>
      </c>
      <c r="O106" t="n">
        <v>37697.16</v>
      </c>
      <c r="P106" t="n">
        <v>104.1</v>
      </c>
      <c r="Q106" t="n">
        <v>204.14</v>
      </c>
      <c r="R106" t="n">
        <v>23.44</v>
      </c>
      <c r="S106" t="n">
        <v>17.37</v>
      </c>
      <c r="T106" t="n">
        <v>940.22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87.87637097241139</v>
      </c>
      <c r="AB106" t="n">
        <v>120.2363275962784</v>
      </c>
      <c r="AC106" t="n">
        <v>108.7611412432666</v>
      </c>
      <c r="AD106" t="n">
        <v>87876.37097241139</v>
      </c>
      <c r="AE106" t="n">
        <v>120236.3275962784</v>
      </c>
      <c r="AF106" t="n">
        <v>5.565336230903937e-06</v>
      </c>
      <c r="AG106" t="n">
        <v>0.4058333333333333</v>
      </c>
      <c r="AH106" t="n">
        <v>108761.1412432666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10.2596</v>
      </c>
      <c r="E107" t="n">
        <v>9.75</v>
      </c>
      <c r="F107" t="n">
        <v>6.75</v>
      </c>
      <c r="G107" t="n">
        <v>101.2</v>
      </c>
      <c r="H107" t="n">
        <v>1.6</v>
      </c>
      <c r="I107" t="n">
        <v>4</v>
      </c>
      <c r="J107" t="n">
        <v>304.29</v>
      </c>
      <c r="K107" t="n">
        <v>59.19</v>
      </c>
      <c r="L107" t="n">
        <v>27.25</v>
      </c>
      <c r="M107" t="n">
        <v>2</v>
      </c>
      <c r="N107" t="n">
        <v>87.84</v>
      </c>
      <c r="O107" t="n">
        <v>37762.92</v>
      </c>
      <c r="P107" t="n">
        <v>104.22</v>
      </c>
      <c r="Q107" t="n">
        <v>204.14</v>
      </c>
      <c r="R107" t="n">
        <v>23.51</v>
      </c>
      <c r="S107" t="n">
        <v>17.37</v>
      </c>
      <c r="T107" t="n">
        <v>975.13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88.0281118256776</v>
      </c>
      <c r="AB107" t="n">
        <v>120.4439461260511</v>
      </c>
      <c r="AC107" t="n">
        <v>108.9489449519523</v>
      </c>
      <c r="AD107" t="n">
        <v>88028.1118256776</v>
      </c>
      <c r="AE107" t="n">
        <v>120443.9461260511</v>
      </c>
      <c r="AF107" t="n">
        <v>5.562462721953651e-06</v>
      </c>
      <c r="AG107" t="n">
        <v>0.40625</v>
      </c>
      <c r="AH107" t="n">
        <v>108948.9449519523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10.2593</v>
      </c>
      <c r="E108" t="n">
        <v>9.75</v>
      </c>
      <c r="F108" t="n">
        <v>6.75</v>
      </c>
      <c r="G108" t="n">
        <v>101.2</v>
      </c>
      <c r="H108" t="n">
        <v>1.61</v>
      </c>
      <c r="I108" t="n">
        <v>4</v>
      </c>
      <c r="J108" t="n">
        <v>304.82</v>
      </c>
      <c r="K108" t="n">
        <v>59.19</v>
      </c>
      <c r="L108" t="n">
        <v>27.5</v>
      </c>
      <c r="M108" t="n">
        <v>2</v>
      </c>
      <c r="N108" t="n">
        <v>88.13</v>
      </c>
      <c r="O108" t="n">
        <v>37828.81</v>
      </c>
      <c r="P108" t="n">
        <v>104.21</v>
      </c>
      <c r="Q108" t="n">
        <v>204.14</v>
      </c>
      <c r="R108" t="n">
        <v>23.55</v>
      </c>
      <c r="S108" t="n">
        <v>17.37</v>
      </c>
      <c r="T108" t="n">
        <v>999.67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88.02523637512363</v>
      </c>
      <c r="AB108" t="n">
        <v>120.4400118077473</v>
      </c>
      <c r="AC108" t="n">
        <v>108.9453861194656</v>
      </c>
      <c r="AD108" t="n">
        <v>88025.23637512363</v>
      </c>
      <c r="AE108" t="n">
        <v>120440.0118077473</v>
      </c>
      <c r="AF108" t="n">
        <v>5.562300070503634e-06</v>
      </c>
      <c r="AG108" t="n">
        <v>0.40625</v>
      </c>
      <c r="AH108" t="n">
        <v>108945.3861194655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10.2523</v>
      </c>
      <c r="E109" t="n">
        <v>9.75</v>
      </c>
      <c r="F109" t="n">
        <v>6.75</v>
      </c>
      <c r="G109" t="n">
        <v>101.3</v>
      </c>
      <c r="H109" t="n">
        <v>1.62</v>
      </c>
      <c r="I109" t="n">
        <v>4</v>
      </c>
      <c r="J109" t="n">
        <v>305.36</v>
      </c>
      <c r="K109" t="n">
        <v>59.19</v>
      </c>
      <c r="L109" t="n">
        <v>27.75</v>
      </c>
      <c r="M109" t="n">
        <v>2</v>
      </c>
      <c r="N109" t="n">
        <v>88.41</v>
      </c>
      <c r="O109" t="n">
        <v>37894.82</v>
      </c>
      <c r="P109" t="n">
        <v>104.31</v>
      </c>
      <c r="Q109" t="n">
        <v>204.14</v>
      </c>
      <c r="R109" t="n">
        <v>23.75</v>
      </c>
      <c r="S109" t="n">
        <v>17.37</v>
      </c>
      <c r="T109" t="n">
        <v>1099.26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88.13502931562532</v>
      </c>
      <c r="AB109" t="n">
        <v>120.5902353526643</v>
      </c>
      <c r="AC109" t="n">
        <v>109.0812725400958</v>
      </c>
      <c r="AD109" t="n">
        <v>88135.02931562532</v>
      </c>
      <c r="AE109" t="n">
        <v>120590.2353526643</v>
      </c>
      <c r="AF109" t="n">
        <v>5.558504870003257e-06</v>
      </c>
      <c r="AG109" t="n">
        <v>0.40625</v>
      </c>
      <c r="AH109" t="n">
        <v>109081.2725400958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10.2579</v>
      </c>
      <c r="E110" t="n">
        <v>9.75</v>
      </c>
      <c r="F110" t="n">
        <v>6.75</v>
      </c>
      <c r="G110" t="n">
        <v>101.22</v>
      </c>
      <c r="H110" t="n">
        <v>1.63</v>
      </c>
      <c r="I110" t="n">
        <v>4</v>
      </c>
      <c r="J110" t="n">
        <v>305.89</v>
      </c>
      <c r="K110" t="n">
        <v>59.19</v>
      </c>
      <c r="L110" t="n">
        <v>28</v>
      </c>
      <c r="M110" t="n">
        <v>2</v>
      </c>
      <c r="N110" t="n">
        <v>88.7</v>
      </c>
      <c r="O110" t="n">
        <v>37960.95</v>
      </c>
      <c r="P110" t="n">
        <v>104.22</v>
      </c>
      <c r="Q110" t="n">
        <v>204.14</v>
      </c>
      <c r="R110" t="n">
        <v>23.65</v>
      </c>
      <c r="S110" t="n">
        <v>17.37</v>
      </c>
      <c r="T110" t="n">
        <v>1045.03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88.04187783654476</v>
      </c>
      <c r="AB110" t="n">
        <v>120.4627813894331</v>
      </c>
      <c r="AC110" t="n">
        <v>108.9659826042326</v>
      </c>
      <c r="AD110" t="n">
        <v>88041.87783654475</v>
      </c>
      <c r="AE110" t="n">
        <v>120462.7813894331</v>
      </c>
      <c r="AF110" t="n">
        <v>5.561541030403558e-06</v>
      </c>
      <c r="AG110" t="n">
        <v>0.40625</v>
      </c>
      <c r="AH110" t="n">
        <v>108965.9826042326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10.2558</v>
      </c>
      <c r="E111" t="n">
        <v>9.75</v>
      </c>
      <c r="F111" t="n">
        <v>6.75</v>
      </c>
      <c r="G111" t="n">
        <v>101.25</v>
      </c>
      <c r="H111" t="n">
        <v>1.64</v>
      </c>
      <c r="I111" t="n">
        <v>4</v>
      </c>
      <c r="J111" t="n">
        <v>306.43</v>
      </c>
      <c r="K111" t="n">
        <v>59.19</v>
      </c>
      <c r="L111" t="n">
        <v>28.25</v>
      </c>
      <c r="M111" t="n">
        <v>2</v>
      </c>
      <c r="N111" t="n">
        <v>88.98999999999999</v>
      </c>
      <c r="O111" t="n">
        <v>38027.2</v>
      </c>
      <c r="P111" t="n">
        <v>104.22</v>
      </c>
      <c r="Q111" t="n">
        <v>204.14</v>
      </c>
      <c r="R111" t="n">
        <v>23.75</v>
      </c>
      <c r="S111" t="n">
        <v>17.37</v>
      </c>
      <c r="T111" t="n">
        <v>1096.74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88.05888920954654</v>
      </c>
      <c r="AB111" t="n">
        <v>120.4860571004629</v>
      </c>
      <c r="AC111" t="n">
        <v>108.9870369140694</v>
      </c>
      <c r="AD111" t="n">
        <v>88058.88920954654</v>
      </c>
      <c r="AE111" t="n">
        <v>120486.0571004629</v>
      </c>
      <c r="AF111" t="n">
        <v>5.560402470253446e-06</v>
      </c>
      <c r="AG111" t="n">
        <v>0.40625</v>
      </c>
      <c r="AH111" t="n">
        <v>108987.0369140694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10.2567</v>
      </c>
      <c r="E112" t="n">
        <v>9.75</v>
      </c>
      <c r="F112" t="n">
        <v>6.75</v>
      </c>
      <c r="G112" t="n">
        <v>101.24</v>
      </c>
      <c r="H112" t="n">
        <v>1.65</v>
      </c>
      <c r="I112" t="n">
        <v>4</v>
      </c>
      <c r="J112" t="n">
        <v>306.97</v>
      </c>
      <c r="K112" t="n">
        <v>59.19</v>
      </c>
      <c r="L112" t="n">
        <v>28.5</v>
      </c>
      <c r="M112" t="n">
        <v>2</v>
      </c>
      <c r="N112" t="n">
        <v>89.27</v>
      </c>
      <c r="O112" t="n">
        <v>38093.58</v>
      </c>
      <c r="P112" t="n">
        <v>104.21</v>
      </c>
      <c r="Q112" t="n">
        <v>204.14</v>
      </c>
      <c r="R112" t="n">
        <v>23.62</v>
      </c>
      <c r="S112" t="n">
        <v>17.37</v>
      </c>
      <c r="T112" t="n">
        <v>1032.08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88.04629200842739</v>
      </c>
      <c r="AB112" t="n">
        <v>120.4688210541424</v>
      </c>
      <c r="AC112" t="n">
        <v>108.9714458518188</v>
      </c>
      <c r="AD112" t="n">
        <v>88046.29200842738</v>
      </c>
      <c r="AE112" t="n">
        <v>120468.8210541424</v>
      </c>
      <c r="AF112" t="n">
        <v>5.560890424603494e-06</v>
      </c>
      <c r="AG112" t="n">
        <v>0.40625</v>
      </c>
      <c r="AH112" t="n">
        <v>108971.4458518188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10.2582</v>
      </c>
      <c r="E113" t="n">
        <v>9.75</v>
      </c>
      <c r="F113" t="n">
        <v>6.75</v>
      </c>
      <c r="G113" t="n">
        <v>101.22</v>
      </c>
      <c r="H113" t="n">
        <v>1.67</v>
      </c>
      <c r="I113" t="n">
        <v>4</v>
      </c>
      <c r="J113" t="n">
        <v>307.51</v>
      </c>
      <c r="K113" t="n">
        <v>59.19</v>
      </c>
      <c r="L113" t="n">
        <v>28.75</v>
      </c>
      <c r="M113" t="n">
        <v>2</v>
      </c>
      <c r="N113" t="n">
        <v>89.56</v>
      </c>
      <c r="O113" t="n">
        <v>38160.09</v>
      </c>
      <c r="P113" t="n">
        <v>104.05</v>
      </c>
      <c r="Q113" t="n">
        <v>204.15</v>
      </c>
      <c r="R113" t="n">
        <v>23.57</v>
      </c>
      <c r="S113" t="n">
        <v>17.37</v>
      </c>
      <c r="T113" t="n">
        <v>1006.54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87.94926348295564</v>
      </c>
      <c r="AB113" t="n">
        <v>120.3360623449957</v>
      </c>
      <c r="AC113" t="n">
        <v>108.8513574475449</v>
      </c>
      <c r="AD113" t="n">
        <v>87949.26348295565</v>
      </c>
      <c r="AE113" t="n">
        <v>120336.0623449956</v>
      </c>
      <c r="AF113" t="n">
        <v>5.561703681853575e-06</v>
      </c>
      <c r="AG113" t="n">
        <v>0.40625</v>
      </c>
      <c r="AH113" t="n">
        <v>108851.3574475449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10.2585</v>
      </c>
      <c r="E114" t="n">
        <v>9.75</v>
      </c>
      <c r="F114" t="n">
        <v>6.75</v>
      </c>
      <c r="G114" t="n">
        <v>101.21</v>
      </c>
      <c r="H114" t="n">
        <v>1.68</v>
      </c>
      <c r="I114" t="n">
        <v>4</v>
      </c>
      <c r="J114" t="n">
        <v>308.05</v>
      </c>
      <c r="K114" t="n">
        <v>59.19</v>
      </c>
      <c r="L114" t="n">
        <v>29</v>
      </c>
      <c r="M114" t="n">
        <v>2</v>
      </c>
      <c r="N114" t="n">
        <v>89.84999999999999</v>
      </c>
      <c r="O114" t="n">
        <v>38226.72</v>
      </c>
      <c r="P114" t="n">
        <v>104.08</v>
      </c>
      <c r="Q114" t="n">
        <v>204.15</v>
      </c>
      <c r="R114" t="n">
        <v>23.54</v>
      </c>
      <c r="S114" t="n">
        <v>17.37</v>
      </c>
      <c r="T114" t="n">
        <v>993.16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87.96275112108117</v>
      </c>
      <c r="AB114" t="n">
        <v>120.3545167265115</v>
      </c>
      <c r="AC114" t="n">
        <v>108.8680505687898</v>
      </c>
      <c r="AD114" t="n">
        <v>87962.75112108116</v>
      </c>
      <c r="AE114" t="n">
        <v>120354.5167265115</v>
      </c>
      <c r="AF114" t="n">
        <v>5.561866333303591e-06</v>
      </c>
      <c r="AG114" t="n">
        <v>0.40625</v>
      </c>
      <c r="AH114" t="n">
        <v>108868.0505687898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10.2646</v>
      </c>
      <c r="E115" t="n">
        <v>9.74</v>
      </c>
      <c r="F115" t="n">
        <v>6.74</v>
      </c>
      <c r="G115" t="n">
        <v>101.12</v>
      </c>
      <c r="H115" t="n">
        <v>1.69</v>
      </c>
      <c r="I115" t="n">
        <v>4</v>
      </c>
      <c r="J115" t="n">
        <v>308.59</v>
      </c>
      <c r="K115" t="n">
        <v>59.19</v>
      </c>
      <c r="L115" t="n">
        <v>29.25</v>
      </c>
      <c r="M115" t="n">
        <v>2</v>
      </c>
      <c r="N115" t="n">
        <v>90.14</v>
      </c>
      <c r="O115" t="n">
        <v>38293.47</v>
      </c>
      <c r="P115" t="n">
        <v>103.93</v>
      </c>
      <c r="Q115" t="n">
        <v>204.14</v>
      </c>
      <c r="R115" t="n">
        <v>23.46</v>
      </c>
      <c r="S115" t="n">
        <v>17.37</v>
      </c>
      <c r="T115" t="n">
        <v>952.85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87.78866587191249</v>
      </c>
      <c r="AB115" t="n">
        <v>120.1163256084999</v>
      </c>
      <c r="AC115" t="n">
        <v>108.6525920767779</v>
      </c>
      <c r="AD115" t="n">
        <v>87788.66587191248</v>
      </c>
      <c r="AE115" t="n">
        <v>120116.3256084999</v>
      </c>
      <c r="AF115" t="n">
        <v>5.56517357945392e-06</v>
      </c>
      <c r="AG115" t="n">
        <v>0.4058333333333333</v>
      </c>
      <c r="AH115" t="n">
        <v>108652.5920767778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10.2661</v>
      </c>
      <c r="E116" t="n">
        <v>9.74</v>
      </c>
      <c r="F116" t="n">
        <v>6.74</v>
      </c>
      <c r="G116" t="n">
        <v>101.1</v>
      </c>
      <c r="H116" t="n">
        <v>1.7</v>
      </c>
      <c r="I116" t="n">
        <v>4</v>
      </c>
      <c r="J116" t="n">
        <v>309.13</v>
      </c>
      <c r="K116" t="n">
        <v>59.19</v>
      </c>
      <c r="L116" t="n">
        <v>29.5</v>
      </c>
      <c r="M116" t="n">
        <v>2</v>
      </c>
      <c r="N116" t="n">
        <v>90.44</v>
      </c>
      <c r="O116" t="n">
        <v>38360.36</v>
      </c>
      <c r="P116" t="n">
        <v>103.81</v>
      </c>
      <c r="Q116" t="n">
        <v>204.14</v>
      </c>
      <c r="R116" t="n">
        <v>23.35</v>
      </c>
      <c r="S116" t="n">
        <v>17.37</v>
      </c>
      <c r="T116" t="n">
        <v>898.17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87.71295266247623</v>
      </c>
      <c r="AB116" t="n">
        <v>120.0127314551182</v>
      </c>
      <c r="AC116" t="n">
        <v>108.5588848039995</v>
      </c>
      <c r="AD116" t="n">
        <v>87712.95266247622</v>
      </c>
      <c r="AE116" t="n">
        <v>120012.7314551182</v>
      </c>
      <c r="AF116" t="n">
        <v>5.565986836704001e-06</v>
      </c>
      <c r="AG116" t="n">
        <v>0.4058333333333333</v>
      </c>
      <c r="AH116" t="n">
        <v>108558.8848039995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10.2617</v>
      </c>
      <c r="E117" t="n">
        <v>9.74</v>
      </c>
      <c r="F117" t="n">
        <v>6.74</v>
      </c>
      <c r="G117" t="n">
        <v>101.17</v>
      </c>
      <c r="H117" t="n">
        <v>1.71</v>
      </c>
      <c r="I117" t="n">
        <v>4</v>
      </c>
      <c r="J117" t="n">
        <v>309.67</v>
      </c>
      <c r="K117" t="n">
        <v>59.19</v>
      </c>
      <c r="L117" t="n">
        <v>29.75</v>
      </c>
      <c r="M117" t="n">
        <v>2</v>
      </c>
      <c r="N117" t="n">
        <v>90.73</v>
      </c>
      <c r="O117" t="n">
        <v>38427.37</v>
      </c>
      <c r="P117" t="n">
        <v>103.78</v>
      </c>
      <c r="Q117" t="n">
        <v>204.14</v>
      </c>
      <c r="R117" t="n">
        <v>23.48</v>
      </c>
      <c r="S117" t="n">
        <v>17.37</v>
      </c>
      <c r="T117" t="n">
        <v>960.86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87.7325262421159</v>
      </c>
      <c r="AB117" t="n">
        <v>120.0395128903066</v>
      </c>
      <c r="AC117" t="n">
        <v>108.5831102566015</v>
      </c>
      <c r="AD117" t="n">
        <v>87732.5262421159</v>
      </c>
      <c r="AE117" t="n">
        <v>120039.5128903066</v>
      </c>
      <c r="AF117" t="n">
        <v>5.563601282103764e-06</v>
      </c>
      <c r="AG117" t="n">
        <v>0.4058333333333333</v>
      </c>
      <c r="AH117" t="n">
        <v>108583.1102566015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10.2649</v>
      </c>
      <c r="E118" t="n">
        <v>9.74</v>
      </c>
      <c r="F118" t="n">
        <v>6.74</v>
      </c>
      <c r="G118" t="n">
        <v>101.12</v>
      </c>
      <c r="H118" t="n">
        <v>1.72</v>
      </c>
      <c r="I118" t="n">
        <v>4</v>
      </c>
      <c r="J118" t="n">
        <v>310.22</v>
      </c>
      <c r="K118" t="n">
        <v>59.19</v>
      </c>
      <c r="L118" t="n">
        <v>30</v>
      </c>
      <c r="M118" t="n">
        <v>2</v>
      </c>
      <c r="N118" t="n">
        <v>91.02</v>
      </c>
      <c r="O118" t="n">
        <v>38494.52</v>
      </c>
      <c r="P118" t="n">
        <v>103.6</v>
      </c>
      <c r="Q118" t="n">
        <v>204.14</v>
      </c>
      <c r="R118" t="n">
        <v>23.46</v>
      </c>
      <c r="S118" t="n">
        <v>17.37</v>
      </c>
      <c r="T118" t="n">
        <v>951.73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87.61129490898365</v>
      </c>
      <c r="AB118" t="n">
        <v>119.8736388319662</v>
      </c>
      <c r="AC118" t="n">
        <v>108.4330669855834</v>
      </c>
      <c r="AD118" t="n">
        <v>87611.29490898365</v>
      </c>
      <c r="AE118" t="n">
        <v>119873.6388319662</v>
      </c>
      <c r="AF118" t="n">
        <v>5.565336230903937e-06</v>
      </c>
      <c r="AG118" t="n">
        <v>0.4058333333333333</v>
      </c>
      <c r="AH118" t="n">
        <v>108433.0669855834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10.2623</v>
      </c>
      <c r="E119" t="n">
        <v>9.74</v>
      </c>
      <c r="F119" t="n">
        <v>6.74</v>
      </c>
      <c r="G119" t="n">
        <v>101.16</v>
      </c>
      <c r="H119" t="n">
        <v>1.73</v>
      </c>
      <c r="I119" t="n">
        <v>4</v>
      </c>
      <c r="J119" t="n">
        <v>310.76</v>
      </c>
      <c r="K119" t="n">
        <v>59.19</v>
      </c>
      <c r="L119" t="n">
        <v>30.25</v>
      </c>
      <c r="M119" t="n">
        <v>2</v>
      </c>
      <c r="N119" t="n">
        <v>91.31999999999999</v>
      </c>
      <c r="O119" t="n">
        <v>38561.79</v>
      </c>
      <c r="P119" t="n">
        <v>103.5</v>
      </c>
      <c r="Q119" t="n">
        <v>204.14</v>
      </c>
      <c r="R119" t="n">
        <v>23.4</v>
      </c>
      <c r="S119" t="n">
        <v>17.37</v>
      </c>
      <c r="T119" t="n">
        <v>924.4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87.57920657152414</v>
      </c>
      <c r="AB119" t="n">
        <v>119.8297341530165</v>
      </c>
      <c r="AC119" t="n">
        <v>108.3933525075721</v>
      </c>
      <c r="AD119" t="n">
        <v>87579.20657152413</v>
      </c>
      <c r="AE119" t="n">
        <v>119829.7341530165</v>
      </c>
      <c r="AF119" t="n">
        <v>5.563926585003797e-06</v>
      </c>
      <c r="AG119" t="n">
        <v>0.4058333333333333</v>
      </c>
      <c r="AH119" t="n">
        <v>108393.3525075721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10.2628</v>
      </c>
      <c r="E120" t="n">
        <v>9.74</v>
      </c>
      <c r="F120" t="n">
        <v>6.74</v>
      </c>
      <c r="G120" t="n">
        <v>101.15</v>
      </c>
      <c r="H120" t="n">
        <v>1.75</v>
      </c>
      <c r="I120" t="n">
        <v>4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103.44</v>
      </c>
      <c r="Q120" t="n">
        <v>204.14</v>
      </c>
      <c r="R120" t="n">
        <v>23.39</v>
      </c>
      <c r="S120" t="n">
        <v>17.37</v>
      </c>
      <c r="T120" t="n">
        <v>916.89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87.5433657124843</v>
      </c>
      <c r="AB120" t="n">
        <v>119.7806951084912</v>
      </c>
      <c r="AC120" t="n">
        <v>108.3489936806295</v>
      </c>
      <c r="AD120" t="n">
        <v>87543.3657124843</v>
      </c>
      <c r="AE120" t="n">
        <v>119780.6951084912</v>
      </c>
      <c r="AF120" t="n">
        <v>5.564197670753824e-06</v>
      </c>
      <c r="AG120" t="n">
        <v>0.4058333333333333</v>
      </c>
      <c r="AH120" t="n">
        <v>108348.9936806295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10.2649</v>
      </c>
      <c r="E121" t="n">
        <v>9.74</v>
      </c>
      <c r="F121" t="n">
        <v>6.74</v>
      </c>
      <c r="G121" t="n">
        <v>101.12</v>
      </c>
      <c r="H121" t="n">
        <v>1.76</v>
      </c>
      <c r="I121" t="n">
        <v>4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103.15</v>
      </c>
      <c r="Q121" t="n">
        <v>204.14</v>
      </c>
      <c r="R121" t="n">
        <v>23.4</v>
      </c>
      <c r="S121" t="n">
        <v>17.37</v>
      </c>
      <c r="T121" t="n">
        <v>921.2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87.3727264518987</v>
      </c>
      <c r="AB121" t="n">
        <v>119.5472189440852</v>
      </c>
      <c r="AC121" t="n">
        <v>108.1378001536685</v>
      </c>
      <c r="AD121" t="n">
        <v>87372.72645189871</v>
      </c>
      <c r="AE121" t="n">
        <v>119547.2189440852</v>
      </c>
      <c r="AF121" t="n">
        <v>5.565336230903937e-06</v>
      </c>
      <c r="AG121" t="n">
        <v>0.4058333333333333</v>
      </c>
      <c r="AH121" t="n">
        <v>108137.8001536685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10.2628</v>
      </c>
      <c r="E122" t="n">
        <v>9.74</v>
      </c>
      <c r="F122" t="n">
        <v>6.74</v>
      </c>
      <c r="G122" t="n">
        <v>101.15</v>
      </c>
      <c r="H122" t="n">
        <v>1.77</v>
      </c>
      <c r="I122" t="n">
        <v>4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103.02</v>
      </c>
      <c r="Q122" t="n">
        <v>204.14</v>
      </c>
      <c r="R122" t="n">
        <v>23.42</v>
      </c>
      <c r="S122" t="n">
        <v>17.37</v>
      </c>
      <c r="T122" t="n">
        <v>931.77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87.32065625715803</v>
      </c>
      <c r="AB122" t="n">
        <v>119.4759742064661</v>
      </c>
      <c r="AC122" t="n">
        <v>108.0733549138152</v>
      </c>
      <c r="AD122" t="n">
        <v>87320.65625715803</v>
      </c>
      <c r="AE122" t="n">
        <v>119475.9742064662</v>
      </c>
      <c r="AF122" t="n">
        <v>5.564197670753824e-06</v>
      </c>
      <c r="AG122" t="n">
        <v>0.4058333333333333</v>
      </c>
      <c r="AH122" t="n">
        <v>108073.3549138152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10.2696</v>
      </c>
      <c r="E123" t="n">
        <v>9.74</v>
      </c>
      <c r="F123" t="n">
        <v>6.74</v>
      </c>
      <c r="G123" t="n">
        <v>101.05</v>
      </c>
      <c r="H123" t="n">
        <v>1.78</v>
      </c>
      <c r="I123" t="n">
        <v>4</v>
      </c>
      <c r="J123" t="n">
        <v>312.96</v>
      </c>
      <c r="K123" t="n">
        <v>59.19</v>
      </c>
      <c r="L123" t="n">
        <v>31.25</v>
      </c>
      <c r="M123" t="n">
        <v>2</v>
      </c>
      <c r="N123" t="n">
        <v>92.51000000000001</v>
      </c>
      <c r="O123" t="n">
        <v>38832.33</v>
      </c>
      <c r="P123" t="n">
        <v>102.79</v>
      </c>
      <c r="Q123" t="n">
        <v>204.14</v>
      </c>
      <c r="R123" t="n">
        <v>23.16</v>
      </c>
      <c r="S123" t="n">
        <v>17.37</v>
      </c>
      <c r="T123" t="n">
        <v>803.86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87.14424149275506</v>
      </c>
      <c r="AB123" t="n">
        <v>119.23459574294</v>
      </c>
      <c r="AC123" t="n">
        <v>107.8550132720711</v>
      </c>
      <c r="AD123" t="n">
        <v>87144.24149275506</v>
      </c>
      <c r="AE123" t="n">
        <v>119234.59574294</v>
      </c>
      <c r="AF123" t="n">
        <v>5.567884436954191e-06</v>
      </c>
      <c r="AG123" t="n">
        <v>0.4058333333333333</v>
      </c>
      <c r="AH123" t="n">
        <v>107855.0132720711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10.2705</v>
      </c>
      <c r="E124" t="n">
        <v>9.74</v>
      </c>
      <c r="F124" t="n">
        <v>6.74</v>
      </c>
      <c r="G124" t="n">
        <v>101.04</v>
      </c>
      <c r="H124" t="n">
        <v>1.79</v>
      </c>
      <c r="I124" t="n">
        <v>4</v>
      </c>
      <c r="J124" t="n">
        <v>313.51</v>
      </c>
      <c r="K124" t="n">
        <v>59.19</v>
      </c>
      <c r="L124" t="n">
        <v>31.5</v>
      </c>
      <c r="M124" t="n">
        <v>2</v>
      </c>
      <c r="N124" t="n">
        <v>92.81</v>
      </c>
      <c r="O124" t="n">
        <v>38900.27</v>
      </c>
      <c r="P124" t="n">
        <v>102.67</v>
      </c>
      <c r="Q124" t="n">
        <v>204.15</v>
      </c>
      <c r="R124" t="n">
        <v>23.13</v>
      </c>
      <c r="S124" t="n">
        <v>17.37</v>
      </c>
      <c r="T124" t="n">
        <v>789</v>
      </c>
      <c r="U124" t="n">
        <v>0.75</v>
      </c>
      <c r="V124" t="n">
        <v>0.76</v>
      </c>
      <c r="W124" t="n">
        <v>1.14</v>
      </c>
      <c r="X124" t="n">
        <v>0.04</v>
      </c>
      <c r="Y124" t="n">
        <v>1</v>
      </c>
      <c r="Z124" t="n">
        <v>10</v>
      </c>
      <c r="AA124" t="n">
        <v>87.07345607267727</v>
      </c>
      <c r="AB124" t="n">
        <v>119.1377440083573</v>
      </c>
      <c r="AC124" t="n">
        <v>107.7674049311047</v>
      </c>
      <c r="AD124" t="n">
        <v>87073.45607267728</v>
      </c>
      <c r="AE124" t="n">
        <v>119137.7440083573</v>
      </c>
      <c r="AF124" t="n">
        <v>5.568372391304239e-06</v>
      </c>
      <c r="AG124" t="n">
        <v>0.4058333333333333</v>
      </c>
      <c r="AH124" t="n">
        <v>107767.4049311047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10.2713</v>
      </c>
      <c r="E125" t="n">
        <v>9.74</v>
      </c>
      <c r="F125" t="n">
        <v>6.74</v>
      </c>
      <c r="G125" t="n">
        <v>101.03</v>
      </c>
      <c r="H125" t="n">
        <v>1.8</v>
      </c>
      <c r="I125" t="n">
        <v>4</v>
      </c>
      <c r="J125" t="n">
        <v>314.06</v>
      </c>
      <c r="K125" t="n">
        <v>59.19</v>
      </c>
      <c r="L125" t="n">
        <v>31.75</v>
      </c>
      <c r="M125" t="n">
        <v>2</v>
      </c>
      <c r="N125" t="n">
        <v>93.12</v>
      </c>
      <c r="O125" t="n">
        <v>38968.34</v>
      </c>
      <c r="P125" t="n">
        <v>102.48</v>
      </c>
      <c r="Q125" t="n">
        <v>204.14</v>
      </c>
      <c r="R125" t="n">
        <v>23.11</v>
      </c>
      <c r="S125" t="n">
        <v>17.37</v>
      </c>
      <c r="T125" t="n">
        <v>778.48</v>
      </c>
      <c r="U125" t="n">
        <v>0.75</v>
      </c>
      <c r="V125" t="n">
        <v>0.76</v>
      </c>
      <c r="W125" t="n">
        <v>1.14</v>
      </c>
      <c r="X125" t="n">
        <v>0.04</v>
      </c>
      <c r="Y125" t="n">
        <v>1</v>
      </c>
      <c r="Z125" t="n">
        <v>10</v>
      </c>
      <c r="AA125" t="n">
        <v>86.96639429725053</v>
      </c>
      <c r="AB125" t="n">
        <v>118.9912573639863</v>
      </c>
      <c r="AC125" t="n">
        <v>107.6348987664771</v>
      </c>
      <c r="AD125" t="n">
        <v>86966.39429725053</v>
      </c>
      <c r="AE125" t="n">
        <v>118991.2573639864</v>
      </c>
      <c r="AF125" t="n">
        <v>5.568806128504282e-06</v>
      </c>
      <c r="AG125" t="n">
        <v>0.4058333333333333</v>
      </c>
      <c r="AH125" t="n">
        <v>107634.8987664771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10.271</v>
      </c>
      <c r="E126" t="n">
        <v>9.74</v>
      </c>
      <c r="F126" t="n">
        <v>6.74</v>
      </c>
      <c r="G126" t="n">
        <v>101.03</v>
      </c>
      <c r="H126" t="n">
        <v>1.81</v>
      </c>
      <c r="I126" t="n">
        <v>4</v>
      </c>
      <c r="J126" t="n">
        <v>314.61</v>
      </c>
      <c r="K126" t="n">
        <v>59.19</v>
      </c>
      <c r="L126" t="n">
        <v>32</v>
      </c>
      <c r="M126" t="n">
        <v>2</v>
      </c>
      <c r="N126" t="n">
        <v>93.42</v>
      </c>
      <c r="O126" t="n">
        <v>39036.55</v>
      </c>
      <c r="P126" t="n">
        <v>102.31</v>
      </c>
      <c r="Q126" t="n">
        <v>204.14</v>
      </c>
      <c r="R126" t="n">
        <v>23.18</v>
      </c>
      <c r="S126" t="n">
        <v>17.37</v>
      </c>
      <c r="T126" t="n">
        <v>811.2</v>
      </c>
      <c r="U126" t="n">
        <v>0.75</v>
      </c>
      <c r="V126" t="n">
        <v>0.76</v>
      </c>
      <c r="W126" t="n">
        <v>1.14</v>
      </c>
      <c r="X126" t="n">
        <v>0.04</v>
      </c>
      <c r="Y126" t="n">
        <v>1</v>
      </c>
      <c r="Z126" t="n">
        <v>10</v>
      </c>
      <c r="AA126" t="n">
        <v>86.87871726798525</v>
      </c>
      <c r="AB126" t="n">
        <v>118.8712937845081</v>
      </c>
      <c r="AC126" t="n">
        <v>107.5263843426543</v>
      </c>
      <c r="AD126" t="n">
        <v>86878.71726798525</v>
      </c>
      <c r="AE126" t="n">
        <v>118871.2937845081</v>
      </c>
      <c r="AF126" t="n">
        <v>5.568643477054266e-06</v>
      </c>
      <c r="AG126" t="n">
        <v>0.4058333333333333</v>
      </c>
      <c r="AH126" t="n">
        <v>107526.3843426543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10.2699</v>
      </c>
      <c r="E127" t="n">
        <v>9.74</v>
      </c>
      <c r="F127" t="n">
        <v>6.74</v>
      </c>
      <c r="G127" t="n">
        <v>101.05</v>
      </c>
      <c r="H127" t="n">
        <v>1.82</v>
      </c>
      <c r="I127" t="n">
        <v>4</v>
      </c>
      <c r="J127" t="n">
        <v>315.17</v>
      </c>
      <c r="K127" t="n">
        <v>59.19</v>
      </c>
      <c r="L127" t="n">
        <v>32.25</v>
      </c>
      <c r="M127" t="n">
        <v>2</v>
      </c>
      <c r="N127" t="n">
        <v>93.72</v>
      </c>
      <c r="O127" t="n">
        <v>39104.89</v>
      </c>
      <c r="P127" t="n">
        <v>102.14</v>
      </c>
      <c r="Q127" t="n">
        <v>204.14</v>
      </c>
      <c r="R127" t="n">
        <v>23.23</v>
      </c>
      <c r="S127" t="n">
        <v>17.37</v>
      </c>
      <c r="T127" t="n">
        <v>838.62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86.79740962375138</v>
      </c>
      <c r="AB127" t="n">
        <v>118.7600450786273</v>
      </c>
      <c r="AC127" t="n">
        <v>107.4257530571241</v>
      </c>
      <c r="AD127" t="n">
        <v>86797.40962375137</v>
      </c>
      <c r="AE127" t="n">
        <v>118760.0450786273</v>
      </c>
      <c r="AF127" t="n">
        <v>5.568047088404206e-06</v>
      </c>
      <c r="AG127" t="n">
        <v>0.4058333333333333</v>
      </c>
      <c r="AH127" t="n">
        <v>107425.7530571241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10.2707</v>
      </c>
      <c r="E128" t="n">
        <v>9.74</v>
      </c>
      <c r="F128" t="n">
        <v>6.74</v>
      </c>
      <c r="G128" t="n">
        <v>101.04</v>
      </c>
      <c r="H128" t="n">
        <v>1.83</v>
      </c>
      <c r="I128" t="n">
        <v>4</v>
      </c>
      <c r="J128" t="n">
        <v>315.72</v>
      </c>
      <c r="K128" t="n">
        <v>59.19</v>
      </c>
      <c r="L128" t="n">
        <v>32.5</v>
      </c>
      <c r="M128" t="n">
        <v>2</v>
      </c>
      <c r="N128" t="n">
        <v>94.03</v>
      </c>
      <c r="O128" t="n">
        <v>39173.37</v>
      </c>
      <c r="P128" t="n">
        <v>102.05</v>
      </c>
      <c r="Q128" t="n">
        <v>204.14</v>
      </c>
      <c r="R128" t="n">
        <v>23.24</v>
      </c>
      <c r="S128" t="n">
        <v>17.37</v>
      </c>
      <c r="T128" t="n">
        <v>840.46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86.74334836988497</v>
      </c>
      <c r="AB128" t="n">
        <v>118.6860760860731</v>
      </c>
      <c r="AC128" t="n">
        <v>107.3588435614032</v>
      </c>
      <c r="AD128" t="n">
        <v>86743.34836988497</v>
      </c>
      <c r="AE128" t="n">
        <v>118686.0760860731</v>
      </c>
      <c r="AF128" t="n">
        <v>5.568480825604249e-06</v>
      </c>
      <c r="AG128" t="n">
        <v>0.4058333333333333</v>
      </c>
      <c r="AH128" t="n">
        <v>107358.8435614032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10.2658</v>
      </c>
      <c r="E129" t="n">
        <v>9.74</v>
      </c>
      <c r="F129" t="n">
        <v>6.74</v>
      </c>
      <c r="G129" t="n">
        <v>101.11</v>
      </c>
      <c r="H129" t="n">
        <v>1.84</v>
      </c>
      <c r="I129" t="n">
        <v>4</v>
      </c>
      <c r="J129" t="n">
        <v>316.28</v>
      </c>
      <c r="K129" t="n">
        <v>59.19</v>
      </c>
      <c r="L129" t="n">
        <v>32.75</v>
      </c>
      <c r="M129" t="n">
        <v>2</v>
      </c>
      <c r="N129" t="n">
        <v>94.33</v>
      </c>
      <c r="O129" t="n">
        <v>39241.99</v>
      </c>
      <c r="P129" t="n">
        <v>101.96</v>
      </c>
      <c r="Q129" t="n">
        <v>204.14</v>
      </c>
      <c r="R129" t="n">
        <v>23.3</v>
      </c>
      <c r="S129" t="n">
        <v>17.37</v>
      </c>
      <c r="T129" t="n">
        <v>870.52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86.73467554889865</v>
      </c>
      <c r="AB129" t="n">
        <v>118.6742095497818</v>
      </c>
      <c r="AC129" t="n">
        <v>107.3481095506807</v>
      </c>
      <c r="AD129" t="n">
        <v>86734.67554889865</v>
      </c>
      <c r="AE129" t="n">
        <v>118674.2095497818</v>
      </c>
      <c r="AF129" t="n">
        <v>5.565824185253985e-06</v>
      </c>
      <c r="AG129" t="n">
        <v>0.4058333333333333</v>
      </c>
      <c r="AH129" t="n">
        <v>107348.1095506807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10.264</v>
      </c>
      <c r="E130" t="n">
        <v>9.74</v>
      </c>
      <c r="F130" t="n">
        <v>6.74</v>
      </c>
      <c r="G130" t="n">
        <v>101.13</v>
      </c>
      <c r="H130" t="n">
        <v>1.86</v>
      </c>
      <c r="I130" t="n">
        <v>4</v>
      </c>
      <c r="J130" t="n">
        <v>316.84</v>
      </c>
      <c r="K130" t="n">
        <v>59.19</v>
      </c>
      <c r="L130" t="n">
        <v>33</v>
      </c>
      <c r="M130" t="n">
        <v>2</v>
      </c>
      <c r="N130" t="n">
        <v>94.64</v>
      </c>
      <c r="O130" t="n">
        <v>39310.75</v>
      </c>
      <c r="P130" t="n">
        <v>101.74</v>
      </c>
      <c r="Q130" t="n">
        <v>204.14</v>
      </c>
      <c r="R130" t="n">
        <v>23.4</v>
      </c>
      <c r="S130" t="n">
        <v>17.37</v>
      </c>
      <c r="T130" t="n">
        <v>922.46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86.63237285543788</v>
      </c>
      <c r="AB130" t="n">
        <v>118.5342344913125</v>
      </c>
      <c r="AC130" t="n">
        <v>107.2214935153354</v>
      </c>
      <c r="AD130" t="n">
        <v>86632.37285543788</v>
      </c>
      <c r="AE130" t="n">
        <v>118534.2344913125</v>
      </c>
      <c r="AF130" t="n">
        <v>5.564848276553887e-06</v>
      </c>
      <c r="AG130" t="n">
        <v>0.4058333333333333</v>
      </c>
      <c r="AH130" t="n">
        <v>107221.4935153354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10.2634</v>
      </c>
      <c r="E131" t="n">
        <v>9.74</v>
      </c>
      <c r="F131" t="n">
        <v>6.74</v>
      </c>
      <c r="G131" t="n">
        <v>101.14</v>
      </c>
      <c r="H131" t="n">
        <v>1.87</v>
      </c>
      <c r="I131" t="n">
        <v>4</v>
      </c>
      <c r="J131" t="n">
        <v>317.39</v>
      </c>
      <c r="K131" t="n">
        <v>59.19</v>
      </c>
      <c r="L131" t="n">
        <v>33.25</v>
      </c>
      <c r="M131" t="n">
        <v>2</v>
      </c>
      <c r="N131" t="n">
        <v>94.95</v>
      </c>
      <c r="O131" t="n">
        <v>39379.65</v>
      </c>
      <c r="P131" t="n">
        <v>101.56</v>
      </c>
      <c r="Q131" t="n">
        <v>204.14</v>
      </c>
      <c r="R131" t="n">
        <v>23.38</v>
      </c>
      <c r="S131" t="n">
        <v>17.37</v>
      </c>
      <c r="T131" t="n">
        <v>911.96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86.54170615850322</v>
      </c>
      <c r="AB131" t="n">
        <v>118.4101803166342</v>
      </c>
      <c r="AC131" t="n">
        <v>107.1092788969773</v>
      </c>
      <c r="AD131" t="n">
        <v>86541.70615850322</v>
      </c>
      <c r="AE131" t="n">
        <v>118410.1803166342</v>
      </c>
      <c r="AF131" t="n">
        <v>5.564522973653856e-06</v>
      </c>
      <c r="AG131" t="n">
        <v>0.4058333333333333</v>
      </c>
      <c r="AH131" t="n">
        <v>107109.2788969773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10.2696</v>
      </c>
      <c r="E132" t="n">
        <v>9.74</v>
      </c>
      <c r="F132" t="n">
        <v>6.74</v>
      </c>
      <c r="G132" t="n">
        <v>101.05</v>
      </c>
      <c r="H132" t="n">
        <v>1.88</v>
      </c>
      <c r="I132" t="n">
        <v>4</v>
      </c>
      <c r="J132" t="n">
        <v>317.95</v>
      </c>
      <c r="K132" t="n">
        <v>59.19</v>
      </c>
      <c r="L132" t="n">
        <v>33.5</v>
      </c>
      <c r="M132" t="n">
        <v>2</v>
      </c>
      <c r="N132" t="n">
        <v>95.26000000000001</v>
      </c>
      <c r="O132" t="n">
        <v>39448.69</v>
      </c>
      <c r="P132" t="n">
        <v>101.29</v>
      </c>
      <c r="Q132" t="n">
        <v>204.15</v>
      </c>
      <c r="R132" t="n">
        <v>23.26</v>
      </c>
      <c r="S132" t="n">
        <v>17.37</v>
      </c>
      <c r="T132" t="n">
        <v>854.13</v>
      </c>
      <c r="U132" t="n">
        <v>0.75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86.34937724775646</v>
      </c>
      <c r="AB132" t="n">
        <v>118.1470274159979</v>
      </c>
      <c r="AC132" t="n">
        <v>106.8712409398402</v>
      </c>
      <c r="AD132" t="n">
        <v>86349.37724775646</v>
      </c>
      <c r="AE132" t="n">
        <v>118147.0274159979</v>
      </c>
      <c r="AF132" t="n">
        <v>5.567884436954191e-06</v>
      </c>
      <c r="AG132" t="n">
        <v>0.4058333333333333</v>
      </c>
      <c r="AH132" t="n">
        <v>106871.2409398402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10.2681</v>
      </c>
      <c r="E133" t="n">
        <v>9.74</v>
      </c>
      <c r="F133" t="n">
        <v>6.74</v>
      </c>
      <c r="G133" t="n">
        <v>101.08</v>
      </c>
      <c r="H133" t="n">
        <v>1.89</v>
      </c>
      <c r="I133" t="n">
        <v>4</v>
      </c>
      <c r="J133" t="n">
        <v>318.52</v>
      </c>
      <c r="K133" t="n">
        <v>59.19</v>
      </c>
      <c r="L133" t="n">
        <v>33.75</v>
      </c>
      <c r="M133" t="n">
        <v>2</v>
      </c>
      <c r="N133" t="n">
        <v>95.56999999999999</v>
      </c>
      <c r="O133" t="n">
        <v>39517.87</v>
      </c>
      <c r="P133" t="n">
        <v>101.1</v>
      </c>
      <c r="Q133" t="n">
        <v>204.14</v>
      </c>
      <c r="R133" t="n">
        <v>23.26</v>
      </c>
      <c r="S133" t="n">
        <v>17.37</v>
      </c>
      <c r="T133" t="n">
        <v>850.26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86.26056951221632</v>
      </c>
      <c r="AB133" t="n">
        <v>118.0255167543112</v>
      </c>
      <c r="AC133" t="n">
        <v>106.7613270851636</v>
      </c>
      <c r="AD133" t="n">
        <v>86260.56951221632</v>
      </c>
      <c r="AE133" t="n">
        <v>118025.5167543112</v>
      </c>
      <c r="AF133" t="n">
        <v>5.56707117970411e-06</v>
      </c>
      <c r="AG133" t="n">
        <v>0.4058333333333333</v>
      </c>
      <c r="AH133" t="n">
        <v>106761.3270851636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10.2669</v>
      </c>
      <c r="E134" t="n">
        <v>9.74</v>
      </c>
      <c r="F134" t="n">
        <v>6.74</v>
      </c>
      <c r="G134" t="n">
        <v>101.09</v>
      </c>
      <c r="H134" t="n">
        <v>1.9</v>
      </c>
      <c r="I134" t="n">
        <v>4</v>
      </c>
      <c r="J134" t="n">
        <v>319.08</v>
      </c>
      <c r="K134" t="n">
        <v>59.19</v>
      </c>
      <c r="L134" t="n">
        <v>34</v>
      </c>
      <c r="M134" t="n">
        <v>2</v>
      </c>
      <c r="N134" t="n">
        <v>95.88</v>
      </c>
      <c r="O134" t="n">
        <v>39587.19</v>
      </c>
      <c r="P134" t="n">
        <v>101.05</v>
      </c>
      <c r="Q134" t="n">
        <v>204.14</v>
      </c>
      <c r="R134" t="n">
        <v>23.32</v>
      </c>
      <c r="S134" t="n">
        <v>17.37</v>
      </c>
      <c r="T134" t="n">
        <v>881.5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86.24356962297102</v>
      </c>
      <c r="AB134" t="n">
        <v>118.0022567558636</v>
      </c>
      <c r="AC134" t="n">
        <v>106.7402869883222</v>
      </c>
      <c r="AD134" t="n">
        <v>86243.56962297103</v>
      </c>
      <c r="AE134" t="n">
        <v>118002.2567558636</v>
      </c>
      <c r="AF134" t="n">
        <v>5.566420573904044e-06</v>
      </c>
      <c r="AG134" t="n">
        <v>0.4058333333333333</v>
      </c>
      <c r="AH134" t="n">
        <v>106740.2869883222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10.2678</v>
      </c>
      <c r="E135" t="n">
        <v>9.74</v>
      </c>
      <c r="F135" t="n">
        <v>6.74</v>
      </c>
      <c r="G135" t="n">
        <v>101.08</v>
      </c>
      <c r="H135" t="n">
        <v>1.91</v>
      </c>
      <c r="I135" t="n">
        <v>4</v>
      </c>
      <c r="J135" t="n">
        <v>319.64</v>
      </c>
      <c r="K135" t="n">
        <v>59.19</v>
      </c>
      <c r="L135" t="n">
        <v>34.25</v>
      </c>
      <c r="M135" t="n">
        <v>2</v>
      </c>
      <c r="N135" t="n">
        <v>96.2</v>
      </c>
      <c r="O135" t="n">
        <v>39656.65</v>
      </c>
      <c r="P135" t="n">
        <v>100.9</v>
      </c>
      <c r="Q135" t="n">
        <v>204.16</v>
      </c>
      <c r="R135" t="n">
        <v>23.2</v>
      </c>
      <c r="S135" t="n">
        <v>17.37</v>
      </c>
      <c r="T135" t="n">
        <v>822.86</v>
      </c>
      <c r="U135" t="n">
        <v>0.75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86.15694446380988</v>
      </c>
      <c r="AB135" t="n">
        <v>117.8837323914671</v>
      </c>
      <c r="AC135" t="n">
        <v>106.6330744229136</v>
      </c>
      <c r="AD135" t="n">
        <v>86156.94446380988</v>
      </c>
      <c r="AE135" t="n">
        <v>117883.7323914671</v>
      </c>
      <c r="AF135" t="n">
        <v>5.566908528254093e-06</v>
      </c>
      <c r="AG135" t="n">
        <v>0.4058333333333333</v>
      </c>
      <c r="AH135" t="n">
        <v>106633.0744229136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10.2678</v>
      </c>
      <c r="E136" t="n">
        <v>9.74</v>
      </c>
      <c r="F136" t="n">
        <v>6.74</v>
      </c>
      <c r="G136" t="n">
        <v>101.08</v>
      </c>
      <c r="H136" t="n">
        <v>1.92</v>
      </c>
      <c r="I136" t="n">
        <v>4</v>
      </c>
      <c r="J136" t="n">
        <v>320.21</v>
      </c>
      <c r="K136" t="n">
        <v>59.19</v>
      </c>
      <c r="L136" t="n">
        <v>34.5</v>
      </c>
      <c r="M136" t="n">
        <v>2</v>
      </c>
      <c r="N136" t="n">
        <v>96.51000000000001</v>
      </c>
      <c r="O136" t="n">
        <v>39726.26</v>
      </c>
      <c r="P136" t="n">
        <v>100.62</v>
      </c>
      <c r="Q136" t="n">
        <v>204.14</v>
      </c>
      <c r="R136" t="n">
        <v>23.31</v>
      </c>
      <c r="S136" t="n">
        <v>17.37</v>
      </c>
      <c r="T136" t="n">
        <v>875.9299999999999</v>
      </c>
      <c r="U136" t="n">
        <v>0.75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86.0085437938759</v>
      </c>
      <c r="AB136" t="n">
        <v>117.680684047888</v>
      </c>
      <c r="AC136" t="n">
        <v>106.4494047282655</v>
      </c>
      <c r="AD136" t="n">
        <v>86008.5437938759</v>
      </c>
      <c r="AE136" t="n">
        <v>117680.684047888</v>
      </c>
      <c r="AF136" t="n">
        <v>5.566908528254093e-06</v>
      </c>
      <c r="AG136" t="n">
        <v>0.4058333333333333</v>
      </c>
      <c r="AH136" t="n">
        <v>106449.4047282655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10.2646</v>
      </c>
      <c r="E137" t="n">
        <v>9.74</v>
      </c>
      <c r="F137" t="n">
        <v>6.74</v>
      </c>
      <c r="G137" t="n">
        <v>101.12</v>
      </c>
      <c r="H137" t="n">
        <v>1.93</v>
      </c>
      <c r="I137" t="n">
        <v>4</v>
      </c>
      <c r="J137" t="n">
        <v>320.77</v>
      </c>
      <c r="K137" t="n">
        <v>59.19</v>
      </c>
      <c r="L137" t="n">
        <v>34.75</v>
      </c>
      <c r="M137" t="n">
        <v>2</v>
      </c>
      <c r="N137" t="n">
        <v>96.83</v>
      </c>
      <c r="O137" t="n">
        <v>39796.01</v>
      </c>
      <c r="P137" t="n">
        <v>100.41</v>
      </c>
      <c r="Q137" t="n">
        <v>204.14</v>
      </c>
      <c r="R137" t="n">
        <v>23.39</v>
      </c>
      <c r="S137" t="n">
        <v>17.37</v>
      </c>
      <c r="T137" t="n">
        <v>919.1900000000001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85.92247584446926</v>
      </c>
      <c r="AB137" t="n">
        <v>117.5629220824599</v>
      </c>
      <c r="AC137" t="n">
        <v>106.3428817995379</v>
      </c>
      <c r="AD137" t="n">
        <v>85922.47584446926</v>
      </c>
      <c r="AE137" t="n">
        <v>117562.9220824599</v>
      </c>
      <c r="AF137" t="n">
        <v>5.56517357945392e-06</v>
      </c>
      <c r="AG137" t="n">
        <v>0.4058333333333333</v>
      </c>
      <c r="AH137" t="n">
        <v>106342.881799538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10.2608</v>
      </c>
      <c r="E138" t="n">
        <v>9.75</v>
      </c>
      <c r="F138" t="n">
        <v>6.75</v>
      </c>
      <c r="G138" t="n">
        <v>101.18</v>
      </c>
      <c r="H138" t="n">
        <v>1.94</v>
      </c>
      <c r="I138" t="n">
        <v>4</v>
      </c>
      <c r="J138" t="n">
        <v>321.34</v>
      </c>
      <c r="K138" t="n">
        <v>59.19</v>
      </c>
      <c r="L138" t="n">
        <v>35</v>
      </c>
      <c r="M138" t="n">
        <v>2</v>
      </c>
      <c r="N138" t="n">
        <v>97.14</v>
      </c>
      <c r="O138" t="n">
        <v>39865.91</v>
      </c>
      <c r="P138" t="n">
        <v>100.1</v>
      </c>
      <c r="Q138" t="n">
        <v>204.14</v>
      </c>
      <c r="R138" t="n">
        <v>23.42</v>
      </c>
      <c r="S138" t="n">
        <v>17.37</v>
      </c>
      <c r="T138" t="n">
        <v>931.39</v>
      </c>
      <c r="U138" t="n">
        <v>0.74</v>
      </c>
      <c r="V138" t="n">
        <v>0.76</v>
      </c>
      <c r="W138" t="n">
        <v>1.15</v>
      </c>
      <c r="X138" t="n">
        <v>0.05</v>
      </c>
      <c r="Y138" t="n">
        <v>1</v>
      </c>
      <c r="Z138" t="n">
        <v>10</v>
      </c>
      <c r="AA138" t="n">
        <v>85.8332978541477</v>
      </c>
      <c r="AB138" t="n">
        <v>117.4409048218468</v>
      </c>
      <c r="AC138" t="n">
        <v>106.2325096950254</v>
      </c>
      <c r="AD138" t="n">
        <v>85833.29785414771</v>
      </c>
      <c r="AE138" t="n">
        <v>117440.9048218468</v>
      </c>
      <c r="AF138" t="n">
        <v>5.563113327753715e-06</v>
      </c>
      <c r="AG138" t="n">
        <v>0.40625</v>
      </c>
      <c r="AH138" t="n">
        <v>106232.5096950254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10.2669</v>
      </c>
      <c r="E139" t="n">
        <v>9.74</v>
      </c>
      <c r="F139" t="n">
        <v>6.74</v>
      </c>
      <c r="G139" t="n">
        <v>101.09</v>
      </c>
      <c r="H139" t="n">
        <v>1.95</v>
      </c>
      <c r="I139" t="n">
        <v>4</v>
      </c>
      <c r="J139" t="n">
        <v>321.91</v>
      </c>
      <c r="K139" t="n">
        <v>59.19</v>
      </c>
      <c r="L139" t="n">
        <v>35.25</v>
      </c>
      <c r="M139" t="n">
        <v>2</v>
      </c>
      <c r="N139" t="n">
        <v>97.45999999999999</v>
      </c>
      <c r="O139" t="n">
        <v>39935.96</v>
      </c>
      <c r="P139" t="n">
        <v>99.81999999999999</v>
      </c>
      <c r="Q139" t="n">
        <v>204.14</v>
      </c>
      <c r="R139" t="n">
        <v>23.33</v>
      </c>
      <c r="S139" t="n">
        <v>17.37</v>
      </c>
      <c r="T139" t="n">
        <v>889.29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85.59160953400952</v>
      </c>
      <c r="AB139" t="n">
        <v>117.1102161996977</v>
      </c>
      <c r="AC139" t="n">
        <v>105.9333815308497</v>
      </c>
      <c r="AD139" t="n">
        <v>85591.60953400952</v>
      </c>
      <c r="AE139" t="n">
        <v>117110.2161996977</v>
      </c>
      <c r="AF139" t="n">
        <v>5.566420573904044e-06</v>
      </c>
      <c r="AG139" t="n">
        <v>0.4058333333333333</v>
      </c>
      <c r="AH139" t="n">
        <v>105933.3815308497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10.3439</v>
      </c>
      <c r="E140" t="n">
        <v>9.67</v>
      </c>
      <c r="F140" t="n">
        <v>6.72</v>
      </c>
      <c r="G140" t="n">
        <v>134.32</v>
      </c>
      <c r="H140" t="n">
        <v>1.96</v>
      </c>
      <c r="I140" t="n">
        <v>3</v>
      </c>
      <c r="J140" t="n">
        <v>322.47</v>
      </c>
      <c r="K140" t="n">
        <v>59.19</v>
      </c>
      <c r="L140" t="n">
        <v>35.5</v>
      </c>
      <c r="M140" t="n">
        <v>1</v>
      </c>
      <c r="N140" t="n">
        <v>97.78</v>
      </c>
      <c r="O140" t="n">
        <v>40006.15</v>
      </c>
      <c r="P140" t="n">
        <v>99.05</v>
      </c>
      <c r="Q140" t="n">
        <v>204.14</v>
      </c>
      <c r="R140" t="n">
        <v>22.58</v>
      </c>
      <c r="S140" t="n">
        <v>17.37</v>
      </c>
      <c r="T140" t="n">
        <v>516.29</v>
      </c>
      <c r="U140" t="n">
        <v>0.77</v>
      </c>
      <c r="V140" t="n">
        <v>0.76</v>
      </c>
      <c r="W140" t="n">
        <v>1.14</v>
      </c>
      <c r="X140" t="n">
        <v>0.02</v>
      </c>
      <c r="Y140" t="n">
        <v>1</v>
      </c>
      <c r="Z140" t="n">
        <v>10</v>
      </c>
      <c r="AA140" t="n">
        <v>84.47597047143077</v>
      </c>
      <c r="AB140" t="n">
        <v>115.5837496157565</v>
      </c>
      <c r="AC140" t="n">
        <v>104.55259877527</v>
      </c>
      <c r="AD140" t="n">
        <v>84475.97047143077</v>
      </c>
      <c r="AE140" t="n">
        <v>115583.7496157565</v>
      </c>
      <c r="AF140" t="n">
        <v>5.6081677794082e-06</v>
      </c>
      <c r="AG140" t="n">
        <v>0.4029166666666666</v>
      </c>
      <c r="AH140" t="n">
        <v>104552.59877527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10.3427</v>
      </c>
      <c r="E141" t="n">
        <v>9.67</v>
      </c>
      <c r="F141" t="n">
        <v>6.72</v>
      </c>
      <c r="G141" t="n">
        <v>134.34</v>
      </c>
      <c r="H141" t="n">
        <v>1.97</v>
      </c>
      <c r="I141" t="n">
        <v>3</v>
      </c>
      <c r="J141" t="n">
        <v>323.04</v>
      </c>
      <c r="K141" t="n">
        <v>59.19</v>
      </c>
      <c r="L141" t="n">
        <v>35.75</v>
      </c>
      <c r="M141" t="n">
        <v>1</v>
      </c>
      <c r="N141" t="n">
        <v>98.09999999999999</v>
      </c>
      <c r="O141" t="n">
        <v>40076.49</v>
      </c>
      <c r="P141" t="n">
        <v>99.34999999999999</v>
      </c>
      <c r="Q141" t="n">
        <v>204.14</v>
      </c>
      <c r="R141" t="n">
        <v>22.63</v>
      </c>
      <c r="S141" t="n">
        <v>17.37</v>
      </c>
      <c r="T141" t="n">
        <v>540.03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84.64304891399199</v>
      </c>
      <c r="AB141" t="n">
        <v>115.8123537118493</v>
      </c>
      <c r="AC141" t="n">
        <v>104.7593852172797</v>
      </c>
      <c r="AD141" t="n">
        <v>84643.048913992</v>
      </c>
      <c r="AE141" t="n">
        <v>115812.3537118493</v>
      </c>
      <c r="AF141" t="n">
        <v>5.607517173608135e-06</v>
      </c>
      <c r="AG141" t="n">
        <v>0.4029166666666666</v>
      </c>
      <c r="AH141" t="n">
        <v>104759.3852172797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10.3425</v>
      </c>
      <c r="E142" t="n">
        <v>9.67</v>
      </c>
      <c r="F142" t="n">
        <v>6.72</v>
      </c>
      <c r="G142" t="n">
        <v>134.34</v>
      </c>
      <c r="H142" t="n">
        <v>1.98</v>
      </c>
      <c r="I142" t="n">
        <v>3</v>
      </c>
      <c r="J142" t="n">
        <v>323.62</v>
      </c>
      <c r="K142" t="n">
        <v>59.19</v>
      </c>
      <c r="L142" t="n">
        <v>36</v>
      </c>
      <c r="M142" t="n">
        <v>1</v>
      </c>
      <c r="N142" t="n">
        <v>98.42</v>
      </c>
      <c r="O142" t="n">
        <v>40147.11</v>
      </c>
      <c r="P142" t="n">
        <v>99.54000000000001</v>
      </c>
      <c r="Q142" t="n">
        <v>204.14</v>
      </c>
      <c r="R142" t="n">
        <v>22.64</v>
      </c>
      <c r="S142" t="n">
        <v>17.37</v>
      </c>
      <c r="T142" t="n">
        <v>546.2</v>
      </c>
      <c r="U142" t="n">
        <v>0.77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84.74456350424671</v>
      </c>
      <c r="AB142" t="n">
        <v>115.9512504527434</v>
      </c>
      <c r="AC142" t="n">
        <v>104.8850258481657</v>
      </c>
      <c r="AD142" t="n">
        <v>84744.56350424672</v>
      </c>
      <c r="AE142" t="n">
        <v>115951.2504527434</v>
      </c>
      <c r="AF142" t="n">
        <v>5.607408739308124e-06</v>
      </c>
      <c r="AG142" t="n">
        <v>0.4029166666666666</v>
      </c>
      <c r="AH142" t="n">
        <v>104885.0258481657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10.3383</v>
      </c>
      <c r="E143" t="n">
        <v>9.67</v>
      </c>
      <c r="F143" t="n">
        <v>6.72</v>
      </c>
      <c r="G143" t="n">
        <v>134.42</v>
      </c>
      <c r="H143" t="n">
        <v>1.99</v>
      </c>
      <c r="I143" t="n">
        <v>3</v>
      </c>
      <c r="J143" t="n">
        <v>324.19</v>
      </c>
      <c r="K143" t="n">
        <v>59.19</v>
      </c>
      <c r="L143" t="n">
        <v>36.25</v>
      </c>
      <c r="M143" t="n">
        <v>1</v>
      </c>
      <c r="N143" t="n">
        <v>98.75</v>
      </c>
      <c r="O143" t="n">
        <v>40217.75</v>
      </c>
      <c r="P143" t="n">
        <v>99.8</v>
      </c>
      <c r="Q143" t="n">
        <v>204.17</v>
      </c>
      <c r="R143" t="n">
        <v>22.7</v>
      </c>
      <c r="S143" t="n">
        <v>17.37</v>
      </c>
      <c r="T143" t="n">
        <v>576.63</v>
      </c>
      <c r="U143" t="n">
        <v>0.77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84.91384941686429</v>
      </c>
      <c r="AB143" t="n">
        <v>116.182874906754</v>
      </c>
      <c r="AC143" t="n">
        <v>105.0945443893726</v>
      </c>
      <c r="AD143" t="n">
        <v>84913.84941686429</v>
      </c>
      <c r="AE143" t="n">
        <v>116182.874906754</v>
      </c>
      <c r="AF143" t="n">
        <v>5.605131619007897e-06</v>
      </c>
      <c r="AG143" t="n">
        <v>0.4029166666666666</v>
      </c>
      <c r="AH143" t="n">
        <v>105094.5443893726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10.3404</v>
      </c>
      <c r="E144" t="n">
        <v>9.67</v>
      </c>
      <c r="F144" t="n">
        <v>6.72</v>
      </c>
      <c r="G144" t="n">
        <v>134.38</v>
      </c>
      <c r="H144" t="n">
        <v>2</v>
      </c>
      <c r="I144" t="n">
        <v>3</v>
      </c>
      <c r="J144" t="n">
        <v>324.76</v>
      </c>
      <c r="K144" t="n">
        <v>59.19</v>
      </c>
      <c r="L144" t="n">
        <v>36.5</v>
      </c>
      <c r="M144" t="n">
        <v>1</v>
      </c>
      <c r="N144" t="n">
        <v>99.06999999999999</v>
      </c>
      <c r="O144" t="n">
        <v>40288.55</v>
      </c>
      <c r="P144" t="n">
        <v>99.97</v>
      </c>
      <c r="Q144" t="n">
        <v>204.14</v>
      </c>
      <c r="R144" t="n">
        <v>22.66</v>
      </c>
      <c r="S144" t="n">
        <v>17.37</v>
      </c>
      <c r="T144" t="n">
        <v>555.61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84.9870736436315</v>
      </c>
      <c r="AB144" t="n">
        <v>116.2830635242418</v>
      </c>
      <c r="AC144" t="n">
        <v>105.1851711458229</v>
      </c>
      <c r="AD144" t="n">
        <v>84987.07364363151</v>
      </c>
      <c r="AE144" t="n">
        <v>116283.0635242418</v>
      </c>
      <c r="AF144" t="n">
        <v>5.606270179158011e-06</v>
      </c>
      <c r="AG144" t="n">
        <v>0.4029166666666666</v>
      </c>
      <c r="AH144" t="n">
        <v>105185.1711458229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10.3401</v>
      </c>
      <c r="E145" t="n">
        <v>9.67</v>
      </c>
      <c r="F145" t="n">
        <v>6.72</v>
      </c>
      <c r="G145" t="n">
        <v>134.39</v>
      </c>
      <c r="H145" t="n">
        <v>2.01</v>
      </c>
      <c r="I145" t="n">
        <v>3</v>
      </c>
      <c r="J145" t="n">
        <v>325.34</v>
      </c>
      <c r="K145" t="n">
        <v>59.19</v>
      </c>
      <c r="L145" t="n">
        <v>36.75</v>
      </c>
      <c r="M145" t="n">
        <v>1</v>
      </c>
      <c r="N145" t="n">
        <v>99.40000000000001</v>
      </c>
      <c r="O145" t="n">
        <v>40359.5</v>
      </c>
      <c r="P145" t="n">
        <v>100.09</v>
      </c>
      <c r="Q145" t="n">
        <v>204.14</v>
      </c>
      <c r="R145" t="n">
        <v>22.67</v>
      </c>
      <c r="S145" t="n">
        <v>17.37</v>
      </c>
      <c r="T145" t="n">
        <v>563.6799999999999</v>
      </c>
      <c r="U145" t="n">
        <v>0.77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85.05255192898993</v>
      </c>
      <c r="AB145" t="n">
        <v>116.3726538029672</v>
      </c>
      <c r="AC145" t="n">
        <v>105.2662110540875</v>
      </c>
      <c r="AD145" t="n">
        <v>85052.55192898992</v>
      </c>
      <c r="AE145" t="n">
        <v>116372.6538029672</v>
      </c>
      <c r="AF145" t="n">
        <v>5.606107527707994e-06</v>
      </c>
      <c r="AG145" t="n">
        <v>0.4029166666666666</v>
      </c>
      <c r="AH145" t="n">
        <v>105266.2110540875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10.3425</v>
      </c>
      <c r="E146" t="n">
        <v>9.67</v>
      </c>
      <c r="F146" t="n">
        <v>6.72</v>
      </c>
      <c r="G146" t="n">
        <v>134.34</v>
      </c>
      <c r="H146" t="n">
        <v>2.02</v>
      </c>
      <c r="I146" t="n">
        <v>3</v>
      </c>
      <c r="J146" t="n">
        <v>325.92</v>
      </c>
      <c r="K146" t="n">
        <v>59.19</v>
      </c>
      <c r="L146" t="n">
        <v>37</v>
      </c>
      <c r="M146" t="n">
        <v>1</v>
      </c>
      <c r="N146" t="n">
        <v>99.72</v>
      </c>
      <c r="O146" t="n">
        <v>40430.6</v>
      </c>
      <c r="P146" t="n">
        <v>100.31</v>
      </c>
      <c r="Q146" t="n">
        <v>204.14</v>
      </c>
      <c r="R146" t="n">
        <v>22.6</v>
      </c>
      <c r="S146" t="n">
        <v>17.37</v>
      </c>
      <c r="T146" t="n">
        <v>529.62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85.14971777995935</v>
      </c>
      <c r="AB146" t="n">
        <v>116.5056004069183</v>
      </c>
      <c r="AC146" t="n">
        <v>105.3864694207493</v>
      </c>
      <c r="AD146" t="n">
        <v>85149.71777995935</v>
      </c>
      <c r="AE146" t="n">
        <v>116505.6004069183</v>
      </c>
      <c r="AF146" t="n">
        <v>5.607408739308124e-06</v>
      </c>
      <c r="AG146" t="n">
        <v>0.4029166666666666</v>
      </c>
      <c r="AH146" t="n">
        <v>105386.4694207493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10.341</v>
      </c>
      <c r="E147" t="n">
        <v>9.67</v>
      </c>
      <c r="F147" t="n">
        <v>6.72</v>
      </c>
      <c r="G147" t="n">
        <v>134.37</v>
      </c>
      <c r="H147" t="n">
        <v>2.03</v>
      </c>
      <c r="I147" t="n">
        <v>3</v>
      </c>
      <c r="J147" t="n">
        <v>326.49</v>
      </c>
      <c r="K147" t="n">
        <v>59.19</v>
      </c>
      <c r="L147" t="n">
        <v>37.25</v>
      </c>
      <c r="M147" t="n">
        <v>1</v>
      </c>
      <c r="N147" t="n">
        <v>100.05</v>
      </c>
      <c r="O147" t="n">
        <v>40501.85</v>
      </c>
      <c r="P147" t="n">
        <v>100.47</v>
      </c>
      <c r="Q147" t="n">
        <v>204.15</v>
      </c>
      <c r="R147" t="n">
        <v>22.61</v>
      </c>
      <c r="S147" t="n">
        <v>17.37</v>
      </c>
      <c r="T147" t="n">
        <v>533.17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85.24555399395358</v>
      </c>
      <c r="AB147" t="n">
        <v>116.6367277429005</v>
      </c>
      <c r="AC147" t="n">
        <v>105.5050821478239</v>
      </c>
      <c r="AD147" t="n">
        <v>85245.55399395358</v>
      </c>
      <c r="AE147" t="n">
        <v>116636.7277429005</v>
      </c>
      <c r="AF147" t="n">
        <v>5.606595482058043e-06</v>
      </c>
      <c r="AG147" t="n">
        <v>0.4029166666666666</v>
      </c>
      <c r="AH147" t="n">
        <v>105505.0821478239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10.3413</v>
      </c>
      <c r="E148" t="n">
        <v>9.67</v>
      </c>
      <c r="F148" t="n">
        <v>6.72</v>
      </c>
      <c r="G148" t="n">
        <v>134.37</v>
      </c>
      <c r="H148" t="n">
        <v>2.04</v>
      </c>
      <c r="I148" t="n">
        <v>3</v>
      </c>
      <c r="J148" t="n">
        <v>327.07</v>
      </c>
      <c r="K148" t="n">
        <v>59.19</v>
      </c>
      <c r="L148" t="n">
        <v>37.5</v>
      </c>
      <c r="M148" t="n">
        <v>1</v>
      </c>
      <c r="N148" t="n">
        <v>100.38</v>
      </c>
      <c r="O148" t="n">
        <v>40573.27</v>
      </c>
      <c r="P148" t="n">
        <v>100.54</v>
      </c>
      <c r="Q148" t="n">
        <v>204.14</v>
      </c>
      <c r="R148" t="n">
        <v>22.67</v>
      </c>
      <c r="S148" t="n">
        <v>17.37</v>
      </c>
      <c r="T148" t="n">
        <v>561.54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85.28006054198747</v>
      </c>
      <c r="AB148" t="n">
        <v>116.6839411242419</v>
      </c>
      <c r="AC148" t="n">
        <v>105.5477895503144</v>
      </c>
      <c r="AD148" t="n">
        <v>85280.06054198746</v>
      </c>
      <c r="AE148" t="n">
        <v>116683.9411242419</v>
      </c>
      <c r="AF148" t="n">
        <v>5.60675813350806e-06</v>
      </c>
      <c r="AG148" t="n">
        <v>0.4029166666666666</v>
      </c>
      <c r="AH148" t="n">
        <v>105547.7895503144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10.3383</v>
      </c>
      <c r="E149" t="n">
        <v>9.67</v>
      </c>
      <c r="F149" t="n">
        <v>6.72</v>
      </c>
      <c r="G149" t="n">
        <v>134.42</v>
      </c>
      <c r="H149" t="n">
        <v>2.05</v>
      </c>
      <c r="I149" t="n">
        <v>3</v>
      </c>
      <c r="J149" t="n">
        <v>327.65</v>
      </c>
      <c r="K149" t="n">
        <v>59.19</v>
      </c>
      <c r="L149" t="n">
        <v>37.75</v>
      </c>
      <c r="M149" t="n">
        <v>1</v>
      </c>
      <c r="N149" t="n">
        <v>100.71</v>
      </c>
      <c r="O149" t="n">
        <v>40644.83</v>
      </c>
      <c r="P149" t="n">
        <v>100.67</v>
      </c>
      <c r="Q149" t="n">
        <v>204.14</v>
      </c>
      <c r="R149" t="n">
        <v>22.75</v>
      </c>
      <c r="S149" t="n">
        <v>17.37</v>
      </c>
      <c r="T149" t="n">
        <v>601.34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85.37180710364584</v>
      </c>
      <c r="AB149" t="n">
        <v>116.8094728174755</v>
      </c>
      <c r="AC149" t="n">
        <v>105.6613406749306</v>
      </c>
      <c r="AD149" t="n">
        <v>85371.80710364584</v>
      </c>
      <c r="AE149" t="n">
        <v>116809.4728174755</v>
      </c>
      <c r="AF149" t="n">
        <v>5.605131619007897e-06</v>
      </c>
      <c r="AG149" t="n">
        <v>0.4029166666666666</v>
      </c>
      <c r="AH149" t="n">
        <v>105661.3406749306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10.3386</v>
      </c>
      <c r="E150" t="n">
        <v>9.67</v>
      </c>
      <c r="F150" t="n">
        <v>6.72</v>
      </c>
      <c r="G150" t="n">
        <v>134.42</v>
      </c>
      <c r="H150" t="n">
        <v>2.06</v>
      </c>
      <c r="I150" t="n">
        <v>3</v>
      </c>
      <c r="J150" t="n">
        <v>328.23</v>
      </c>
      <c r="K150" t="n">
        <v>59.19</v>
      </c>
      <c r="L150" t="n">
        <v>38</v>
      </c>
      <c r="M150" t="n">
        <v>1</v>
      </c>
      <c r="N150" t="n">
        <v>101.04</v>
      </c>
      <c r="O150" t="n">
        <v>40716.56</v>
      </c>
      <c r="P150" t="n">
        <v>100.69</v>
      </c>
      <c r="Q150" t="n">
        <v>204.14</v>
      </c>
      <c r="R150" t="n">
        <v>22.76</v>
      </c>
      <c r="S150" t="n">
        <v>17.37</v>
      </c>
      <c r="T150" t="n">
        <v>607.6900000000001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85.38000035620442</v>
      </c>
      <c r="AB150" t="n">
        <v>116.8206831870869</v>
      </c>
      <c r="AC150" t="n">
        <v>105.6714811426002</v>
      </c>
      <c r="AD150" t="n">
        <v>85380.00035620441</v>
      </c>
      <c r="AE150" t="n">
        <v>116820.6831870869</v>
      </c>
      <c r="AF150" t="n">
        <v>5.605294270457913e-06</v>
      </c>
      <c r="AG150" t="n">
        <v>0.4029166666666666</v>
      </c>
      <c r="AH150" t="n">
        <v>105671.4811426002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10.3407</v>
      </c>
      <c r="E151" t="n">
        <v>9.67</v>
      </c>
      <c r="F151" t="n">
        <v>6.72</v>
      </c>
      <c r="G151" t="n">
        <v>134.38</v>
      </c>
      <c r="H151" t="n">
        <v>2.07</v>
      </c>
      <c r="I151" t="n">
        <v>3</v>
      </c>
      <c r="J151" t="n">
        <v>328.82</v>
      </c>
      <c r="K151" t="n">
        <v>59.19</v>
      </c>
      <c r="L151" t="n">
        <v>38.25</v>
      </c>
      <c r="M151" t="n">
        <v>1</v>
      </c>
      <c r="N151" t="n">
        <v>101.37</v>
      </c>
      <c r="O151" t="n">
        <v>40788.44</v>
      </c>
      <c r="P151" t="n">
        <v>100.76</v>
      </c>
      <c r="Q151" t="n">
        <v>204.14</v>
      </c>
      <c r="R151" t="n">
        <v>22.69</v>
      </c>
      <c r="S151" t="n">
        <v>17.37</v>
      </c>
      <c r="T151" t="n">
        <v>570.9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85.40050119471587</v>
      </c>
      <c r="AB151" t="n">
        <v>116.8487333387714</v>
      </c>
      <c r="AC151" t="n">
        <v>105.6968542271766</v>
      </c>
      <c r="AD151" t="n">
        <v>85400.50119471588</v>
      </c>
      <c r="AE151" t="n">
        <v>116848.7333387714</v>
      </c>
      <c r="AF151" t="n">
        <v>5.606432830608027e-06</v>
      </c>
      <c r="AG151" t="n">
        <v>0.4029166666666666</v>
      </c>
      <c r="AH151" t="n">
        <v>105696.8542271766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10.3395</v>
      </c>
      <c r="E152" t="n">
        <v>9.67</v>
      </c>
      <c r="F152" t="n">
        <v>6.72</v>
      </c>
      <c r="G152" t="n">
        <v>134.4</v>
      </c>
      <c r="H152" t="n">
        <v>2.08</v>
      </c>
      <c r="I152" t="n">
        <v>3</v>
      </c>
      <c r="J152" t="n">
        <v>329.4</v>
      </c>
      <c r="K152" t="n">
        <v>59.19</v>
      </c>
      <c r="L152" t="n">
        <v>38.5</v>
      </c>
      <c r="M152" t="n">
        <v>1</v>
      </c>
      <c r="N152" t="n">
        <v>101.71</v>
      </c>
      <c r="O152" t="n">
        <v>40860.49</v>
      </c>
      <c r="P152" t="n">
        <v>100.84</v>
      </c>
      <c r="Q152" t="n">
        <v>204.14</v>
      </c>
      <c r="R152" t="n">
        <v>22.73</v>
      </c>
      <c r="S152" t="n">
        <v>17.37</v>
      </c>
      <c r="T152" t="n">
        <v>594.47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85.4519466959505</v>
      </c>
      <c r="AB152" t="n">
        <v>116.9191233431759</v>
      </c>
      <c r="AC152" t="n">
        <v>105.7605263083538</v>
      </c>
      <c r="AD152" t="n">
        <v>85451.94669595049</v>
      </c>
      <c r="AE152" t="n">
        <v>116919.1233431759</v>
      </c>
      <c r="AF152" t="n">
        <v>5.605782224807962e-06</v>
      </c>
      <c r="AG152" t="n">
        <v>0.4029166666666666</v>
      </c>
      <c r="AH152" t="n">
        <v>105760.5263083538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10.3386</v>
      </c>
      <c r="E153" t="n">
        <v>9.67</v>
      </c>
      <c r="F153" t="n">
        <v>6.72</v>
      </c>
      <c r="G153" t="n">
        <v>134.42</v>
      </c>
      <c r="H153" t="n">
        <v>2.09</v>
      </c>
      <c r="I153" t="n">
        <v>3</v>
      </c>
      <c r="J153" t="n">
        <v>329.99</v>
      </c>
      <c r="K153" t="n">
        <v>59.19</v>
      </c>
      <c r="L153" t="n">
        <v>38.75</v>
      </c>
      <c r="M153" t="n">
        <v>1</v>
      </c>
      <c r="N153" t="n">
        <v>102.04</v>
      </c>
      <c r="O153" t="n">
        <v>40932.69</v>
      </c>
      <c r="P153" t="n">
        <v>100.97</v>
      </c>
      <c r="Q153" t="n">
        <v>204.14</v>
      </c>
      <c r="R153" t="n">
        <v>22.75</v>
      </c>
      <c r="S153" t="n">
        <v>17.37</v>
      </c>
      <c r="T153" t="n">
        <v>603.29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85.52738476016127</v>
      </c>
      <c r="AB153" t="n">
        <v>117.0223410307215</v>
      </c>
      <c r="AC153" t="n">
        <v>105.853893044667</v>
      </c>
      <c r="AD153" t="n">
        <v>85527.38476016127</v>
      </c>
      <c r="AE153" t="n">
        <v>117022.3410307216</v>
      </c>
      <c r="AF153" t="n">
        <v>5.605294270457913e-06</v>
      </c>
      <c r="AG153" t="n">
        <v>0.4029166666666666</v>
      </c>
      <c r="AH153" t="n">
        <v>105853.893044667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10.3371</v>
      </c>
      <c r="E154" t="n">
        <v>9.67</v>
      </c>
      <c r="F154" t="n">
        <v>6.72</v>
      </c>
      <c r="G154" t="n">
        <v>134.44</v>
      </c>
      <c r="H154" t="n">
        <v>2.1</v>
      </c>
      <c r="I154" t="n">
        <v>3</v>
      </c>
      <c r="J154" t="n">
        <v>330.57</v>
      </c>
      <c r="K154" t="n">
        <v>59.19</v>
      </c>
      <c r="L154" t="n">
        <v>39</v>
      </c>
      <c r="M154" t="n">
        <v>1</v>
      </c>
      <c r="N154" t="n">
        <v>102.38</v>
      </c>
      <c r="O154" t="n">
        <v>41005.06</v>
      </c>
      <c r="P154" t="n">
        <v>101.01</v>
      </c>
      <c r="Q154" t="n">
        <v>204.14</v>
      </c>
      <c r="R154" t="n">
        <v>22.73</v>
      </c>
      <c r="S154" t="n">
        <v>17.37</v>
      </c>
      <c r="T154" t="n">
        <v>592.23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85.56013802377969</v>
      </c>
      <c r="AB154" t="n">
        <v>117.0671554909762</v>
      </c>
      <c r="AC154" t="n">
        <v>105.8944304757325</v>
      </c>
      <c r="AD154" t="n">
        <v>85560.13802377968</v>
      </c>
      <c r="AE154" t="n">
        <v>117067.1554909762</v>
      </c>
      <c r="AF154" t="n">
        <v>5.604481013207832e-06</v>
      </c>
      <c r="AG154" t="n">
        <v>0.4029166666666666</v>
      </c>
      <c r="AH154" t="n">
        <v>105894.4304757325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10.3365</v>
      </c>
      <c r="E155" t="n">
        <v>9.67</v>
      </c>
      <c r="F155" t="n">
        <v>6.72</v>
      </c>
      <c r="G155" t="n">
        <v>134.46</v>
      </c>
      <c r="H155" t="n">
        <v>2.11</v>
      </c>
      <c r="I155" t="n">
        <v>3</v>
      </c>
      <c r="J155" t="n">
        <v>331.16</v>
      </c>
      <c r="K155" t="n">
        <v>59.19</v>
      </c>
      <c r="L155" t="n">
        <v>39.25</v>
      </c>
      <c r="M155" t="n">
        <v>1</v>
      </c>
      <c r="N155" t="n">
        <v>102.72</v>
      </c>
      <c r="O155" t="n">
        <v>41077.58</v>
      </c>
      <c r="P155" t="n">
        <v>101.14</v>
      </c>
      <c r="Q155" t="n">
        <v>204.14</v>
      </c>
      <c r="R155" t="n">
        <v>22.81</v>
      </c>
      <c r="S155" t="n">
        <v>17.37</v>
      </c>
      <c r="T155" t="n">
        <v>631.1</v>
      </c>
      <c r="U155" t="n">
        <v>0.76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85.63326068939486</v>
      </c>
      <c r="AB155" t="n">
        <v>117.1672051480152</v>
      </c>
      <c r="AC155" t="n">
        <v>105.9849315339243</v>
      </c>
      <c r="AD155" t="n">
        <v>85633.26068939485</v>
      </c>
      <c r="AE155" t="n">
        <v>117167.2051480152</v>
      </c>
      <c r="AF155" t="n">
        <v>5.6041557103078e-06</v>
      </c>
      <c r="AG155" t="n">
        <v>0.4029166666666666</v>
      </c>
      <c r="AH155" t="n">
        <v>105984.9315339243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10.3371</v>
      </c>
      <c r="E156" t="n">
        <v>9.67</v>
      </c>
      <c r="F156" t="n">
        <v>6.72</v>
      </c>
      <c r="G156" t="n">
        <v>134.44</v>
      </c>
      <c r="H156" t="n">
        <v>2.12</v>
      </c>
      <c r="I156" t="n">
        <v>3</v>
      </c>
      <c r="J156" t="n">
        <v>331.75</v>
      </c>
      <c r="K156" t="n">
        <v>59.19</v>
      </c>
      <c r="L156" t="n">
        <v>39.5</v>
      </c>
      <c r="M156" t="n">
        <v>1</v>
      </c>
      <c r="N156" t="n">
        <v>103.06</v>
      </c>
      <c r="O156" t="n">
        <v>41150.28</v>
      </c>
      <c r="P156" t="n">
        <v>101.18</v>
      </c>
      <c r="Q156" t="n">
        <v>204.14</v>
      </c>
      <c r="R156" t="n">
        <v>22.82</v>
      </c>
      <c r="S156" t="n">
        <v>17.37</v>
      </c>
      <c r="T156" t="n">
        <v>637.74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85.64963439668725</v>
      </c>
      <c r="AB156" t="n">
        <v>117.1896083766896</v>
      </c>
      <c r="AC156" t="n">
        <v>106.0051966298972</v>
      </c>
      <c r="AD156" t="n">
        <v>85649.63439668725</v>
      </c>
      <c r="AE156" t="n">
        <v>117189.6083766896</v>
      </c>
      <c r="AF156" t="n">
        <v>5.604481013207832e-06</v>
      </c>
      <c r="AG156" t="n">
        <v>0.4029166666666666</v>
      </c>
      <c r="AH156" t="n">
        <v>106005.1966298972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10.3389</v>
      </c>
      <c r="E157" t="n">
        <v>9.67</v>
      </c>
      <c r="F157" t="n">
        <v>6.72</v>
      </c>
      <c r="G157" t="n">
        <v>134.41</v>
      </c>
      <c r="H157" t="n">
        <v>2.13</v>
      </c>
      <c r="I157" t="n">
        <v>3</v>
      </c>
      <c r="J157" t="n">
        <v>332.34</v>
      </c>
      <c r="K157" t="n">
        <v>59.19</v>
      </c>
      <c r="L157" t="n">
        <v>39.75</v>
      </c>
      <c r="M157" t="n">
        <v>1</v>
      </c>
      <c r="N157" t="n">
        <v>103.4</v>
      </c>
      <c r="O157" t="n">
        <v>41223.13</v>
      </c>
      <c r="P157" t="n">
        <v>101.19</v>
      </c>
      <c r="Q157" t="n">
        <v>204.14</v>
      </c>
      <c r="R157" t="n">
        <v>22.74</v>
      </c>
      <c r="S157" t="n">
        <v>17.37</v>
      </c>
      <c r="T157" t="n">
        <v>599.21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85.64084478018241</v>
      </c>
      <c r="AB157" t="n">
        <v>117.1775820356172</v>
      </c>
      <c r="AC157" t="n">
        <v>105.9943180659376</v>
      </c>
      <c r="AD157" t="n">
        <v>85640.84478018241</v>
      </c>
      <c r="AE157" t="n">
        <v>117177.5820356172</v>
      </c>
      <c r="AF157" t="n">
        <v>5.60545692190793e-06</v>
      </c>
      <c r="AG157" t="n">
        <v>0.4029166666666666</v>
      </c>
      <c r="AH157" t="n">
        <v>105994.3180659376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10.338</v>
      </c>
      <c r="E158" t="n">
        <v>9.67</v>
      </c>
      <c r="F158" t="n">
        <v>6.72</v>
      </c>
      <c r="G158" t="n">
        <v>134.43</v>
      </c>
      <c r="H158" t="n">
        <v>2.14</v>
      </c>
      <c r="I158" t="n">
        <v>3</v>
      </c>
      <c r="J158" t="n">
        <v>332.93</v>
      </c>
      <c r="K158" t="n">
        <v>59.19</v>
      </c>
      <c r="L158" t="n">
        <v>40</v>
      </c>
      <c r="M158" t="n">
        <v>1</v>
      </c>
      <c r="N158" t="n">
        <v>103.74</v>
      </c>
      <c r="O158" t="n">
        <v>41296.16</v>
      </c>
      <c r="P158" t="n">
        <v>101.3</v>
      </c>
      <c r="Q158" t="n">
        <v>204.15</v>
      </c>
      <c r="R158" t="n">
        <v>22.77</v>
      </c>
      <c r="S158" t="n">
        <v>17.37</v>
      </c>
      <c r="T158" t="n">
        <v>610.62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85.70577559925634</v>
      </c>
      <c r="AB158" t="n">
        <v>117.2664232468197</v>
      </c>
      <c r="AC158" t="n">
        <v>106.0746803966324</v>
      </c>
      <c r="AD158" t="n">
        <v>85705.77559925635</v>
      </c>
      <c r="AE158" t="n">
        <v>117266.4232468197</v>
      </c>
      <c r="AF158" t="n">
        <v>5.604968967557882e-06</v>
      </c>
      <c r="AG158" t="n">
        <v>0.4029166666666666</v>
      </c>
      <c r="AH158" t="n">
        <v>106074.6803966324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7.984</v>
      </c>
      <c r="E2" t="n">
        <v>12.52</v>
      </c>
      <c r="F2" t="n">
        <v>8.109999999999999</v>
      </c>
      <c r="G2" t="n">
        <v>6.95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95.81</v>
      </c>
      <c r="Q2" t="n">
        <v>204.18</v>
      </c>
      <c r="R2" t="n">
        <v>65.91</v>
      </c>
      <c r="S2" t="n">
        <v>17.37</v>
      </c>
      <c r="T2" t="n">
        <v>21848.44</v>
      </c>
      <c r="U2" t="n">
        <v>0.26</v>
      </c>
      <c r="V2" t="n">
        <v>0.63</v>
      </c>
      <c r="W2" t="n">
        <v>1.25</v>
      </c>
      <c r="X2" t="n">
        <v>1.42</v>
      </c>
      <c r="Y2" t="n">
        <v>1</v>
      </c>
      <c r="Z2" t="n">
        <v>10</v>
      </c>
      <c r="AA2" t="n">
        <v>105.7196829366047</v>
      </c>
      <c r="AB2" t="n">
        <v>144.6503342170421</v>
      </c>
      <c r="AC2" t="n">
        <v>130.8451093374259</v>
      </c>
      <c r="AD2" t="n">
        <v>105719.6829366047</v>
      </c>
      <c r="AE2" t="n">
        <v>144650.3342170421</v>
      </c>
      <c r="AF2" t="n">
        <v>5.403990860157349e-06</v>
      </c>
      <c r="AG2" t="n">
        <v>0.5216666666666666</v>
      </c>
      <c r="AH2" t="n">
        <v>130845.1093374259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8.5403</v>
      </c>
      <c r="E3" t="n">
        <v>11.71</v>
      </c>
      <c r="F3" t="n">
        <v>7.78</v>
      </c>
      <c r="G3" t="n">
        <v>8.65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52</v>
      </c>
      <c r="N3" t="n">
        <v>25.44</v>
      </c>
      <c r="O3" t="n">
        <v>18830.65</v>
      </c>
      <c r="P3" t="n">
        <v>91.69</v>
      </c>
      <c r="Q3" t="n">
        <v>204.19</v>
      </c>
      <c r="R3" t="n">
        <v>55.48</v>
      </c>
      <c r="S3" t="n">
        <v>17.37</v>
      </c>
      <c r="T3" t="n">
        <v>16711.79</v>
      </c>
      <c r="U3" t="n">
        <v>0.31</v>
      </c>
      <c r="V3" t="n">
        <v>0.66</v>
      </c>
      <c r="W3" t="n">
        <v>1.23</v>
      </c>
      <c r="X3" t="n">
        <v>1.09</v>
      </c>
      <c r="Y3" t="n">
        <v>1</v>
      </c>
      <c r="Z3" t="n">
        <v>10</v>
      </c>
      <c r="AA3" t="n">
        <v>94.87150185625616</v>
      </c>
      <c r="AB3" t="n">
        <v>129.8073742749445</v>
      </c>
      <c r="AC3" t="n">
        <v>117.4187406599722</v>
      </c>
      <c r="AD3" t="n">
        <v>94871.50185625616</v>
      </c>
      <c r="AE3" t="n">
        <v>129807.3742749445</v>
      </c>
      <c r="AF3" t="n">
        <v>5.780523940756738e-06</v>
      </c>
      <c r="AG3" t="n">
        <v>0.4879166666666667</v>
      </c>
      <c r="AH3" t="n">
        <v>117418.7406599722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8.9383</v>
      </c>
      <c r="E4" t="n">
        <v>11.19</v>
      </c>
      <c r="F4" t="n">
        <v>7.57</v>
      </c>
      <c r="G4" t="n">
        <v>10.32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88.93000000000001</v>
      </c>
      <c r="Q4" t="n">
        <v>204.26</v>
      </c>
      <c r="R4" t="n">
        <v>49.05</v>
      </c>
      <c r="S4" t="n">
        <v>17.37</v>
      </c>
      <c r="T4" t="n">
        <v>13548</v>
      </c>
      <c r="U4" t="n">
        <v>0.35</v>
      </c>
      <c r="V4" t="n">
        <v>0.68</v>
      </c>
      <c r="W4" t="n">
        <v>1.21</v>
      </c>
      <c r="X4" t="n">
        <v>0.87</v>
      </c>
      <c r="Y4" t="n">
        <v>1</v>
      </c>
      <c r="Z4" t="n">
        <v>10</v>
      </c>
      <c r="AA4" t="n">
        <v>88.2157973932265</v>
      </c>
      <c r="AB4" t="n">
        <v>120.7007457996743</v>
      </c>
      <c r="AC4" t="n">
        <v>109.1812360251456</v>
      </c>
      <c r="AD4" t="n">
        <v>88215.7973932265</v>
      </c>
      <c r="AE4" t="n">
        <v>120700.7457996743</v>
      </c>
      <c r="AF4" t="n">
        <v>6.049911260689432e-06</v>
      </c>
      <c r="AG4" t="n">
        <v>0.46625</v>
      </c>
      <c r="AH4" t="n">
        <v>109181.2360251456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9.2445</v>
      </c>
      <c r="E5" t="n">
        <v>10.82</v>
      </c>
      <c r="F5" t="n">
        <v>7.41</v>
      </c>
      <c r="G5" t="n">
        <v>12.02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86.84999999999999</v>
      </c>
      <c r="Q5" t="n">
        <v>204.17</v>
      </c>
      <c r="R5" t="n">
        <v>44.38</v>
      </c>
      <c r="S5" t="n">
        <v>17.37</v>
      </c>
      <c r="T5" t="n">
        <v>11248.04</v>
      </c>
      <c r="U5" t="n">
        <v>0.39</v>
      </c>
      <c r="V5" t="n">
        <v>0.6899999999999999</v>
      </c>
      <c r="W5" t="n">
        <v>1.19</v>
      </c>
      <c r="X5" t="n">
        <v>0.72</v>
      </c>
      <c r="Y5" t="n">
        <v>1</v>
      </c>
      <c r="Z5" t="n">
        <v>10</v>
      </c>
      <c r="AA5" t="n">
        <v>83.51641072287224</v>
      </c>
      <c r="AB5" t="n">
        <v>114.270837634991</v>
      </c>
      <c r="AC5" t="n">
        <v>103.3649892712648</v>
      </c>
      <c r="AD5" t="n">
        <v>83516.41072287224</v>
      </c>
      <c r="AE5" t="n">
        <v>114270.837634991</v>
      </c>
      <c r="AF5" t="n">
        <v>6.257163515371318e-06</v>
      </c>
      <c r="AG5" t="n">
        <v>0.4508333333333334</v>
      </c>
      <c r="AH5" t="n">
        <v>103364.9892712648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9.456799999999999</v>
      </c>
      <c r="E6" t="n">
        <v>10.57</v>
      </c>
      <c r="F6" t="n">
        <v>7.32</v>
      </c>
      <c r="G6" t="n">
        <v>13.73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85.56</v>
      </c>
      <c r="Q6" t="n">
        <v>204.22</v>
      </c>
      <c r="R6" t="n">
        <v>41.35</v>
      </c>
      <c r="S6" t="n">
        <v>17.37</v>
      </c>
      <c r="T6" t="n">
        <v>9756.07</v>
      </c>
      <c r="U6" t="n">
        <v>0.42</v>
      </c>
      <c r="V6" t="n">
        <v>0.7</v>
      </c>
      <c r="W6" t="n">
        <v>1.19</v>
      </c>
      <c r="X6" t="n">
        <v>0.63</v>
      </c>
      <c r="Y6" t="n">
        <v>1</v>
      </c>
      <c r="Z6" t="n">
        <v>10</v>
      </c>
      <c r="AA6" t="n">
        <v>80.5962296618717</v>
      </c>
      <c r="AB6" t="n">
        <v>110.275317078036</v>
      </c>
      <c r="AC6" t="n">
        <v>99.750795588516</v>
      </c>
      <c r="AD6" t="n">
        <v>80596.22966187171</v>
      </c>
      <c r="AE6" t="n">
        <v>110275.317078036</v>
      </c>
      <c r="AF6" t="n">
        <v>6.400859314420843e-06</v>
      </c>
      <c r="AG6" t="n">
        <v>0.4404166666666667</v>
      </c>
      <c r="AH6" t="n">
        <v>99750.795588516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9.6502</v>
      </c>
      <c r="E7" t="n">
        <v>10.36</v>
      </c>
      <c r="F7" t="n">
        <v>7.23</v>
      </c>
      <c r="G7" t="n">
        <v>15.49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84.25</v>
      </c>
      <c r="Q7" t="n">
        <v>204.14</v>
      </c>
      <c r="R7" t="n">
        <v>38.67</v>
      </c>
      <c r="S7" t="n">
        <v>17.37</v>
      </c>
      <c r="T7" t="n">
        <v>8436.73</v>
      </c>
      <c r="U7" t="n">
        <v>0.45</v>
      </c>
      <c r="V7" t="n">
        <v>0.71</v>
      </c>
      <c r="W7" t="n">
        <v>1.18</v>
      </c>
      <c r="X7" t="n">
        <v>0.54</v>
      </c>
      <c r="Y7" t="n">
        <v>1</v>
      </c>
      <c r="Z7" t="n">
        <v>10</v>
      </c>
      <c r="AA7" t="n">
        <v>77.94697880883786</v>
      </c>
      <c r="AB7" t="n">
        <v>106.650495184218</v>
      </c>
      <c r="AC7" t="n">
        <v>96.47192160877339</v>
      </c>
      <c r="AD7" t="n">
        <v>77946.97880883786</v>
      </c>
      <c r="AE7" t="n">
        <v>106650.495184218</v>
      </c>
      <c r="AF7" t="n">
        <v>6.531762600036378e-06</v>
      </c>
      <c r="AG7" t="n">
        <v>0.4316666666666666</v>
      </c>
      <c r="AH7" t="n">
        <v>96471.92160877338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9.7874</v>
      </c>
      <c r="E8" t="n">
        <v>10.22</v>
      </c>
      <c r="F8" t="n">
        <v>7.18</v>
      </c>
      <c r="G8" t="n">
        <v>17.22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83.43000000000001</v>
      </c>
      <c r="Q8" t="n">
        <v>204.22</v>
      </c>
      <c r="R8" t="n">
        <v>36.88</v>
      </c>
      <c r="S8" t="n">
        <v>17.37</v>
      </c>
      <c r="T8" t="n">
        <v>7558.1</v>
      </c>
      <c r="U8" t="n">
        <v>0.47</v>
      </c>
      <c r="V8" t="n">
        <v>0.71</v>
      </c>
      <c r="W8" t="n">
        <v>1.18</v>
      </c>
      <c r="X8" t="n">
        <v>0.48</v>
      </c>
      <c r="Y8" t="n">
        <v>1</v>
      </c>
      <c r="Z8" t="n">
        <v>10</v>
      </c>
      <c r="AA8" t="n">
        <v>76.24126986938741</v>
      </c>
      <c r="AB8" t="n">
        <v>104.3166689626955</v>
      </c>
      <c r="AC8" t="n">
        <v>94.36083248628661</v>
      </c>
      <c r="AD8" t="n">
        <v>76241.26986938741</v>
      </c>
      <c r="AE8" t="n">
        <v>104316.6689626955</v>
      </c>
      <c r="AF8" t="n">
        <v>6.624626771631266e-06</v>
      </c>
      <c r="AG8" t="n">
        <v>0.4258333333333333</v>
      </c>
      <c r="AH8" t="n">
        <v>94360.83248628661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9.8825</v>
      </c>
      <c r="E9" t="n">
        <v>10.12</v>
      </c>
      <c r="F9" t="n">
        <v>7.14</v>
      </c>
      <c r="G9" t="n">
        <v>18.63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82.86</v>
      </c>
      <c r="Q9" t="n">
        <v>204.14</v>
      </c>
      <c r="R9" t="n">
        <v>35.66</v>
      </c>
      <c r="S9" t="n">
        <v>17.37</v>
      </c>
      <c r="T9" t="n">
        <v>6956.19</v>
      </c>
      <c r="U9" t="n">
        <v>0.49</v>
      </c>
      <c r="V9" t="n">
        <v>0.72</v>
      </c>
      <c r="W9" t="n">
        <v>1.18</v>
      </c>
      <c r="X9" t="n">
        <v>0.45</v>
      </c>
      <c r="Y9" t="n">
        <v>1</v>
      </c>
      <c r="Z9" t="n">
        <v>10</v>
      </c>
      <c r="AA9" t="n">
        <v>75.06548853069143</v>
      </c>
      <c r="AB9" t="n">
        <v>102.7079130632807</v>
      </c>
      <c r="AC9" t="n">
        <v>92.90561399200837</v>
      </c>
      <c r="AD9" t="n">
        <v>75065.48853069142</v>
      </c>
      <c r="AE9" t="n">
        <v>102707.9130632807</v>
      </c>
      <c r="AF9" t="n">
        <v>6.688995450338802e-06</v>
      </c>
      <c r="AG9" t="n">
        <v>0.4216666666666666</v>
      </c>
      <c r="AH9" t="n">
        <v>92905.61399200837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9.9872</v>
      </c>
      <c r="E10" t="n">
        <v>10.01</v>
      </c>
      <c r="F10" t="n">
        <v>7.09</v>
      </c>
      <c r="G10" t="n">
        <v>20.27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82.03</v>
      </c>
      <c r="Q10" t="n">
        <v>204.15</v>
      </c>
      <c r="R10" t="n">
        <v>34.32</v>
      </c>
      <c r="S10" t="n">
        <v>17.37</v>
      </c>
      <c r="T10" t="n">
        <v>6298.23</v>
      </c>
      <c r="U10" t="n">
        <v>0.51</v>
      </c>
      <c r="V10" t="n">
        <v>0.72</v>
      </c>
      <c r="W10" t="n">
        <v>1.17</v>
      </c>
      <c r="X10" t="n">
        <v>0.4</v>
      </c>
      <c r="Y10" t="n">
        <v>1</v>
      </c>
      <c r="Z10" t="n">
        <v>10</v>
      </c>
      <c r="AA10" t="n">
        <v>73.66556102301433</v>
      </c>
      <c r="AB10" t="n">
        <v>100.7924704868351</v>
      </c>
      <c r="AC10" t="n">
        <v>91.17297856671757</v>
      </c>
      <c r="AD10" t="n">
        <v>73665.56102301434</v>
      </c>
      <c r="AE10" t="n">
        <v>100792.4704868351</v>
      </c>
      <c r="AF10" t="n">
        <v>6.759861913647729e-06</v>
      </c>
      <c r="AG10" t="n">
        <v>0.4170833333333333</v>
      </c>
      <c r="AH10" t="n">
        <v>91172.97856671757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10.0911</v>
      </c>
      <c r="E11" t="n">
        <v>9.91</v>
      </c>
      <c r="F11" t="n">
        <v>7.05</v>
      </c>
      <c r="G11" t="n">
        <v>22.27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81.26000000000001</v>
      </c>
      <c r="Q11" t="n">
        <v>204.16</v>
      </c>
      <c r="R11" t="n">
        <v>32.93</v>
      </c>
      <c r="S11" t="n">
        <v>17.37</v>
      </c>
      <c r="T11" t="n">
        <v>5614.25</v>
      </c>
      <c r="U11" t="n">
        <v>0.53</v>
      </c>
      <c r="V11" t="n">
        <v>0.72</v>
      </c>
      <c r="W11" t="n">
        <v>1.17</v>
      </c>
      <c r="X11" t="n">
        <v>0.36</v>
      </c>
      <c r="Y11" t="n">
        <v>1</v>
      </c>
      <c r="Z11" t="n">
        <v>10</v>
      </c>
      <c r="AA11" t="n">
        <v>72.36897211959189</v>
      </c>
      <c r="AB11" t="n">
        <v>99.01842034770804</v>
      </c>
      <c r="AC11" t="n">
        <v>89.56824128297323</v>
      </c>
      <c r="AD11" t="n">
        <v>72368.97211959188</v>
      </c>
      <c r="AE11" t="n">
        <v>99018.42034770804</v>
      </c>
      <c r="AF11" t="n">
        <v>6.830186894906541e-06</v>
      </c>
      <c r="AG11" t="n">
        <v>0.4129166666666667</v>
      </c>
      <c r="AH11" t="n">
        <v>89568.24128297323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10.1566</v>
      </c>
      <c r="E12" t="n">
        <v>9.85</v>
      </c>
      <c r="F12" t="n">
        <v>7.02</v>
      </c>
      <c r="G12" t="n">
        <v>23.4</v>
      </c>
      <c r="H12" t="n">
        <v>0.4</v>
      </c>
      <c r="I12" t="n">
        <v>18</v>
      </c>
      <c r="J12" t="n">
        <v>153.93</v>
      </c>
      <c r="K12" t="n">
        <v>49.1</v>
      </c>
      <c r="L12" t="n">
        <v>3.5</v>
      </c>
      <c r="M12" t="n">
        <v>16</v>
      </c>
      <c r="N12" t="n">
        <v>26.33</v>
      </c>
      <c r="O12" t="n">
        <v>19218.22</v>
      </c>
      <c r="P12" t="n">
        <v>80.75</v>
      </c>
      <c r="Q12" t="n">
        <v>204.15</v>
      </c>
      <c r="R12" t="n">
        <v>32.06</v>
      </c>
      <c r="S12" t="n">
        <v>17.37</v>
      </c>
      <c r="T12" t="n">
        <v>5182.12</v>
      </c>
      <c r="U12" t="n">
        <v>0.54</v>
      </c>
      <c r="V12" t="n">
        <v>0.73</v>
      </c>
      <c r="W12" t="n">
        <v>1.16</v>
      </c>
      <c r="X12" t="n">
        <v>0.33</v>
      </c>
      <c r="Y12" t="n">
        <v>1</v>
      </c>
      <c r="Z12" t="n">
        <v>10</v>
      </c>
      <c r="AA12" t="n">
        <v>71.53690701526156</v>
      </c>
      <c r="AB12" t="n">
        <v>97.87995216384222</v>
      </c>
      <c r="AC12" t="n">
        <v>88.53842690472506</v>
      </c>
      <c r="AD12" t="n">
        <v>71536.90701526156</v>
      </c>
      <c r="AE12" t="n">
        <v>97879.95216384222</v>
      </c>
      <c r="AF12" t="n">
        <v>6.874520737759784e-06</v>
      </c>
      <c r="AG12" t="n">
        <v>0.4104166666666667</v>
      </c>
      <c r="AH12" t="n">
        <v>88538.42690472506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10.1853</v>
      </c>
      <c r="E13" t="n">
        <v>9.82</v>
      </c>
      <c r="F13" t="n">
        <v>7.02</v>
      </c>
      <c r="G13" t="n">
        <v>24.78</v>
      </c>
      <c r="H13" t="n">
        <v>0.43</v>
      </c>
      <c r="I13" t="n">
        <v>17</v>
      </c>
      <c r="J13" t="n">
        <v>154.28</v>
      </c>
      <c r="K13" t="n">
        <v>49.1</v>
      </c>
      <c r="L13" t="n">
        <v>3.75</v>
      </c>
      <c r="M13" t="n">
        <v>15</v>
      </c>
      <c r="N13" t="n">
        <v>26.43</v>
      </c>
      <c r="O13" t="n">
        <v>19261.45</v>
      </c>
      <c r="P13" t="n">
        <v>80.68000000000001</v>
      </c>
      <c r="Q13" t="n">
        <v>204.21</v>
      </c>
      <c r="R13" t="n">
        <v>32</v>
      </c>
      <c r="S13" t="n">
        <v>17.37</v>
      </c>
      <c r="T13" t="n">
        <v>5156.35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71.29977458256978</v>
      </c>
      <c r="AB13" t="n">
        <v>97.5554971078889</v>
      </c>
      <c r="AC13" t="n">
        <v>88.24493738393627</v>
      </c>
      <c r="AD13" t="n">
        <v>71299.77458256978</v>
      </c>
      <c r="AE13" t="n">
        <v>97555.49710788889</v>
      </c>
      <c r="AF13" t="n">
        <v>6.893946406307695e-06</v>
      </c>
      <c r="AG13" t="n">
        <v>0.4091666666666667</v>
      </c>
      <c r="AH13" t="n">
        <v>88244.93738393628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7.01</v>
      </c>
      <c r="G14" t="n">
        <v>26.3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80.25</v>
      </c>
      <c r="Q14" t="n">
        <v>204.15</v>
      </c>
      <c r="R14" t="n">
        <v>31.8</v>
      </c>
      <c r="S14" t="n">
        <v>17.37</v>
      </c>
      <c r="T14" t="n">
        <v>5060.83</v>
      </c>
      <c r="U14" t="n">
        <v>0.55</v>
      </c>
      <c r="V14" t="n">
        <v>0.73</v>
      </c>
      <c r="W14" t="n">
        <v>1.17</v>
      </c>
      <c r="X14" t="n">
        <v>0.32</v>
      </c>
      <c r="Y14" t="n">
        <v>1</v>
      </c>
      <c r="Z14" t="n">
        <v>10</v>
      </c>
      <c r="AA14" t="n">
        <v>70.75501010281798</v>
      </c>
      <c r="AB14" t="n">
        <v>96.81012631338018</v>
      </c>
      <c r="AC14" t="n">
        <v>87.57070373192076</v>
      </c>
      <c r="AD14" t="n">
        <v>70755.01010281798</v>
      </c>
      <c r="AE14" t="n">
        <v>96810.12631338018</v>
      </c>
      <c r="AF14" t="n">
        <v>6.921765046632403e-06</v>
      </c>
      <c r="AG14" t="n">
        <v>0.4075</v>
      </c>
      <c r="AH14" t="n">
        <v>87570.70373192076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10.3178</v>
      </c>
      <c r="E15" t="n">
        <v>9.69</v>
      </c>
      <c r="F15" t="n">
        <v>6.96</v>
      </c>
      <c r="G15" t="n">
        <v>27.83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79.34</v>
      </c>
      <c r="Q15" t="n">
        <v>204.16</v>
      </c>
      <c r="R15" t="n">
        <v>30.23</v>
      </c>
      <c r="S15" t="n">
        <v>17.37</v>
      </c>
      <c r="T15" t="n">
        <v>4282.17</v>
      </c>
      <c r="U15" t="n">
        <v>0.57</v>
      </c>
      <c r="V15" t="n">
        <v>0.73</v>
      </c>
      <c r="W15" t="n">
        <v>1.16</v>
      </c>
      <c r="X15" t="n">
        <v>0.27</v>
      </c>
      <c r="Y15" t="n">
        <v>1</v>
      </c>
      <c r="Z15" t="n">
        <v>10</v>
      </c>
      <c r="AA15" t="n">
        <v>69.49160462080053</v>
      </c>
      <c r="AB15" t="n">
        <v>95.08147919536871</v>
      </c>
      <c r="AC15" t="n">
        <v>86.00703626868027</v>
      </c>
      <c r="AD15" t="n">
        <v>69491.60462080053</v>
      </c>
      <c r="AE15" t="n">
        <v>95081.47919536871</v>
      </c>
      <c r="AF15" t="n">
        <v>6.983629370858152e-06</v>
      </c>
      <c r="AG15" t="n">
        <v>0.40375</v>
      </c>
      <c r="AH15" t="n">
        <v>86007.03626868027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10.3567</v>
      </c>
      <c r="E16" t="n">
        <v>9.66</v>
      </c>
      <c r="F16" t="n">
        <v>6.95</v>
      </c>
      <c r="G16" t="n">
        <v>29.79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79.15000000000001</v>
      </c>
      <c r="Q16" t="n">
        <v>204.18</v>
      </c>
      <c r="R16" t="n">
        <v>29.77</v>
      </c>
      <c r="S16" t="n">
        <v>17.37</v>
      </c>
      <c r="T16" t="n">
        <v>4056.16</v>
      </c>
      <c r="U16" t="n">
        <v>0.58</v>
      </c>
      <c r="V16" t="n">
        <v>0.73</v>
      </c>
      <c r="W16" t="n">
        <v>1.16</v>
      </c>
      <c r="X16" t="n">
        <v>0.26</v>
      </c>
      <c r="Y16" t="n">
        <v>1</v>
      </c>
      <c r="Z16" t="n">
        <v>10</v>
      </c>
      <c r="AA16" t="n">
        <v>69.10428770952323</v>
      </c>
      <c r="AB16" t="n">
        <v>94.55153511014318</v>
      </c>
      <c r="AC16" t="n">
        <v>85.52766930316733</v>
      </c>
      <c r="AD16" t="n">
        <v>69104.28770952324</v>
      </c>
      <c r="AE16" t="n">
        <v>94551.53511014317</v>
      </c>
      <c r="AF16" t="n">
        <v>7.009958935545041e-06</v>
      </c>
      <c r="AG16" t="n">
        <v>0.4025</v>
      </c>
      <c r="AH16" t="n">
        <v>85527.66930316733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10.4134</v>
      </c>
      <c r="E17" t="n">
        <v>9.6</v>
      </c>
      <c r="F17" t="n">
        <v>6.93</v>
      </c>
      <c r="G17" t="n">
        <v>31.98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78.61</v>
      </c>
      <c r="Q17" t="n">
        <v>204.16</v>
      </c>
      <c r="R17" t="n">
        <v>29.35</v>
      </c>
      <c r="S17" t="n">
        <v>17.37</v>
      </c>
      <c r="T17" t="n">
        <v>3851.36</v>
      </c>
      <c r="U17" t="n">
        <v>0.59</v>
      </c>
      <c r="V17" t="n">
        <v>0.74</v>
      </c>
      <c r="W17" t="n">
        <v>1.15</v>
      </c>
      <c r="X17" t="n">
        <v>0.24</v>
      </c>
      <c r="Y17" t="n">
        <v>1</v>
      </c>
      <c r="Z17" t="n">
        <v>10</v>
      </c>
      <c r="AA17" t="n">
        <v>68.38319744524976</v>
      </c>
      <c r="AB17" t="n">
        <v>93.56490759830744</v>
      </c>
      <c r="AC17" t="n">
        <v>84.63520413632047</v>
      </c>
      <c r="AD17" t="n">
        <v>68383.19744524977</v>
      </c>
      <c r="AE17" t="n">
        <v>93564.90759830744</v>
      </c>
      <c r="AF17" t="n">
        <v>7.048336475847009e-06</v>
      </c>
      <c r="AG17" t="n">
        <v>0.4</v>
      </c>
      <c r="AH17" t="n">
        <v>84635.20413632046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10.4085</v>
      </c>
      <c r="E18" t="n">
        <v>9.609999999999999</v>
      </c>
      <c r="F18" t="n">
        <v>6.93</v>
      </c>
      <c r="G18" t="n">
        <v>32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78.41</v>
      </c>
      <c r="Q18" t="n">
        <v>204.16</v>
      </c>
      <c r="R18" t="n">
        <v>29.43</v>
      </c>
      <c r="S18" t="n">
        <v>17.37</v>
      </c>
      <c r="T18" t="n">
        <v>3891.39</v>
      </c>
      <c r="U18" t="n">
        <v>0.59</v>
      </c>
      <c r="V18" t="n">
        <v>0.74</v>
      </c>
      <c r="W18" t="n">
        <v>1.16</v>
      </c>
      <c r="X18" t="n">
        <v>0.24</v>
      </c>
      <c r="Y18" t="n">
        <v>1</v>
      </c>
      <c r="Z18" t="n">
        <v>10</v>
      </c>
      <c r="AA18" t="n">
        <v>68.31254577707016</v>
      </c>
      <c r="AB18" t="n">
        <v>93.46823886897255</v>
      </c>
      <c r="AC18" t="n">
        <v>84.54776133483783</v>
      </c>
      <c r="AD18" t="n">
        <v>68312.54577707016</v>
      </c>
      <c r="AE18" t="n">
        <v>93468.23886897255</v>
      </c>
      <c r="AF18" t="n">
        <v>7.04501989829005e-06</v>
      </c>
      <c r="AG18" t="n">
        <v>0.4004166666666666</v>
      </c>
      <c r="AH18" t="n">
        <v>84547.76133483784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10.4706</v>
      </c>
      <c r="E19" t="n">
        <v>9.550000000000001</v>
      </c>
      <c r="F19" t="n">
        <v>6.91</v>
      </c>
      <c r="G19" t="n">
        <v>34.54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78.03</v>
      </c>
      <c r="Q19" t="n">
        <v>204.14</v>
      </c>
      <c r="R19" t="n">
        <v>28.63</v>
      </c>
      <c r="S19" t="n">
        <v>17.37</v>
      </c>
      <c r="T19" t="n">
        <v>3495.35</v>
      </c>
      <c r="U19" t="n">
        <v>0.61</v>
      </c>
      <c r="V19" t="n">
        <v>0.74</v>
      </c>
      <c r="W19" t="n">
        <v>1.15</v>
      </c>
      <c r="X19" t="n">
        <v>0.22</v>
      </c>
      <c r="Y19" t="n">
        <v>1</v>
      </c>
      <c r="Z19" t="n">
        <v>10</v>
      </c>
      <c r="AA19" t="n">
        <v>67.64984396825567</v>
      </c>
      <c r="AB19" t="n">
        <v>92.56150101781262</v>
      </c>
      <c r="AC19" t="n">
        <v>83.72756127157773</v>
      </c>
      <c r="AD19" t="n">
        <v>67649.84396825566</v>
      </c>
      <c r="AE19" t="n">
        <v>92561.50101781261</v>
      </c>
      <c r="AF19" t="n">
        <v>7.087052442430301e-06</v>
      </c>
      <c r="AG19" t="n">
        <v>0.3979166666666667</v>
      </c>
      <c r="AH19" t="n">
        <v>83727.56127157772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10.47</v>
      </c>
      <c r="E20" t="n">
        <v>9.550000000000001</v>
      </c>
      <c r="F20" t="n">
        <v>6.91</v>
      </c>
      <c r="G20" t="n">
        <v>34.54</v>
      </c>
      <c r="H20" t="n">
        <v>0.62</v>
      </c>
      <c r="I20" t="n">
        <v>12</v>
      </c>
      <c r="J20" t="n">
        <v>156.74</v>
      </c>
      <c r="K20" t="n">
        <v>49.1</v>
      </c>
      <c r="L20" t="n">
        <v>5.5</v>
      </c>
      <c r="M20" t="n">
        <v>10</v>
      </c>
      <c r="N20" t="n">
        <v>27.14</v>
      </c>
      <c r="O20" t="n">
        <v>19565.07</v>
      </c>
      <c r="P20" t="n">
        <v>77.59</v>
      </c>
      <c r="Q20" t="n">
        <v>204.14</v>
      </c>
      <c r="R20" t="n">
        <v>28.58</v>
      </c>
      <c r="S20" t="n">
        <v>17.37</v>
      </c>
      <c r="T20" t="n">
        <v>3470.93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67.42474994675629</v>
      </c>
      <c r="AB20" t="n">
        <v>92.25351744714992</v>
      </c>
      <c r="AC20" t="n">
        <v>83.44897122064135</v>
      </c>
      <c r="AD20" t="n">
        <v>67424.74994675629</v>
      </c>
      <c r="AE20" t="n">
        <v>92253.51744714992</v>
      </c>
      <c r="AF20" t="n">
        <v>7.086646330892715e-06</v>
      </c>
      <c r="AG20" t="n">
        <v>0.3979166666666667</v>
      </c>
      <c r="AH20" t="n">
        <v>83448.97122064135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10.5334</v>
      </c>
      <c r="E21" t="n">
        <v>9.49</v>
      </c>
      <c r="F21" t="n">
        <v>6.88</v>
      </c>
      <c r="G21" t="n">
        <v>37.53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77.17</v>
      </c>
      <c r="Q21" t="n">
        <v>204.14</v>
      </c>
      <c r="R21" t="n">
        <v>27.65</v>
      </c>
      <c r="S21" t="n">
        <v>17.37</v>
      </c>
      <c r="T21" t="n">
        <v>3010.85</v>
      </c>
      <c r="U21" t="n">
        <v>0.63</v>
      </c>
      <c r="V21" t="n">
        <v>0.74</v>
      </c>
      <c r="W21" t="n">
        <v>1.16</v>
      </c>
      <c r="X21" t="n">
        <v>0.19</v>
      </c>
      <c r="Y21" t="n">
        <v>1</v>
      </c>
      <c r="Z21" t="n">
        <v>10</v>
      </c>
      <c r="AA21" t="n">
        <v>66.7104380619934</v>
      </c>
      <c r="AB21" t="n">
        <v>91.27616441320157</v>
      </c>
      <c r="AC21" t="n">
        <v>82.56489538852912</v>
      </c>
      <c r="AD21" t="n">
        <v>66710.43806199339</v>
      </c>
      <c r="AE21" t="n">
        <v>91276.16441320156</v>
      </c>
      <c r="AF21" t="n">
        <v>7.129558783364406e-06</v>
      </c>
      <c r="AG21" t="n">
        <v>0.3954166666666667</v>
      </c>
      <c r="AH21" t="n">
        <v>82564.89538852913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10.522</v>
      </c>
      <c r="E22" t="n">
        <v>9.5</v>
      </c>
      <c r="F22" t="n">
        <v>6.89</v>
      </c>
      <c r="G22" t="n">
        <v>37.59</v>
      </c>
      <c r="H22" t="n">
        <v>0.67</v>
      </c>
      <c r="I22" t="n">
        <v>11</v>
      </c>
      <c r="J22" t="n">
        <v>157.44</v>
      </c>
      <c r="K22" t="n">
        <v>49.1</v>
      </c>
      <c r="L22" t="n">
        <v>6</v>
      </c>
      <c r="M22" t="n">
        <v>9</v>
      </c>
      <c r="N22" t="n">
        <v>27.35</v>
      </c>
      <c r="O22" t="n">
        <v>19652.13</v>
      </c>
      <c r="P22" t="n">
        <v>76.91</v>
      </c>
      <c r="Q22" t="n">
        <v>204.15</v>
      </c>
      <c r="R22" t="n">
        <v>27.94</v>
      </c>
      <c r="S22" t="n">
        <v>17.37</v>
      </c>
      <c r="T22" t="n">
        <v>3155.06</v>
      </c>
      <c r="U22" t="n">
        <v>0.62</v>
      </c>
      <c r="V22" t="n">
        <v>0.74</v>
      </c>
      <c r="W22" t="n">
        <v>1.16</v>
      </c>
      <c r="X22" t="n">
        <v>0.2</v>
      </c>
      <c r="Y22" t="n">
        <v>1</v>
      </c>
      <c r="Z22" t="n">
        <v>10</v>
      </c>
      <c r="AA22" t="n">
        <v>66.67922780807622</v>
      </c>
      <c r="AB22" t="n">
        <v>91.23346116689288</v>
      </c>
      <c r="AC22" t="n">
        <v>82.52626768011376</v>
      </c>
      <c r="AD22" t="n">
        <v>66679.22780807622</v>
      </c>
      <c r="AE22" t="n">
        <v>91233.46116689288</v>
      </c>
      <c r="AF22" t="n">
        <v>7.121842664150253e-06</v>
      </c>
      <c r="AG22" t="n">
        <v>0.3958333333333333</v>
      </c>
      <c r="AH22" t="n">
        <v>82526.26768011376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10.5814</v>
      </c>
      <c r="E23" t="n">
        <v>9.449999999999999</v>
      </c>
      <c r="F23" t="n">
        <v>6.87</v>
      </c>
      <c r="G23" t="n">
        <v>41.21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8</v>
      </c>
      <c r="N23" t="n">
        <v>27.45</v>
      </c>
      <c r="O23" t="n">
        <v>19695.71</v>
      </c>
      <c r="P23" t="n">
        <v>76.33</v>
      </c>
      <c r="Q23" t="n">
        <v>204.18</v>
      </c>
      <c r="R23" t="n">
        <v>27.39</v>
      </c>
      <c r="S23" t="n">
        <v>17.37</v>
      </c>
      <c r="T23" t="n">
        <v>2888.12</v>
      </c>
      <c r="U23" t="n">
        <v>0.63</v>
      </c>
      <c r="V23" t="n">
        <v>0.74</v>
      </c>
      <c r="W23" t="n">
        <v>1.15</v>
      </c>
      <c r="X23" t="n">
        <v>0.18</v>
      </c>
      <c r="Y23" t="n">
        <v>1</v>
      </c>
      <c r="Z23" t="n">
        <v>10</v>
      </c>
      <c r="AA23" t="n">
        <v>65.94946560144577</v>
      </c>
      <c r="AB23" t="n">
        <v>90.23496832094524</v>
      </c>
      <c r="AC23" t="n">
        <v>81.62306958998953</v>
      </c>
      <c r="AD23" t="n">
        <v>65949.46560144577</v>
      </c>
      <c r="AE23" t="n">
        <v>90234.96832094525</v>
      </c>
      <c r="AF23" t="n">
        <v>7.162047706371363e-06</v>
      </c>
      <c r="AG23" t="n">
        <v>0.39375</v>
      </c>
      <c r="AH23" t="n">
        <v>81623.06958998952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10.5842</v>
      </c>
      <c r="E24" t="n">
        <v>9.449999999999999</v>
      </c>
      <c r="F24" t="n">
        <v>6.87</v>
      </c>
      <c r="G24" t="n">
        <v>41.2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8</v>
      </c>
      <c r="N24" t="n">
        <v>27.56</v>
      </c>
      <c r="O24" t="n">
        <v>19739.33</v>
      </c>
      <c r="P24" t="n">
        <v>76.31999999999999</v>
      </c>
      <c r="Q24" t="n">
        <v>204.14</v>
      </c>
      <c r="R24" t="n">
        <v>27.27</v>
      </c>
      <c r="S24" t="n">
        <v>17.37</v>
      </c>
      <c r="T24" t="n">
        <v>2827.12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65.92812899025141</v>
      </c>
      <c r="AB24" t="n">
        <v>90.20577462820428</v>
      </c>
      <c r="AC24" t="n">
        <v>81.59666210231015</v>
      </c>
      <c r="AD24" t="n">
        <v>65928.12899025141</v>
      </c>
      <c r="AE24" t="n">
        <v>90205.77462820428</v>
      </c>
      <c r="AF24" t="n">
        <v>7.163942893546768e-06</v>
      </c>
      <c r="AG24" t="n">
        <v>0.39375</v>
      </c>
      <c r="AH24" t="n">
        <v>81596.66210231015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10.6481</v>
      </c>
      <c r="E25" t="n">
        <v>9.390000000000001</v>
      </c>
      <c r="F25" t="n">
        <v>6.84</v>
      </c>
      <c r="G25" t="n">
        <v>45.6</v>
      </c>
      <c r="H25" t="n">
        <v>0.75</v>
      </c>
      <c r="I25" t="n">
        <v>9</v>
      </c>
      <c r="J25" t="n">
        <v>158.51</v>
      </c>
      <c r="K25" t="n">
        <v>49.1</v>
      </c>
      <c r="L25" t="n">
        <v>6.75</v>
      </c>
      <c r="M25" t="n">
        <v>7</v>
      </c>
      <c r="N25" t="n">
        <v>27.66</v>
      </c>
      <c r="O25" t="n">
        <v>19782.99</v>
      </c>
      <c r="P25" t="n">
        <v>75.44</v>
      </c>
      <c r="Q25" t="n">
        <v>204.15</v>
      </c>
      <c r="R25" t="n">
        <v>26.51</v>
      </c>
      <c r="S25" t="n">
        <v>17.37</v>
      </c>
      <c r="T25" t="n">
        <v>2451.61</v>
      </c>
      <c r="U25" t="n">
        <v>0.66</v>
      </c>
      <c r="V25" t="n">
        <v>0.75</v>
      </c>
      <c r="W25" t="n">
        <v>1.15</v>
      </c>
      <c r="X25" t="n">
        <v>0.15</v>
      </c>
      <c r="Y25" t="n">
        <v>1</v>
      </c>
      <c r="Z25" t="n">
        <v>10</v>
      </c>
      <c r="AA25" t="n">
        <v>64.99196132047803</v>
      </c>
      <c r="AB25" t="n">
        <v>88.92486872161827</v>
      </c>
      <c r="AC25" t="n">
        <v>80.43800405768553</v>
      </c>
      <c r="AD25" t="n">
        <v>64991.96132047803</v>
      </c>
      <c r="AE25" t="n">
        <v>88924.86872161827</v>
      </c>
      <c r="AF25" t="n">
        <v>7.207193772299781e-06</v>
      </c>
      <c r="AG25" t="n">
        <v>0.39125</v>
      </c>
      <c r="AH25" t="n">
        <v>80438.00405768554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10.6245</v>
      </c>
      <c r="E26" t="n">
        <v>9.41</v>
      </c>
      <c r="F26" t="n">
        <v>6.86</v>
      </c>
      <c r="G26" t="n">
        <v>45.74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7</v>
      </c>
      <c r="N26" t="n">
        <v>27.77</v>
      </c>
      <c r="O26" t="n">
        <v>19826.68</v>
      </c>
      <c r="P26" t="n">
        <v>75.98999999999999</v>
      </c>
      <c r="Q26" t="n">
        <v>204.18</v>
      </c>
      <c r="R26" t="n">
        <v>27.15</v>
      </c>
      <c r="S26" t="n">
        <v>17.37</v>
      </c>
      <c r="T26" t="n">
        <v>2772.48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65.47921966781118</v>
      </c>
      <c r="AB26" t="n">
        <v>89.59155708876027</v>
      </c>
      <c r="AC26" t="n">
        <v>81.04106462277073</v>
      </c>
      <c r="AD26" t="n">
        <v>65479.21966781117</v>
      </c>
      <c r="AE26" t="n">
        <v>89591.55708876027</v>
      </c>
      <c r="AF26" t="n">
        <v>7.19122005182136e-06</v>
      </c>
      <c r="AG26" t="n">
        <v>0.3920833333333333</v>
      </c>
      <c r="AH26" t="n">
        <v>81041.06462277073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10.6314</v>
      </c>
      <c r="E27" t="n">
        <v>9.41</v>
      </c>
      <c r="F27" t="n">
        <v>6.85</v>
      </c>
      <c r="G27" t="n">
        <v>45.7</v>
      </c>
      <c r="H27" t="n">
        <v>0.8100000000000001</v>
      </c>
      <c r="I27" t="n">
        <v>9</v>
      </c>
      <c r="J27" t="n">
        <v>159.22</v>
      </c>
      <c r="K27" t="n">
        <v>49.1</v>
      </c>
      <c r="L27" t="n">
        <v>7.25</v>
      </c>
      <c r="M27" t="n">
        <v>7</v>
      </c>
      <c r="N27" t="n">
        <v>27.87</v>
      </c>
      <c r="O27" t="n">
        <v>19870.53</v>
      </c>
      <c r="P27" t="n">
        <v>75.70999999999999</v>
      </c>
      <c r="Q27" t="n">
        <v>204.14</v>
      </c>
      <c r="R27" t="n">
        <v>26.93</v>
      </c>
      <c r="S27" t="n">
        <v>17.37</v>
      </c>
      <c r="T27" t="n">
        <v>2664.75</v>
      </c>
      <c r="U27" t="n">
        <v>0.65</v>
      </c>
      <c r="V27" t="n">
        <v>0.74</v>
      </c>
      <c r="W27" t="n">
        <v>1.15</v>
      </c>
      <c r="X27" t="n">
        <v>0.16</v>
      </c>
      <c r="Y27" t="n">
        <v>1</v>
      </c>
      <c r="Z27" t="n">
        <v>10</v>
      </c>
      <c r="AA27" t="n">
        <v>65.26463931253801</v>
      </c>
      <c r="AB27" t="n">
        <v>89.29795878005852</v>
      </c>
      <c r="AC27" t="n">
        <v>80.77548692458357</v>
      </c>
      <c r="AD27" t="n">
        <v>65264.63931253801</v>
      </c>
      <c r="AE27" t="n">
        <v>89297.95878005853</v>
      </c>
      <c r="AF27" t="n">
        <v>7.19589033450361e-06</v>
      </c>
      <c r="AG27" t="n">
        <v>0.3920833333333333</v>
      </c>
      <c r="AH27" t="n">
        <v>80775.48692458357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10.6257</v>
      </c>
      <c r="E28" t="n">
        <v>9.41</v>
      </c>
      <c r="F28" t="n">
        <v>6.86</v>
      </c>
      <c r="G28" t="n">
        <v>45.73</v>
      </c>
      <c r="H28" t="n">
        <v>0.83</v>
      </c>
      <c r="I28" t="n">
        <v>9</v>
      </c>
      <c r="J28" t="n">
        <v>159.57</v>
      </c>
      <c r="K28" t="n">
        <v>49.1</v>
      </c>
      <c r="L28" t="n">
        <v>7.5</v>
      </c>
      <c r="M28" t="n">
        <v>7</v>
      </c>
      <c r="N28" t="n">
        <v>27.98</v>
      </c>
      <c r="O28" t="n">
        <v>19914.3</v>
      </c>
      <c r="P28" t="n">
        <v>75.31999999999999</v>
      </c>
      <c r="Q28" t="n">
        <v>204.15</v>
      </c>
      <c r="R28" t="n">
        <v>27.1</v>
      </c>
      <c r="S28" t="n">
        <v>17.37</v>
      </c>
      <c r="T28" t="n">
        <v>2746.04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65.12921646241409</v>
      </c>
      <c r="AB28" t="n">
        <v>89.1126672620846</v>
      </c>
      <c r="AC28" t="n">
        <v>80.60787936902673</v>
      </c>
      <c r="AD28" t="n">
        <v>65129.21646241409</v>
      </c>
      <c r="AE28" t="n">
        <v>89112.66726208459</v>
      </c>
      <c r="AF28" t="n">
        <v>7.192032274896535e-06</v>
      </c>
      <c r="AG28" t="n">
        <v>0.3920833333333333</v>
      </c>
      <c r="AH28" t="n">
        <v>80607.87936902673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10.7035</v>
      </c>
      <c r="E29" t="n">
        <v>9.34</v>
      </c>
      <c r="F29" t="n">
        <v>6.82</v>
      </c>
      <c r="G29" t="n">
        <v>51.16</v>
      </c>
      <c r="H29" t="n">
        <v>0.86</v>
      </c>
      <c r="I29" t="n">
        <v>8</v>
      </c>
      <c r="J29" t="n">
        <v>159.92</v>
      </c>
      <c r="K29" t="n">
        <v>49.1</v>
      </c>
      <c r="L29" t="n">
        <v>7.75</v>
      </c>
      <c r="M29" t="n">
        <v>6</v>
      </c>
      <c r="N29" t="n">
        <v>28.08</v>
      </c>
      <c r="O29" t="n">
        <v>19958.1</v>
      </c>
      <c r="P29" t="n">
        <v>74.61</v>
      </c>
      <c r="Q29" t="n">
        <v>204.14</v>
      </c>
      <c r="R29" t="n">
        <v>25.97</v>
      </c>
      <c r="S29" t="n">
        <v>17.37</v>
      </c>
      <c r="T29" t="n">
        <v>2185.33</v>
      </c>
      <c r="U29" t="n">
        <v>0.67</v>
      </c>
      <c r="V29" t="n">
        <v>0.75</v>
      </c>
      <c r="W29" t="n">
        <v>1.15</v>
      </c>
      <c r="X29" t="n">
        <v>0.13</v>
      </c>
      <c r="Y29" t="n">
        <v>1</v>
      </c>
      <c r="Z29" t="n">
        <v>10</v>
      </c>
      <c r="AA29" t="n">
        <v>64.17483967867724</v>
      </c>
      <c r="AB29" t="n">
        <v>87.80684684244433</v>
      </c>
      <c r="AC29" t="n">
        <v>79.42668461750608</v>
      </c>
      <c r="AD29" t="n">
        <v>64174.83967867724</v>
      </c>
      <c r="AE29" t="n">
        <v>87806.84684244433</v>
      </c>
      <c r="AF29" t="n">
        <v>7.244691404270313e-06</v>
      </c>
      <c r="AG29" t="n">
        <v>0.3891666666666667</v>
      </c>
      <c r="AH29" t="n">
        <v>79426.68461750608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10.7015</v>
      </c>
      <c r="E30" t="n">
        <v>9.34</v>
      </c>
      <c r="F30" t="n">
        <v>6.82</v>
      </c>
      <c r="G30" t="n">
        <v>51.18</v>
      </c>
      <c r="H30" t="n">
        <v>0.88</v>
      </c>
      <c r="I30" t="n">
        <v>8</v>
      </c>
      <c r="J30" t="n">
        <v>160.28</v>
      </c>
      <c r="K30" t="n">
        <v>49.1</v>
      </c>
      <c r="L30" t="n">
        <v>8</v>
      </c>
      <c r="M30" t="n">
        <v>6</v>
      </c>
      <c r="N30" t="n">
        <v>28.19</v>
      </c>
      <c r="O30" t="n">
        <v>20001.93</v>
      </c>
      <c r="P30" t="n">
        <v>74.31</v>
      </c>
      <c r="Q30" t="n">
        <v>204.19</v>
      </c>
      <c r="R30" t="n">
        <v>25.9</v>
      </c>
      <c r="S30" t="n">
        <v>17.37</v>
      </c>
      <c r="T30" t="n">
        <v>2151.97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64.03340038539523</v>
      </c>
      <c r="AB30" t="n">
        <v>87.61332336151474</v>
      </c>
      <c r="AC30" t="n">
        <v>79.25163074598444</v>
      </c>
      <c r="AD30" t="n">
        <v>64033.40038539523</v>
      </c>
      <c r="AE30" t="n">
        <v>87613.32336151475</v>
      </c>
      <c r="AF30" t="n">
        <v>7.243337699145022e-06</v>
      </c>
      <c r="AG30" t="n">
        <v>0.3891666666666667</v>
      </c>
      <c r="AH30" t="n">
        <v>79251.63074598444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10.6942</v>
      </c>
      <c r="E31" t="n">
        <v>9.35</v>
      </c>
      <c r="F31" t="n">
        <v>6.83</v>
      </c>
      <c r="G31" t="n">
        <v>51.23</v>
      </c>
      <c r="H31" t="n">
        <v>0.91</v>
      </c>
      <c r="I31" t="n">
        <v>8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74.06</v>
      </c>
      <c r="Q31" t="n">
        <v>204.15</v>
      </c>
      <c r="R31" t="n">
        <v>26.12</v>
      </c>
      <c r="S31" t="n">
        <v>17.37</v>
      </c>
      <c r="T31" t="n">
        <v>2260.78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63.98230294190228</v>
      </c>
      <c r="AB31" t="n">
        <v>87.54340958506765</v>
      </c>
      <c r="AC31" t="n">
        <v>79.18838944223681</v>
      </c>
      <c r="AD31" t="n">
        <v>63982.30294190229</v>
      </c>
      <c r="AE31" t="n">
        <v>87543.40958506765</v>
      </c>
      <c r="AF31" t="n">
        <v>7.238396675437715e-06</v>
      </c>
      <c r="AG31" t="n">
        <v>0.3895833333333333</v>
      </c>
      <c r="AH31" t="n">
        <v>79188.38944223682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10.6946</v>
      </c>
      <c r="E32" t="n">
        <v>9.35</v>
      </c>
      <c r="F32" t="n">
        <v>6.83</v>
      </c>
      <c r="G32" t="n">
        <v>51.22</v>
      </c>
      <c r="H32" t="n">
        <v>0.9399999999999999</v>
      </c>
      <c r="I32" t="n">
        <v>8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73.86</v>
      </c>
      <c r="Q32" t="n">
        <v>204.14</v>
      </c>
      <c r="R32" t="n">
        <v>26.12</v>
      </c>
      <c r="S32" t="n">
        <v>17.37</v>
      </c>
      <c r="T32" t="n">
        <v>2264.22</v>
      </c>
      <c r="U32" t="n">
        <v>0.67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63.87831512544628</v>
      </c>
      <c r="AB32" t="n">
        <v>87.40112886697392</v>
      </c>
      <c r="AC32" t="n">
        <v>79.05968779618567</v>
      </c>
      <c r="AD32" t="n">
        <v>63878.31512544628</v>
      </c>
      <c r="AE32" t="n">
        <v>87401.12886697392</v>
      </c>
      <c r="AF32" t="n">
        <v>7.238667416462772e-06</v>
      </c>
      <c r="AG32" t="n">
        <v>0.3895833333333333</v>
      </c>
      <c r="AH32" t="n">
        <v>79059.68779618567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10.7591</v>
      </c>
      <c r="E33" t="n">
        <v>9.289999999999999</v>
      </c>
      <c r="F33" t="n">
        <v>6.8</v>
      </c>
      <c r="G33" t="n">
        <v>58.32</v>
      </c>
      <c r="H33" t="n">
        <v>0.96</v>
      </c>
      <c r="I33" t="n">
        <v>7</v>
      </c>
      <c r="J33" t="n">
        <v>161.35</v>
      </c>
      <c r="K33" t="n">
        <v>49.1</v>
      </c>
      <c r="L33" t="n">
        <v>8.75</v>
      </c>
      <c r="M33" t="n">
        <v>5</v>
      </c>
      <c r="N33" t="n">
        <v>28.5</v>
      </c>
      <c r="O33" t="n">
        <v>20133.66</v>
      </c>
      <c r="P33" t="n">
        <v>73.06</v>
      </c>
      <c r="Q33" t="n">
        <v>204.14</v>
      </c>
      <c r="R33" t="n">
        <v>25.29</v>
      </c>
      <c r="S33" t="n">
        <v>17.37</v>
      </c>
      <c r="T33" t="n">
        <v>1851.75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63.00066072951089</v>
      </c>
      <c r="AB33" t="n">
        <v>86.20028340307644</v>
      </c>
      <c r="AC33" t="n">
        <v>77.97344933796498</v>
      </c>
      <c r="AD33" t="n">
        <v>63000.66072951089</v>
      </c>
      <c r="AE33" t="n">
        <v>86200.28340307644</v>
      </c>
      <c r="AF33" t="n">
        <v>7.282324406753373e-06</v>
      </c>
      <c r="AG33" t="n">
        <v>0.3870833333333333</v>
      </c>
      <c r="AH33" t="n">
        <v>77973.44933796498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10.7514</v>
      </c>
      <c r="E34" t="n">
        <v>9.300000000000001</v>
      </c>
      <c r="F34" t="n">
        <v>6.81</v>
      </c>
      <c r="G34" t="n">
        <v>58.38</v>
      </c>
      <c r="H34" t="n">
        <v>0.99</v>
      </c>
      <c r="I34" t="n">
        <v>7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73.37</v>
      </c>
      <c r="Q34" t="n">
        <v>204.2</v>
      </c>
      <c r="R34" t="n">
        <v>25.58</v>
      </c>
      <c r="S34" t="n">
        <v>17.37</v>
      </c>
      <c r="T34" t="n">
        <v>1997.19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63.23479001416461</v>
      </c>
      <c r="AB34" t="n">
        <v>86.52062941939454</v>
      </c>
      <c r="AC34" t="n">
        <v>78.26322198009427</v>
      </c>
      <c r="AD34" t="n">
        <v>63234.79001416461</v>
      </c>
      <c r="AE34" t="n">
        <v>86520.62941939454</v>
      </c>
      <c r="AF34" t="n">
        <v>7.277112642021006e-06</v>
      </c>
      <c r="AG34" t="n">
        <v>0.3875</v>
      </c>
      <c r="AH34" t="n">
        <v>78263.22198009427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10.7549</v>
      </c>
      <c r="E35" t="n">
        <v>9.300000000000001</v>
      </c>
      <c r="F35" t="n">
        <v>6.81</v>
      </c>
      <c r="G35" t="n">
        <v>58.35</v>
      </c>
      <c r="H35" t="n">
        <v>1.01</v>
      </c>
      <c r="I35" t="n">
        <v>7</v>
      </c>
      <c r="J35" t="n">
        <v>162.06</v>
      </c>
      <c r="K35" t="n">
        <v>49.1</v>
      </c>
      <c r="L35" t="n">
        <v>9.25</v>
      </c>
      <c r="M35" t="n">
        <v>5</v>
      </c>
      <c r="N35" t="n">
        <v>28.72</v>
      </c>
      <c r="O35" t="n">
        <v>20221.66</v>
      </c>
      <c r="P35" t="n">
        <v>73.40000000000001</v>
      </c>
      <c r="Q35" t="n">
        <v>204.14</v>
      </c>
      <c r="R35" t="n">
        <v>25.5</v>
      </c>
      <c r="S35" t="n">
        <v>17.37</v>
      </c>
      <c r="T35" t="n">
        <v>1957.77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63.23091150556844</v>
      </c>
      <c r="AB35" t="n">
        <v>86.51532267282555</v>
      </c>
      <c r="AC35" t="n">
        <v>78.25842170196974</v>
      </c>
      <c r="AD35" t="n">
        <v>63230.91150556844</v>
      </c>
      <c r="AE35" t="n">
        <v>86515.32267282555</v>
      </c>
      <c r="AF35" t="n">
        <v>7.279481625990263e-06</v>
      </c>
      <c r="AG35" t="n">
        <v>0.3875</v>
      </c>
      <c r="AH35" t="n">
        <v>78258.42170196974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10.7556</v>
      </c>
      <c r="E36" t="n">
        <v>9.300000000000001</v>
      </c>
      <c r="F36" t="n">
        <v>6.81</v>
      </c>
      <c r="G36" t="n">
        <v>58.35</v>
      </c>
      <c r="H36" t="n">
        <v>1.04</v>
      </c>
      <c r="I36" t="n">
        <v>7</v>
      </c>
      <c r="J36" t="n">
        <v>162.42</v>
      </c>
      <c r="K36" t="n">
        <v>49.1</v>
      </c>
      <c r="L36" t="n">
        <v>9.5</v>
      </c>
      <c r="M36" t="n">
        <v>5</v>
      </c>
      <c r="N36" t="n">
        <v>28.82</v>
      </c>
      <c r="O36" t="n">
        <v>20265.72</v>
      </c>
      <c r="P36" t="n">
        <v>73.2</v>
      </c>
      <c r="Q36" t="n">
        <v>204.14</v>
      </c>
      <c r="R36" t="n">
        <v>25.52</v>
      </c>
      <c r="S36" t="n">
        <v>17.37</v>
      </c>
      <c r="T36" t="n">
        <v>1966</v>
      </c>
      <c r="U36" t="n">
        <v>0.68</v>
      </c>
      <c r="V36" t="n">
        <v>0.75</v>
      </c>
      <c r="W36" t="n">
        <v>1.15</v>
      </c>
      <c r="X36" t="n">
        <v>0.12</v>
      </c>
      <c r="Y36" t="n">
        <v>1</v>
      </c>
      <c r="Z36" t="n">
        <v>10</v>
      </c>
      <c r="AA36" t="n">
        <v>63.12590728969413</v>
      </c>
      <c r="AB36" t="n">
        <v>86.37165127220734</v>
      </c>
      <c r="AC36" t="n">
        <v>78.12846209818241</v>
      </c>
      <c r="AD36" t="n">
        <v>63125.90728969414</v>
      </c>
      <c r="AE36" t="n">
        <v>86371.65127220734</v>
      </c>
      <c r="AF36" t="n">
        <v>7.279955422784115e-06</v>
      </c>
      <c r="AG36" t="n">
        <v>0.3875</v>
      </c>
      <c r="AH36" t="n">
        <v>78128.46209818241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10.7524</v>
      </c>
      <c r="E37" t="n">
        <v>9.300000000000001</v>
      </c>
      <c r="F37" t="n">
        <v>6.81</v>
      </c>
      <c r="G37" t="n">
        <v>58.37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5</v>
      </c>
      <c r="N37" t="n">
        <v>28.93</v>
      </c>
      <c r="O37" t="n">
        <v>20309.81</v>
      </c>
      <c r="P37" t="n">
        <v>72.77</v>
      </c>
      <c r="Q37" t="n">
        <v>204.14</v>
      </c>
      <c r="R37" t="n">
        <v>25.58</v>
      </c>
      <c r="S37" t="n">
        <v>17.37</v>
      </c>
      <c r="T37" t="n">
        <v>1997.77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62.92567405016128</v>
      </c>
      <c r="AB37" t="n">
        <v>86.09768332021154</v>
      </c>
      <c r="AC37" t="n">
        <v>77.88064126300858</v>
      </c>
      <c r="AD37" t="n">
        <v>62925.67405016128</v>
      </c>
      <c r="AE37" t="n">
        <v>86097.68332021154</v>
      </c>
      <c r="AF37" t="n">
        <v>7.27778949458365e-06</v>
      </c>
      <c r="AG37" t="n">
        <v>0.3875</v>
      </c>
      <c r="AH37" t="n">
        <v>77880.64126300858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10.7424</v>
      </c>
      <c r="E38" t="n">
        <v>9.31</v>
      </c>
      <c r="F38" t="n">
        <v>6.82</v>
      </c>
      <c r="G38" t="n">
        <v>58.45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5</v>
      </c>
      <c r="N38" t="n">
        <v>29.04</v>
      </c>
      <c r="O38" t="n">
        <v>20353.94</v>
      </c>
      <c r="P38" t="n">
        <v>72.51000000000001</v>
      </c>
      <c r="Q38" t="n">
        <v>204.15</v>
      </c>
      <c r="R38" t="n">
        <v>25.76</v>
      </c>
      <c r="S38" t="n">
        <v>17.37</v>
      </c>
      <c r="T38" t="n">
        <v>2088.43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62.88365756493554</v>
      </c>
      <c r="AB38" t="n">
        <v>86.04019451148922</v>
      </c>
      <c r="AC38" t="n">
        <v>77.82863910550461</v>
      </c>
      <c r="AD38" t="n">
        <v>62883.65756493554</v>
      </c>
      <c r="AE38" t="n">
        <v>86040.19451148922</v>
      </c>
      <c r="AF38" t="n">
        <v>7.271020968957202e-06</v>
      </c>
      <c r="AG38" t="n">
        <v>0.3879166666666667</v>
      </c>
      <c r="AH38" t="n">
        <v>77828.63910550461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10.8176</v>
      </c>
      <c r="E39" t="n">
        <v>9.24</v>
      </c>
      <c r="F39" t="n">
        <v>6.78</v>
      </c>
      <c r="G39" t="n">
        <v>67.84</v>
      </c>
      <c r="H39" t="n">
        <v>1.11</v>
      </c>
      <c r="I39" t="n">
        <v>6</v>
      </c>
      <c r="J39" t="n">
        <v>163.49</v>
      </c>
      <c r="K39" t="n">
        <v>49.1</v>
      </c>
      <c r="L39" t="n">
        <v>10.25</v>
      </c>
      <c r="M39" t="n">
        <v>4</v>
      </c>
      <c r="N39" t="n">
        <v>29.15</v>
      </c>
      <c r="O39" t="n">
        <v>20398.1</v>
      </c>
      <c r="P39" t="n">
        <v>71.56999999999999</v>
      </c>
      <c r="Q39" t="n">
        <v>204.15</v>
      </c>
      <c r="R39" t="n">
        <v>24.75</v>
      </c>
      <c r="S39" t="n">
        <v>17.37</v>
      </c>
      <c r="T39" t="n">
        <v>1589.55</v>
      </c>
      <c r="U39" t="n">
        <v>0.7</v>
      </c>
      <c r="V39" t="n">
        <v>0.75</v>
      </c>
      <c r="W39" t="n">
        <v>1.15</v>
      </c>
      <c r="X39" t="n">
        <v>0.09</v>
      </c>
      <c r="Y39" t="n">
        <v>1</v>
      </c>
      <c r="Z39" t="n">
        <v>10</v>
      </c>
      <c r="AA39" t="n">
        <v>61.85320261216913</v>
      </c>
      <c r="AB39" t="n">
        <v>84.63028058465083</v>
      </c>
      <c r="AC39" t="n">
        <v>76.55328538501661</v>
      </c>
      <c r="AD39" t="n">
        <v>61853.20261216913</v>
      </c>
      <c r="AE39" t="n">
        <v>84630.28058465083</v>
      </c>
      <c r="AF39" t="n">
        <v>7.321920281668103e-06</v>
      </c>
      <c r="AG39" t="n">
        <v>0.385</v>
      </c>
      <c r="AH39" t="n">
        <v>76553.28538501661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10.8183</v>
      </c>
      <c r="E40" t="n">
        <v>9.24</v>
      </c>
      <c r="F40" t="n">
        <v>6.78</v>
      </c>
      <c r="G40" t="n">
        <v>67.84</v>
      </c>
      <c r="H40" t="n">
        <v>1.14</v>
      </c>
      <c r="I40" t="n">
        <v>6</v>
      </c>
      <c r="J40" t="n">
        <v>163.85</v>
      </c>
      <c r="K40" t="n">
        <v>49.1</v>
      </c>
      <c r="L40" t="n">
        <v>10.5</v>
      </c>
      <c r="M40" t="n">
        <v>4</v>
      </c>
      <c r="N40" t="n">
        <v>29.26</v>
      </c>
      <c r="O40" t="n">
        <v>20442.3</v>
      </c>
      <c r="P40" t="n">
        <v>71.51000000000001</v>
      </c>
      <c r="Q40" t="n">
        <v>204.14</v>
      </c>
      <c r="R40" t="n">
        <v>24.83</v>
      </c>
      <c r="S40" t="n">
        <v>17.37</v>
      </c>
      <c r="T40" t="n">
        <v>1628.61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61.81931915000801</v>
      </c>
      <c r="AB40" t="n">
        <v>84.58391973688914</v>
      </c>
      <c r="AC40" t="n">
        <v>76.51134915149743</v>
      </c>
      <c r="AD40" t="n">
        <v>61819.31915000801</v>
      </c>
      <c r="AE40" t="n">
        <v>84583.91973688915</v>
      </c>
      <c r="AF40" t="n">
        <v>7.322394078461954e-06</v>
      </c>
      <c r="AG40" t="n">
        <v>0.385</v>
      </c>
      <c r="AH40" t="n">
        <v>76511.34915149743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10.8131</v>
      </c>
      <c r="E41" t="n">
        <v>9.25</v>
      </c>
      <c r="F41" t="n">
        <v>6.79</v>
      </c>
      <c r="G41" t="n">
        <v>67.88</v>
      </c>
      <c r="H41" t="n">
        <v>1.16</v>
      </c>
      <c r="I41" t="n">
        <v>6</v>
      </c>
      <c r="J41" t="n">
        <v>164.21</v>
      </c>
      <c r="K41" t="n">
        <v>49.1</v>
      </c>
      <c r="L41" t="n">
        <v>10.75</v>
      </c>
      <c r="M41" t="n">
        <v>4</v>
      </c>
      <c r="N41" t="n">
        <v>29.36</v>
      </c>
      <c r="O41" t="n">
        <v>20486.54</v>
      </c>
      <c r="P41" t="n">
        <v>71.63</v>
      </c>
      <c r="Q41" t="n">
        <v>204.14</v>
      </c>
      <c r="R41" t="n">
        <v>24.86</v>
      </c>
      <c r="S41" t="n">
        <v>17.37</v>
      </c>
      <c r="T41" t="n">
        <v>1640.72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61.94246777597647</v>
      </c>
      <c r="AB41" t="n">
        <v>84.75241711987306</v>
      </c>
      <c r="AC41" t="n">
        <v>76.66376538073698</v>
      </c>
      <c r="AD41" t="n">
        <v>61942.46777597647</v>
      </c>
      <c r="AE41" t="n">
        <v>84752.41711987306</v>
      </c>
      <c r="AF41" t="n">
        <v>7.3188744451362e-06</v>
      </c>
      <c r="AG41" t="n">
        <v>0.3854166666666667</v>
      </c>
      <c r="AH41" t="n">
        <v>76663.76538073698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10.816</v>
      </c>
      <c r="E42" t="n">
        <v>9.25</v>
      </c>
      <c r="F42" t="n">
        <v>6.79</v>
      </c>
      <c r="G42" t="n">
        <v>67.86</v>
      </c>
      <c r="H42" t="n">
        <v>1.18</v>
      </c>
      <c r="I42" t="n">
        <v>6</v>
      </c>
      <c r="J42" t="n">
        <v>164.57</v>
      </c>
      <c r="K42" t="n">
        <v>49.1</v>
      </c>
      <c r="L42" t="n">
        <v>11</v>
      </c>
      <c r="M42" t="n">
        <v>4</v>
      </c>
      <c r="N42" t="n">
        <v>29.47</v>
      </c>
      <c r="O42" t="n">
        <v>20530.82</v>
      </c>
      <c r="P42" t="n">
        <v>71.54000000000001</v>
      </c>
      <c r="Q42" t="n">
        <v>204.14</v>
      </c>
      <c r="R42" t="n">
        <v>24.75</v>
      </c>
      <c r="S42" t="n">
        <v>17.37</v>
      </c>
      <c r="T42" t="n">
        <v>1586.03</v>
      </c>
      <c r="U42" t="n">
        <v>0.7</v>
      </c>
      <c r="V42" t="n">
        <v>0.75</v>
      </c>
      <c r="W42" t="n">
        <v>1.15</v>
      </c>
      <c r="X42" t="n">
        <v>0.09</v>
      </c>
      <c r="Y42" t="n">
        <v>1</v>
      </c>
      <c r="Z42" t="n">
        <v>10</v>
      </c>
      <c r="AA42" t="n">
        <v>61.8818242899961</v>
      </c>
      <c r="AB42" t="n">
        <v>84.66944202695298</v>
      </c>
      <c r="AC42" t="n">
        <v>76.58870931422891</v>
      </c>
      <c r="AD42" t="n">
        <v>61881.8242899961</v>
      </c>
      <c r="AE42" t="n">
        <v>84669.44202695298</v>
      </c>
      <c r="AF42" t="n">
        <v>7.32083731756787e-06</v>
      </c>
      <c r="AG42" t="n">
        <v>0.3854166666666667</v>
      </c>
      <c r="AH42" t="n">
        <v>76588.70931422891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10.8183</v>
      </c>
      <c r="E43" t="n">
        <v>9.24</v>
      </c>
      <c r="F43" t="n">
        <v>6.78</v>
      </c>
      <c r="G43" t="n">
        <v>67.84</v>
      </c>
      <c r="H43" t="n">
        <v>1.21</v>
      </c>
      <c r="I43" t="n">
        <v>6</v>
      </c>
      <c r="J43" t="n">
        <v>164.93</v>
      </c>
      <c r="K43" t="n">
        <v>49.1</v>
      </c>
      <c r="L43" t="n">
        <v>11.25</v>
      </c>
      <c r="M43" t="n">
        <v>4</v>
      </c>
      <c r="N43" t="n">
        <v>29.58</v>
      </c>
      <c r="O43" t="n">
        <v>20575.13</v>
      </c>
      <c r="P43" t="n">
        <v>71.02</v>
      </c>
      <c r="Q43" t="n">
        <v>204.15</v>
      </c>
      <c r="R43" t="n">
        <v>24.62</v>
      </c>
      <c r="S43" t="n">
        <v>17.37</v>
      </c>
      <c r="T43" t="n">
        <v>1521.82</v>
      </c>
      <c r="U43" t="n">
        <v>0.71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61.57283313115015</v>
      </c>
      <c r="AB43" t="n">
        <v>84.24666669169233</v>
      </c>
      <c r="AC43" t="n">
        <v>76.20628306359644</v>
      </c>
      <c r="AD43" t="n">
        <v>61572.83313115015</v>
      </c>
      <c r="AE43" t="n">
        <v>84246.66669169233</v>
      </c>
      <c r="AF43" t="n">
        <v>7.322394078461954e-06</v>
      </c>
      <c r="AG43" t="n">
        <v>0.385</v>
      </c>
      <c r="AH43" t="n">
        <v>76206.28306359645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10.8095</v>
      </c>
      <c r="E44" t="n">
        <v>9.25</v>
      </c>
      <c r="F44" t="n">
        <v>6.79</v>
      </c>
      <c r="G44" t="n">
        <v>67.91</v>
      </c>
      <c r="H44" t="n">
        <v>1.23</v>
      </c>
      <c r="I44" t="n">
        <v>6</v>
      </c>
      <c r="J44" t="n">
        <v>165.29</v>
      </c>
      <c r="K44" t="n">
        <v>49.1</v>
      </c>
      <c r="L44" t="n">
        <v>11.5</v>
      </c>
      <c r="M44" t="n">
        <v>4</v>
      </c>
      <c r="N44" t="n">
        <v>29.69</v>
      </c>
      <c r="O44" t="n">
        <v>20619.48</v>
      </c>
      <c r="P44" t="n">
        <v>70.92</v>
      </c>
      <c r="Q44" t="n">
        <v>204.16</v>
      </c>
      <c r="R44" t="n">
        <v>24.99</v>
      </c>
      <c r="S44" t="n">
        <v>17.37</v>
      </c>
      <c r="T44" t="n">
        <v>1709.11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61.60410399745622</v>
      </c>
      <c r="AB44" t="n">
        <v>84.28945287054555</v>
      </c>
      <c r="AC44" t="n">
        <v>76.2449857895907</v>
      </c>
      <c r="AD44" t="n">
        <v>61604.10399745622</v>
      </c>
      <c r="AE44" t="n">
        <v>84289.45287054555</v>
      </c>
      <c r="AF44" t="n">
        <v>7.316437775910678e-06</v>
      </c>
      <c r="AG44" t="n">
        <v>0.3854166666666667</v>
      </c>
      <c r="AH44" t="n">
        <v>76244.9857895907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10.8157</v>
      </c>
      <c r="E45" t="n">
        <v>9.25</v>
      </c>
      <c r="F45" t="n">
        <v>6.79</v>
      </c>
      <c r="G45" t="n">
        <v>67.86</v>
      </c>
      <c r="H45" t="n">
        <v>1.26</v>
      </c>
      <c r="I45" t="n">
        <v>6</v>
      </c>
      <c r="J45" t="n">
        <v>165.65</v>
      </c>
      <c r="K45" t="n">
        <v>49.1</v>
      </c>
      <c r="L45" t="n">
        <v>11.75</v>
      </c>
      <c r="M45" t="n">
        <v>4</v>
      </c>
      <c r="N45" t="n">
        <v>29.8</v>
      </c>
      <c r="O45" t="n">
        <v>20663.87</v>
      </c>
      <c r="P45" t="n">
        <v>70.39</v>
      </c>
      <c r="Q45" t="n">
        <v>204.14</v>
      </c>
      <c r="R45" t="n">
        <v>24.83</v>
      </c>
      <c r="S45" t="n">
        <v>17.37</v>
      </c>
      <c r="T45" t="n">
        <v>1625.33</v>
      </c>
      <c r="U45" t="n">
        <v>0.7</v>
      </c>
      <c r="V45" t="n">
        <v>0.75</v>
      </c>
      <c r="W45" t="n">
        <v>1.14</v>
      </c>
      <c r="X45" t="n">
        <v>0.1</v>
      </c>
      <c r="Y45" t="n">
        <v>1</v>
      </c>
      <c r="Z45" t="n">
        <v>10</v>
      </c>
      <c r="AA45" t="n">
        <v>61.30478505365485</v>
      </c>
      <c r="AB45" t="n">
        <v>83.87991148661686</v>
      </c>
      <c r="AC45" t="n">
        <v>75.87453046054912</v>
      </c>
      <c r="AD45" t="n">
        <v>61304.78505365485</v>
      </c>
      <c r="AE45" t="n">
        <v>83879.91148661687</v>
      </c>
      <c r="AF45" t="n">
        <v>7.320634261799077e-06</v>
      </c>
      <c r="AG45" t="n">
        <v>0.3854166666666667</v>
      </c>
      <c r="AH45" t="n">
        <v>75874.53046054913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10.8147</v>
      </c>
      <c r="E46" t="n">
        <v>9.25</v>
      </c>
      <c r="F46" t="n">
        <v>6.79</v>
      </c>
      <c r="G46" t="n">
        <v>67.87</v>
      </c>
      <c r="H46" t="n">
        <v>1.28</v>
      </c>
      <c r="I46" t="n">
        <v>6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70.39</v>
      </c>
      <c r="Q46" t="n">
        <v>204.15</v>
      </c>
      <c r="R46" t="n">
        <v>24.77</v>
      </c>
      <c r="S46" t="n">
        <v>17.37</v>
      </c>
      <c r="T46" t="n">
        <v>1596.32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61.31002359370851</v>
      </c>
      <c r="AB46" t="n">
        <v>83.88707908822634</v>
      </c>
      <c r="AC46" t="n">
        <v>75.88101399632079</v>
      </c>
      <c r="AD46" t="n">
        <v>61310.02359370851</v>
      </c>
      <c r="AE46" t="n">
        <v>83887.07908822634</v>
      </c>
      <c r="AF46" t="n">
        <v>7.319957409236433e-06</v>
      </c>
      <c r="AG46" t="n">
        <v>0.3854166666666667</v>
      </c>
      <c r="AH46" t="n">
        <v>75881.01399632079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10.8072</v>
      </c>
      <c r="E47" t="n">
        <v>9.25</v>
      </c>
      <c r="F47" t="n">
        <v>6.79</v>
      </c>
      <c r="G47" t="n">
        <v>67.93000000000001</v>
      </c>
      <c r="H47" t="n">
        <v>1.3</v>
      </c>
      <c r="I47" t="n">
        <v>6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69.64</v>
      </c>
      <c r="Q47" t="n">
        <v>204.14</v>
      </c>
      <c r="R47" t="n">
        <v>25.05</v>
      </c>
      <c r="S47" t="n">
        <v>17.37</v>
      </c>
      <c r="T47" t="n">
        <v>1738.42</v>
      </c>
      <c r="U47" t="n">
        <v>0.6899999999999999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60.97168153075215</v>
      </c>
      <c r="AB47" t="n">
        <v>83.42414455109135</v>
      </c>
      <c r="AC47" t="n">
        <v>75.46226128167712</v>
      </c>
      <c r="AD47" t="n">
        <v>60971.68153075215</v>
      </c>
      <c r="AE47" t="n">
        <v>83424.14455109135</v>
      </c>
      <c r="AF47" t="n">
        <v>7.314881015016595e-06</v>
      </c>
      <c r="AG47" t="n">
        <v>0.3854166666666667</v>
      </c>
      <c r="AH47" t="n">
        <v>75462.26128167711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10.8669</v>
      </c>
      <c r="E48" t="n">
        <v>9.199999999999999</v>
      </c>
      <c r="F48" t="n">
        <v>6.77</v>
      </c>
      <c r="G48" t="n">
        <v>81.28</v>
      </c>
      <c r="H48" t="n">
        <v>1.33</v>
      </c>
      <c r="I48" t="n">
        <v>5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69.23999999999999</v>
      </c>
      <c r="Q48" t="n">
        <v>204.14</v>
      </c>
      <c r="R48" t="n">
        <v>24.42</v>
      </c>
      <c r="S48" t="n">
        <v>17.37</v>
      </c>
      <c r="T48" t="n">
        <v>1428.29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60.37981000530475</v>
      </c>
      <c r="AB48" t="n">
        <v>82.61431981844579</v>
      </c>
      <c r="AC48" t="n">
        <v>74.72972508491883</v>
      </c>
      <c r="AD48" t="n">
        <v>60379.81000530475</v>
      </c>
      <c r="AE48" t="n">
        <v>82614.31981844579</v>
      </c>
      <c r="AF48" t="n">
        <v>7.355289113006499e-06</v>
      </c>
      <c r="AG48" t="n">
        <v>0.3833333333333333</v>
      </c>
      <c r="AH48" t="n">
        <v>74729.72508491883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10.8663</v>
      </c>
      <c r="E49" t="n">
        <v>9.199999999999999</v>
      </c>
      <c r="F49" t="n">
        <v>6.77</v>
      </c>
      <c r="G49" t="n">
        <v>81.28</v>
      </c>
      <c r="H49" t="n">
        <v>1.35</v>
      </c>
      <c r="I49" t="n">
        <v>5</v>
      </c>
      <c r="J49" t="n">
        <v>167.09</v>
      </c>
      <c r="K49" t="n">
        <v>49.1</v>
      </c>
      <c r="L49" t="n">
        <v>12.75</v>
      </c>
      <c r="M49" t="n">
        <v>3</v>
      </c>
      <c r="N49" t="n">
        <v>30.25</v>
      </c>
      <c r="O49" t="n">
        <v>20841.8</v>
      </c>
      <c r="P49" t="n">
        <v>69.43000000000001</v>
      </c>
      <c r="Q49" t="n">
        <v>204.14</v>
      </c>
      <c r="R49" t="n">
        <v>24.46</v>
      </c>
      <c r="S49" t="n">
        <v>17.37</v>
      </c>
      <c r="T49" t="n">
        <v>1444.83</v>
      </c>
      <c r="U49" t="n">
        <v>0.71</v>
      </c>
      <c r="V49" t="n">
        <v>0.75</v>
      </c>
      <c r="W49" t="n">
        <v>1.14</v>
      </c>
      <c r="X49" t="n">
        <v>0.08</v>
      </c>
      <c r="Y49" t="n">
        <v>1</v>
      </c>
      <c r="Z49" t="n">
        <v>10</v>
      </c>
      <c r="AA49" t="n">
        <v>60.47804224828597</v>
      </c>
      <c r="AB49" t="n">
        <v>82.7487255069933</v>
      </c>
      <c r="AC49" t="n">
        <v>74.851303283191</v>
      </c>
      <c r="AD49" t="n">
        <v>60478.04224828596</v>
      </c>
      <c r="AE49" t="n">
        <v>82748.7255069933</v>
      </c>
      <c r="AF49" t="n">
        <v>7.354883001468913e-06</v>
      </c>
      <c r="AG49" t="n">
        <v>0.3833333333333333</v>
      </c>
      <c r="AH49" t="n">
        <v>74851.30328319099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10.8623</v>
      </c>
      <c r="E50" t="n">
        <v>9.210000000000001</v>
      </c>
      <c r="F50" t="n">
        <v>6.78</v>
      </c>
      <c r="G50" t="n">
        <v>81.31999999999999</v>
      </c>
      <c r="H50" t="n">
        <v>1.38</v>
      </c>
      <c r="I50" t="n">
        <v>5</v>
      </c>
      <c r="J50" t="n">
        <v>167.45</v>
      </c>
      <c r="K50" t="n">
        <v>49.1</v>
      </c>
      <c r="L50" t="n">
        <v>13</v>
      </c>
      <c r="M50" t="n">
        <v>3</v>
      </c>
      <c r="N50" t="n">
        <v>30.36</v>
      </c>
      <c r="O50" t="n">
        <v>20886.38</v>
      </c>
      <c r="P50" t="n">
        <v>69.63</v>
      </c>
      <c r="Q50" t="n">
        <v>204.16</v>
      </c>
      <c r="R50" t="n">
        <v>24.47</v>
      </c>
      <c r="S50" t="n">
        <v>17.37</v>
      </c>
      <c r="T50" t="n">
        <v>1453.92</v>
      </c>
      <c r="U50" t="n">
        <v>0.71</v>
      </c>
      <c r="V50" t="n">
        <v>0.75</v>
      </c>
      <c r="W50" t="n">
        <v>1.15</v>
      </c>
      <c r="X50" t="n">
        <v>0.09</v>
      </c>
      <c r="Y50" t="n">
        <v>1</v>
      </c>
      <c r="Z50" t="n">
        <v>10</v>
      </c>
      <c r="AA50" t="n">
        <v>60.63392666379006</v>
      </c>
      <c r="AB50" t="n">
        <v>82.96201344142098</v>
      </c>
      <c r="AC50" t="n">
        <v>75.04423531650843</v>
      </c>
      <c r="AD50" t="n">
        <v>60633.92666379007</v>
      </c>
      <c r="AE50" t="n">
        <v>82962.01344142098</v>
      </c>
      <c r="AF50" t="n">
        <v>7.352175591218332e-06</v>
      </c>
      <c r="AG50" t="n">
        <v>0.38375</v>
      </c>
      <c r="AH50" t="n">
        <v>75044.23531650844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10.865</v>
      </c>
      <c r="E51" t="n">
        <v>9.199999999999999</v>
      </c>
      <c r="F51" t="n">
        <v>6.77</v>
      </c>
      <c r="G51" t="n">
        <v>81.3</v>
      </c>
      <c r="H51" t="n">
        <v>1.4</v>
      </c>
      <c r="I51" t="n">
        <v>5</v>
      </c>
      <c r="J51" t="n">
        <v>167.81</v>
      </c>
      <c r="K51" t="n">
        <v>49.1</v>
      </c>
      <c r="L51" t="n">
        <v>13.25</v>
      </c>
      <c r="M51" t="n">
        <v>3</v>
      </c>
      <c r="N51" t="n">
        <v>30.47</v>
      </c>
      <c r="O51" t="n">
        <v>20930.99</v>
      </c>
      <c r="P51" t="n">
        <v>69.23</v>
      </c>
      <c r="Q51" t="n">
        <v>204.14</v>
      </c>
      <c r="R51" t="n">
        <v>24.41</v>
      </c>
      <c r="S51" t="n">
        <v>17.37</v>
      </c>
      <c r="T51" t="n">
        <v>1421.74</v>
      </c>
      <c r="U51" t="n">
        <v>0.71</v>
      </c>
      <c r="V51" t="n">
        <v>0.75</v>
      </c>
      <c r="W51" t="n">
        <v>1.15</v>
      </c>
      <c r="X51" t="n">
        <v>0.08</v>
      </c>
      <c r="Y51" t="n">
        <v>1</v>
      </c>
      <c r="Z51" t="n">
        <v>10</v>
      </c>
      <c r="AA51" t="n">
        <v>60.38455017213236</v>
      </c>
      <c r="AB51" t="n">
        <v>82.62080552382071</v>
      </c>
      <c r="AC51" t="n">
        <v>74.73559180367552</v>
      </c>
      <c r="AD51" t="n">
        <v>60384.55017213236</v>
      </c>
      <c r="AE51" t="n">
        <v>82620.8055238207</v>
      </c>
      <c r="AF51" t="n">
        <v>7.354003093137474e-06</v>
      </c>
      <c r="AG51" t="n">
        <v>0.3833333333333333</v>
      </c>
      <c r="AH51" t="n">
        <v>74735.59180367552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10.8663</v>
      </c>
      <c r="E52" t="n">
        <v>9.199999999999999</v>
      </c>
      <c r="F52" t="n">
        <v>6.77</v>
      </c>
      <c r="G52" t="n">
        <v>81.28</v>
      </c>
      <c r="H52" t="n">
        <v>1.42</v>
      </c>
      <c r="I52" t="n">
        <v>5</v>
      </c>
      <c r="J52" t="n">
        <v>168.18</v>
      </c>
      <c r="K52" t="n">
        <v>49.1</v>
      </c>
      <c r="L52" t="n">
        <v>13.5</v>
      </c>
      <c r="M52" t="n">
        <v>3</v>
      </c>
      <c r="N52" t="n">
        <v>30.58</v>
      </c>
      <c r="O52" t="n">
        <v>20975.64</v>
      </c>
      <c r="P52" t="n">
        <v>69.03</v>
      </c>
      <c r="Q52" t="n">
        <v>204.14</v>
      </c>
      <c r="R52" t="n">
        <v>24.5</v>
      </c>
      <c r="S52" t="n">
        <v>17.37</v>
      </c>
      <c r="T52" t="n">
        <v>1465.91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60.27771799561638</v>
      </c>
      <c r="AB52" t="n">
        <v>82.47463302680863</v>
      </c>
      <c r="AC52" t="n">
        <v>74.60336980462384</v>
      </c>
      <c r="AD52" t="n">
        <v>60277.71799561638</v>
      </c>
      <c r="AE52" t="n">
        <v>82474.63302680863</v>
      </c>
      <c r="AF52" t="n">
        <v>7.354883001468913e-06</v>
      </c>
      <c r="AG52" t="n">
        <v>0.3833333333333333</v>
      </c>
      <c r="AH52" t="n">
        <v>74603.36980462384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10.8689</v>
      </c>
      <c r="E53" t="n">
        <v>9.199999999999999</v>
      </c>
      <c r="F53" t="n">
        <v>6.77</v>
      </c>
      <c r="G53" t="n">
        <v>81.26000000000001</v>
      </c>
      <c r="H53" t="n">
        <v>1.45</v>
      </c>
      <c r="I53" t="n">
        <v>5</v>
      </c>
      <c r="J53" t="n">
        <v>168.54</v>
      </c>
      <c r="K53" t="n">
        <v>49.1</v>
      </c>
      <c r="L53" t="n">
        <v>13.75</v>
      </c>
      <c r="M53" t="n">
        <v>3</v>
      </c>
      <c r="N53" t="n">
        <v>30.69</v>
      </c>
      <c r="O53" t="n">
        <v>21020.34</v>
      </c>
      <c r="P53" t="n">
        <v>68.67</v>
      </c>
      <c r="Q53" t="n">
        <v>204.14</v>
      </c>
      <c r="R53" t="n">
        <v>24.36</v>
      </c>
      <c r="S53" t="n">
        <v>17.37</v>
      </c>
      <c r="T53" t="n">
        <v>1396.27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60.08415794326396</v>
      </c>
      <c r="AB53" t="n">
        <v>82.20979562391334</v>
      </c>
      <c r="AC53" t="n">
        <v>74.36380811175917</v>
      </c>
      <c r="AD53" t="n">
        <v>60084.15794326396</v>
      </c>
      <c r="AE53" t="n">
        <v>82209.79562391333</v>
      </c>
      <c r="AF53" t="n">
        <v>7.356642818131789e-06</v>
      </c>
      <c r="AG53" t="n">
        <v>0.3833333333333333</v>
      </c>
      <c r="AH53" t="n">
        <v>74363.80811175916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10.8751</v>
      </c>
      <c r="E54" t="n">
        <v>9.199999999999999</v>
      </c>
      <c r="F54" t="n">
        <v>6.77</v>
      </c>
      <c r="G54" t="n">
        <v>81.19</v>
      </c>
      <c r="H54" t="n">
        <v>1.47</v>
      </c>
      <c r="I54" t="n">
        <v>5</v>
      </c>
      <c r="J54" t="n">
        <v>168.9</v>
      </c>
      <c r="K54" t="n">
        <v>49.1</v>
      </c>
      <c r="L54" t="n">
        <v>14</v>
      </c>
      <c r="M54" t="n">
        <v>3</v>
      </c>
      <c r="N54" t="n">
        <v>30.81</v>
      </c>
      <c r="O54" t="n">
        <v>21065.06</v>
      </c>
      <c r="P54" t="n">
        <v>68.20999999999999</v>
      </c>
      <c r="Q54" t="n">
        <v>204.14</v>
      </c>
      <c r="R54" t="n">
        <v>24.18</v>
      </c>
      <c r="S54" t="n">
        <v>17.37</v>
      </c>
      <c r="T54" t="n">
        <v>1306.66</v>
      </c>
      <c r="U54" t="n">
        <v>0.72</v>
      </c>
      <c r="V54" t="n">
        <v>0.75</v>
      </c>
      <c r="W54" t="n">
        <v>1.14</v>
      </c>
      <c r="X54" t="n">
        <v>0.07000000000000001</v>
      </c>
      <c r="Y54" t="n">
        <v>1</v>
      </c>
      <c r="Z54" t="n">
        <v>10</v>
      </c>
      <c r="AA54" t="n">
        <v>59.82235745671603</v>
      </c>
      <c r="AB54" t="n">
        <v>81.8515886483963</v>
      </c>
      <c r="AC54" t="n">
        <v>74.03978790723872</v>
      </c>
      <c r="AD54" t="n">
        <v>59822.35745671602</v>
      </c>
      <c r="AE54" t="n">
        <v>81851.5886483963</v>
      </c>
      <c r="AF54" t="n">
        <v>7.360839304020188e-06</v>
      </c>
      <c r="AG54" t="n">
        <v>0.3833333333333333</v>
      </c>
      <c r="AH54" t="n">
        <v>74039.78790723871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10.8774</v>
      </c>
      <c r="E55" t="n">
        <v>9.19</v>
      </c>
      <c r="F55" t="n">
        <v>6.76</v>
      </c>
      <c r="G55" t="n">
        <v>81.17</v>
      </c>
      <c r="H55" t="n">
        <v>1.49</v>
      </c>
      <c r="I55" t="n">
        <v>5</v>
      </c>
      <c r="J55" t="n">
        <v>169.26</v>
      </c>
      <c r="K55" t="n">
        <v>49.1</v>
      </c>
      <c r="L55" t="n">
        <v>14.25</v>
      </c>
      <c r="M55" t="n">
        <v>3</v>
      </c>
      <c r="N55" t="n">
        <v>30.92</v>
      </c>
      <c r="O55" t="n">
        <v>21109.83</v>
      </c>
      <c r="P55" t="n">
        <v>67.56</v>
      </c>
      <c r="Q55" t="n">
        <v>204.14</v>
      </c>
      <c r="R55" t="n">
        <v>24.02</v>
      </c>
      <c r="S55" t="n">
        <v>17.37</v>
      </c>
      <c r="T55" t="n">
        <v>1229.64</v>
      </c>
      <c r="U55" t="n">
        <v>0.72</v>
      </c>
      <c r="V55" t="n">
        <v>0.75</v>
      </c>
      <c r="W55" t="n">
        <v>1.15</v>
      </c>
      <c r="X55" t="n">
        <v>0.07000000000000001</v>
      </c>
      <c r="Y55" t="n">
        <v>1</v>
      </c>
      <c r="Z55" t="n">
        <v>10</v>
      </c>
      <c r="AA55" t="n">
        <v>59.45041583633403</v>
      </c>
      <c r="AB55" t="n">
        <v>81.34268171448372</v>
      </c>
      <c r="AC55" t="n">
        <v>73.57945033684321</v>
      </c>
      <c r="AD55" t="n">
        <v>59450.41583633403</v>
      </c>
      <c r="AE55" t="n">
        <v>81342.68171448371</v>
      </c>
      <c r="AF55" t="n">
        <v>7.362396064914271e-06</v>
      </c>
      <c r="AG55" t="n">
        <v>0.3829166666666666</v>
      </c>
      <c r="AH55" t="n">
        <v>73579.45033684321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10.8751</v>
      </c>
      <c r="E56" t="n">
        <v>9.199999999999999</v>
      </c>
      <c r="F56" t="n">
        <v>6.77</v>
      </c>
      <c r="G56" t="n">
        <v>81.19</v>
      </c>
      <c r="H56" t="n">
        <v>1.52</v>
      </c>
      <c r="I56" t="n">
        <v>5</v>
      </c>
      <c r="J56" t="n">
        <v>169.63</v>
      </c>
      <c r="K56" t="n">
        <v>49.1</v>
      </c>
      <c r="L56" t="n">
        <v>14.5</v>
      </c>
      <c r="M56" t="n">
        <v>3</v>
      </c>
      <c r="N56" t="n">
        <v>31.03</v>
      </c>
      <c r="O56" t="n">
        <v>21154.64</v>
      </c>
      <c r="P56" t="n">
        <v>66.77</v>
      </c>
      <c r="Q56" t="n">
        <v>204.15</v>
      </c>
      <c r="R56" t="n">
        <v>24.26</v>
      </c>
      <c r="S56" t="n">
        <v>17.37</v>
      </c>
      <c r="T56" t="n">
        <v>1345.77</v>
      </c>
      <c r="U56" t="n">
        <v>0.72</v>
      </c>
      <c r="V56" t="n">
        <v>0.75</v>
      </c>
      <c r="W56" t="n">
        <v>1.14</v>
      </c>
      <c r="X56" t="n">
        <v>0.07000000000000001</v>
      </c>
      <c r="Y56" t="n">
        <v>1</v>
      </c>
      <c r="Z56" t="n">
        <v>10</v>
      </c>
      <c r="AA56" t="n">
        <v>59.10177370701071</v>
      </c>
      <c r="AB56" t="n">
        <v>80.86565417213858</v>
      </c>
      <c r="AC56" t="n">
        <v>73.14794963362698</v>
      </c>
      <c r="AD56" t="n">
        <v>59101.77370701071</v>
      </c>
      <c r="AE56" t="n">
        <v>80865.65417213857</v>
      </c>
      <c r="AF56" t="n">
        <v>7.360839304020188e-06</v>
      </c>
      <c r="AG56" t="n">
        <v>0.3833333333333333</v>
      </c>
      <c r="AH56" t="n">
        <v>73147.94963362698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10.8755</v>
      </c>
      <c r="E57" t="n">
        <v>9.199999999999999</v>
      </c>
      <c r="F57" t="n">
        <v>6.77</v>
      </c>
      <c r="G57" t="n">
        <v>81.19</v>
      </c>
      <c r="H57" t="n">
        <v>1.54</v>
      </c>
      <c r="I57" t="n">
        <v>5</v>
      </c>
      <c r="J57" t="n">
        <v>169.99</v>
      </c>
      <c r="K57" t="n">
        <v>49.1</v>
      </c>
      <c r="L57" t="n">
        <v>14.75</v>
      </c>
      <c r="M57" t="n">
        <v>3</v>
      </c>
      <c r="N57" t="n">
        <v>31.15</v>
      </c>
      <c r="O57" t="n">
        <v>21199.48</v>
      </c>
      <c r="P57" t="n">
        <v>66.41</v>
      </c>
      <c r="Q57" t="n">
        <v>204.14</v>
      </c>
      <c r="R57" t="n">
        <v>24.15</v>
      </c>
      <c r="S57" t="n">
        <v>17.37</v>
      </c>
      <c r="T57" t="n">
        <v>1290.4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58.91963098875632</v>
      </c>
      <c r="AB57" t="n">
        <v>80.61643846945344</v>
      </c>
      <c r="AC57" t="n">
        <v>72.9225187278296</v>
      </c>
      <c r="AD57" t="n">
        <v>58919.63098875633</v>
      </c>
      <c r="AE57" t="n">
        <v>80616.43846945344</v>
      </c>
      <c r="AF57" t="n">
        <v>7.361110045045246e-06</v>
      </c>
      <c r="AG57" t="n">
        <v>0.3833333333333333</v>
      </c>
      <c r="AH57" t="n">
        <v>72922.51872782959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10.8696</v>
      </c>
      <c r="E58" t="n">
        <v>9.199999999999999</v>
      </c>
      <c r="F58" t="n">
        <v>6.77</v>
      </c>
      <c r="G58" t="n">
        <v>81.25</v>
      </c>
      <c r="H58" t="n">
        <v>1.56</v>
      </c>
      <c r="I58" t="n">
        <v>5</v>
      </c>
      <c r="J58" t="n">
        <v>170.35</v>
      </c>
      <c r="K58" t="n">
        <v>49.1</v>
      </c>
      <c r="L58" t="n">
        <v>15</v>
      </c>
      <c r="M58" t="n">
        <v>3</v>
      </c>
      <c r="N58" t="n">
        <v>31.26</v>
      </c>
      <c r="O58" t="n">
        <v>21244.37</v>
      </c>
      <c r="P58" t="n">
        <v>66.26000000000001</v>
      </c>
      <c r="Q58" t="n">
        <v>204.14</v>
      </c>
      <c r="R58" t="n">
        <v>24.39</v>
      </c>
      <c r="S58" t="n">
        <v>17.37</v>
      </c>
      <c r="T58" t="n">
        <v>1413.35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58.87399962098821</v>
      </c>
      <c r="AB58" t="n">
        <v>80.55400361895927</v>
      </c>
      <c r="AC58" t="n">
        <v>72.86604257183872</v>
      </c>
      <c r="AD58" t="n">
        <v>58873.99962098821</v>
      </c>
      <c r="AE58" t="n">
        <v>80554.00361895926</v>
      </c>
      <c r="AF58" t="n">
        <v>7.35711661492564e-06</v>
      </c>
      <c r="AG58" t="n">
        <v>0.3833333333333333</v>
      </c>
      <c r="AH58" t="n">
        <v>72866.04257183871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10.8686</v>
      </c>
      <c r="E59" t="n">
        <v>9.199999999999999</v>
      </c>
      <c r="F59" t="n">
        <v>6.77</v>
      </c>
      <c r="G59" t="n">
        <v>81.26000000000001</v>
      </c>
      <c r="H59" t="n">
        <v>1.58</v>
      </c>
      <c r="I59" t="n">
        <v>5</v>
      </c>
      <c r="J59" t="n">
        <v>170.72</v>
      </c>
      <c r="K59" t="n">
        <v>49.1</v>
      </c>
      <c r="L59" t="n">
        <v>15.25</v>
      </c>
      <c r="M59" t="n">
        <v>3</v>
      </c>
      <c r="N59" t="n">
        <v>31.37</v>
      </c>
      <c r="O59" t="n">
        <v>21289.29</v>
      </c>
      <c r="P59" t="n">
        <v>65.64</v>
      </c>
      <c r="Q59" t="n">
        <v>204.14</v>
      </c>
      <c r="R59" t="n">
        <v>24.26</v>
      </c>
      <c r="S59" t="n">
        <v>17.37</v>
      </c>
      <c r="T59" t="n">
        <v>1347.93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58.56855347659755</v>
      </c>
      <c r="AB59" t="n">
        <v>80.13607872887134</v>
      </c>
      <c r="AC59" t="n">
        <v>72.48800384669936</v>
      </c>
      <c r="AD59" t="n">
        <v>58568.55347659755</v>
      </c>
      <c r="AE59" t="n">
        <v>80136.07872887133</v>
      </c>
      <c r="AF59" t="n">
        <v>7.356439762362996e-06</v>
      </c>
      <c r="AG59" t="n">
        <v>0.3833333333333333</v>
      </c>
      <c r="AH59" t="n">
        <v>72488.00384669936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10.9386</v>
      </c>
      <c r="E60" t="n">
        <v>9.140000000000001</v>
      </c>
      <c r="F60" t="n">
        <v>6.74</v>
      </c>
      <c r="G60" t="n">
        <v>101.15</v>
      </c>
      <c r="H60" t="n">
        <v>1.61</v>
      </c>
      <c r="I60" t="n">
        <v>4</v>
      </c>
      <c r="J60" t="n">
        <v>171.08</v>
      </c>
      <c r="K60" t="n">
        <v>49.1</v>
      </c>
      <c r="L60" t="n">
        <v>15.5</v>
      </c>
      <c r="M60" t="n">
        <v>2</v>
      </c>
      <c r="N60" t="n">
        <v>31.49</v>
      </c>
      <c r="O60" t="n">
        <v>21334.25</v>
      </c>
      <c r="P60" t="n">
        <v>64.59999999999999</v>
      </c>
      <c r="Q60" t="n">
        <v>204.14</v>
      </c>
      <c r="R60" t="n">
        <v>23.46</v>
      </c>
      <c r="S60" t="n">
        <v>17.37</v>
      </c>
      <c r="T60" t="n">
        <v>952.58</v>
      </c>
      <c r="U60" t="n">
        <v>0.74</v>
      </c>
      <c r="V60" t="n">
        <v>0.76</v>
      </c>
      <c r="W60" t="n">
        <v>1.14</v>
      </c>
      <c r="X60" t="n">
        <v>0.05</v>
      </c>
      <c r="Y60" t="n">
        <v>1</v>
      </c>
      <c r="Z60" t="n">
        <v>10</v>
      </c>
      <c r="AA60" t="n">
        <v>57.58934690517675</v>
      </c>
      <c r="AB60" t="n">
        <v>78.796285098309</v>
      </c>
      <c r="AC60" t="n">
        <v>71.27607823982531</v>
      </c>
      <c r="AD60" t="n">
        <v>57589.34690517675</v>
      </c>
      <c r="AE60" t="n">
        <v>78796.285098309</v>
      </c>
      <c r="AF60" t="n">
        <v>7.403819441748142e-06</v>
      </c>
      <c r="AG60" t="n">
        <v>0.3808333333333334</v>
      </c>
      <c r="AH60" t="n">
        <v>71276.07823982531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10.9316</v>
      </c>
      <c r="E61" t="n">
        <v>9.15</v>
      </c>
      <c r="F61" t="n">
        <v>6.75</v>
      </c>
      <c r="G61" t="n">
        <v>101.24</v>
      </c>
      <c r="H61" t="n">
        <v>1.63</v>
      </c>
      <c r="I61" t="n">
        <v>4</v>
      </c>
      <c r="J61" t="n">
        <v>171.45</v>
      </c>
      <c r="K61" t="n">
        <v>49.1</v>
      </c>
      <c r="L61" t="n">
        <v>15.75</v>
      </c>
      <c r="M61" t="n">
        <v>2</v>
      </c>
      <c r="N61" t="n">
        <v>31.6</v>
      </c>
      <c r="O61" t="n">
        <v>21379.25</v>
      </c>
      <c r="P61" t="n">
        <v>64.79000000000001</v>
      </c>
      <c r="Q61" t="n">
        <v>204.14</v>
      </c>
      <c r="R61" t="n">
        <v>23.63</v>
      </c>
      <c r="S61" t="n">
        <v>17.37</v>
      </c>
      <c r="T61" t="n">
        <v>1039.34</v>
      </c>
      <c r="U61" t="n">
        <v>0.74</v>
      </c>
      <c r="V61" t="n">
        <v>0.76</v>
      </c>
      <c r="W61" t="n">
        <v>1.14</v>
      </c>
      <c r="X61" t="n">
        <v>0.06</v>
      </c>
      <c r="Y61" t="n">
        <v>1</v>
      </c>
      <c r="Z61" t="n">
        <v>10</v>
      </c>
      <c r="AA61" t="n">
        <v>57.75278179276557</v>
      </c>
      <c r="AB61" t="n">
        <v>79.01990392174628</v>
      </c>
      <c r="AC61" t="n">
        <v>71.4783551966048</v>
      </c>
      <c r="AD61" t="n">
        <v>57752.78179276557</v>
      </c>
      <c r="AE61" t="n">
        <v>79019.90392174627</v>
      </c>
      <c r="AF61" t="n">
        <v>7.399081473809627e-06</v>
      </c>
      <c r="AG61" t="n">
        <v>0.38125</v>
      </c>
      <c r="AH61" t="n">
        <v>71478.3551966048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10.9306</v>
      </c>
      <c r="E62" t="n">
        <v>9.15</v>
      </c>
      <c r="F62" t="n">
        <v>6.75</v>
      </c>
      <c r="G62" t="n">
        <v>101.25</v>
      </c>
      <c r="H62" t="n">
        <v>1.65</v>
      </c>
      <c r="I62" t="n">
        <v>4</v>
      </c>
      <c r="J62" t="n">
        <v>171.81</v>
      </c>
      <c r="K62" t="n">
        <v>49.1</v>
      </c>
      <c r="L62" t="n">
        <v>16</v>
      </c>
      <c r="M62" t="n">
        <v>1</v>
      </c>
      <c r="N62" t="n">
        <v>31.72</v>
      </c>
      <c r="O62" t="n">
        <v>21424.29</v>
      </c>
      <c r="P62" t="n">
        <v>64.92</v>
      </c>
      <c r="Q62" t="n">
        <v>204.16</v>
      </c>
      <c r="R62" t="n">
        <v>23.63</v>
      </c>
      <c r="S62" t="n">
        <v>17.37</v>
      </c>
      <c r="T62" t="n">
        <v>1034.87</v>
      </c>
      <c r="U62" t="n">
        <v>0.74</v>
      </c>
      <c r="V62" t="n">
        <v>0.76</v>
      </c>
      <c r="W62" t="n">
        <v>1.14</v>
      </c>
      <c r="X62" t="n">
        <v>0.06</v>
      </c>
      <c r="Y62" t="n">
        <v>1</v>
      </c>
      <c r="Z62" t="n">
        <v>10</v>
      </c>
      <c r="AA62" t="n">
        <v>57.82236586274993</v>
      </c>
      <c r="AB62" t="n">
        <v>79.11511191613135</v>
      </c>
      <c r="AC62" t="n">
        <v>71.56447667363105</v>
      </c>
      <c r="AD62" t="n">
        <v>57822.36586274993</v>
      </c>
      <c r="AE62" t="n">
        <v>79115.11191613135</v>
      </c>
      <c r="AF62" t="n">
        <v>7.398404621246982e-06</v>
      </c>
      <c r="AG62" t="n">
        <v>0.38125</v>
      </c>
      <c r="AH62" t="n">
        <v>71564.47667363106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10.93</v>
      </c>
      <c r="E63" t="n">
        <v>9.15</v>
      </c>
      <c r="F63" t="n">
        <v>6.75</v>
      </c>
      <c r="G63" t="n">
        <v>101.26</v>
      </c>
      <c r="H63" t="n">
        <v>1.67</v>
      </c>
      <c r="I63" t="n">
        <v>4</v>
      </c>
      <c r="J63" t="n">
        <v>172.18</v>
      </c>
      <c r="K63" t="n">
        <v>49.1</v>
      </c>
      <c r="L63" t="n">
        <v>16.25</v>
      </c>
      <c r="M63" t="n">
        <v>0</v>
      </c>
      <c r="N63" t="n">
        <v>31.83</v>
      </c>
      <c r="O63" t="n">
        <v>21469.36</v>
      </c>
      <c r="P63" t="n">
        <v>65.03</v>
      </c>
      <c r="Q63" t="n">
        <v>204.15</v>
      </c>
      <c r="R63" t="n">
        <v>23.57</v>
      </c>
      <c r="S63" t="n">
        <v>17.37</v>
      </c>
      <c r="T63" t="n">
        <v>1005.46</v>
      </c>
      <c r="U63" t="n">
        <v>0.74</v>
      </c>
      <c r="V63" t="n">
        <v>0.76</v>
      </c>
      <c r="W63" t="n">
        <v>1.15</v>
      </c>
      <c r="X63" t="n">
        <v>0.06</v>
      </c>
      <c r="Y63" t="n">
        <v>1</v>
      </c>
      <c r="Z63" t="n">
        <v>10</v>
      </c>
      <c r="AA63" t="n">
        <v>57.8800549575173</v>
      </c>
      <c r="AB63" t="n">
        <v>79.19404468065525</v>
      </c>
      <c r="AC63" t="n">
        <v>71.63587620589163</v>
      </c>
      <c r="AD63" t="n">
        <v>57880.0549575173</v>
      </c>
      <c r="AE63" t="n">
        <v>79194.04468065525</v>
      </c>
      <c r="AF63" t="n">
        <v>7.397998509709395e-06</v>
      </c>
      <c r="AG63" t="n">
        <v>0.38125</v>
      </c>
      <c r="AH63" t="n">
        <v>71635.87620589163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7.18</v>
      </c>
      <c r="E2" t="n">
        <v>13.93</v>
      </c>
      <c r="F2" t="n">
        <v>8.369999999999999</v>
      </c>
      <c r="G2" t="n">
        <v>6.05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113.42</v>
      </c>
      <c r="Q2" t="n">
        <v>204.22</v>
      </c>
      <c r="R2" t="n">
        <v>74.25</v>
      </c>
      <c r="S2" t="n">
        <v>17.37</v>
      </c>
      <c r="T2" t="n">
        <v>25951.85</v>
      </c>
      <c r="U2" t="n">
        <v>0.23</v>
      </c>
      <c r="V2" t="n">
        <v>0.61</v>
      </c>
      <c r="W2" t="n">
        <v>1.27</v>
      </c>
      <c r="X2" t="n">
        <v>1.68</v>
      </c>
      <c r="Y2" t="n">
        <v>1</v>
      </c>
      <c r="Z2" t="n">
        <v>10</v>
      </c>
      <c r="AA2" t="n">
        <v>136.0231203724794</v>
      </c>
      <c r="AB2" t="n">
        <v>186.1128342100916</v>
      </c>
      <c r="AC2" t="n">
        <v>168.3504865241362</v>
      </c>
      <c r="AD2" t="n">
        <v>136023.1203724794</v>
      </c>
      <c r="AE2" t="n">
        <v>186112.8342100916</v>
      </c>
      <c r="AF2" t="n">
        <v>4.417817967688488e-06</v>
      </c>
      <c r="AG2" t="n">
        <v>0.5804166666666667</v>
      </c>
      <c r="AH2" t="n">
        <v>168350.4865241362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7.8251</v>
      </c>
      <c r="E3" t="n">
        <v>12.78</v>
      </c>
      <c r="F3" t="n">
        <v>7.97</v>
      </c>
      <c r="G3" t="n">
        <v>7.59</v>
      </c>
      <c r="H3" t="n">
        <v>0.12</v>
      </c>
      <c r="I3" t="n">
        <v>63</v>
      </c>
      <c r="J3" t="n">
        <v>186.07</v>
      </c>
      <c r="K3" t="n">
        <v>53.44</v>
      </c>
      <c r="L3" t="n">
        <v>1.25</v>
      </c>
      <c r="M3" t="n">
        <v>61</v>
      </c>
      <c r="N3" t="n">
        <v>36.39</v>
      </c>
      <c r="O3" t="n">
        <v>23182.76</v>
      </c>
      <c r="P3" t="n">
        <v>107.76</v>
      </c>
      <c r="Q3" t="n">
        <v>204.17</v>
      </c>
      <c r="R3" t="n">
        <v>61.45</v>
      </c>
      <c r="S3" t="n">
        <v>17.37</v>
      </c>
      <c r="T3" t="n">
        <v>19651.02</v>
      </c>
      <c r="U3" t="n">
        <v>0.28</v>
      </c>
      <c r="V3" t="n">
        <v>0.64</v>
      </c>
      <c r="W3" t="n">
        <v>1.24</v>
      </c>
      <c r="X3" t="n">
        <v>1.27</v>
      </c>
      <c r="Y3" t="n">
        <v>1</v>
      </c>
      <c r="Z3" t="n">
        <v>10</v>
      </c>
      <c r="AA3" t="n">
        <v>119.0588050320249</v>
      </c>
      <c r="AB3" t="n">
        <v>162.9015095485209</v>
      </c>
      <c r="AC3" t="n">
        <v>147.3544181109597</v>
      </c>
      <c r="AD3" t="n">
        <v>119058.8050320249</v>
      </c>
      <c r="AE3" t="n">
        <v>162901.5095485209</v>
      </c>
      <c r="AF3" t="n">
        <v>4.814744760300723e-06</v>
      </c>
      <c r="AG3" t="n">
        <v>0.5325</v>
      </c>
      <c r="AH3" t="n">
        <v>147354.4181109597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8.280799999999999</v>
      </c>
      <c r="E4" t="n">
        <v>12.08</v>
      </c>
      <c r="F4" t="n">
        <v>7.71</v>
      </c>
      <c r="G4" t="n">
        <v>9.07</v>
      </c>
      <c r="H4" t="n">
        <v>0.14</v>
      </c>
      <c r="I4" t="n">
        <v>51</v>
      </c>
      <c r="J4" t="n">
        <v>186.45</v>
      </c>
      <c r="K4" t="n">
        <v>53.44</v>
      </c>
      <c r="L4" t="n">
        <v>1.5</v>
      </c>
      <c r="M4" t="n">
        <v>49</v>
      </c>
      <c r="N4" t="n">
        <v>36.51</v>
      </c>
      <c r="O4" t="n">
        <v>23229.42</v>
      </c>
      <c r="P4" t="n">
        <v>104.1</v>
      </c>
      <c r="Q4" t="n">
        <v>204.27</v>
      </c>
      <c r="R4" t="n">
        <v>53.57</v>
      </c>
      <c r="S4" t="n">
        <v>17.37</v>
      </c>
      <c r="T4" t="n">
        <v>15770.83</v>
      </c>
      <c r="U4" t="n">
        <v>0.32</v>
      </c>
      <c r="V4" t="n">
        <v>0.66</v>
      </c>
      <c r="W4" t="n">
        <v>1.22</v>
      </c>
      <c r="X4" t="n">
        <v>1.02</v>
      </c>
      <c r="Y4" t="n">
        <v>1</v>
      </c>
      <c r="Z4" t="n">
        <v>10</v>
      </c>
      <c r="AA4" t="n">
        <v>108.9936306125138</v>
      </c>
      <c r="AB4" t="n">
        <v>149.1298938635964</v>
      </c>
      <c r="AC4" t="n">
        <v>134.897146098416</v>
      </c>
      <c r="AD4" t="n">
        <v>108993.6306125138</v>
      </c>
      <c r="AE4" t="n">
        <v>149129.8938635964</v>
      </c>
      <c r="AF4" t="n">
        <v>5.095134683403179e-06</v>
      </c>
      <c r="AG4" t="n">
        <v>0.5033333333333333</v>
      </c>
      <c r="AH4" t="n">
        <v>134897.146098416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8.610200000000001</v>
      </c>
      <c r="E5" t="n">
        <v>11.61</v>
      </c>
      <c r="F5" t="n">
        <v>7.54</v>
      </c>
      <c r="G5" t="n">
        <v>10.53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41</v>
      </c>
      <c r="N5" t="n">
        <v>36.64</v>
      </c>
      <c r="O5" t="n">
        <v>23276.13</v>
      </c>
      <c r="P5" t="n">
        <v>101.75</v>
      </c>
      <c r="Q5" t="n">
        <v>204.16</v>
      </c>
      <c r="R5" t="n">
        <v>48.45</v>
      </c>
      <c r="S5" t="n">
        <v>17.37</v>
      </c>
      <c r="T5" t="n">
        <v>13253.53</v>
      </c>
      <c r="U5" t="n">
        <v>0.36</v>
      </c>
      <c r="V5" t="n">
        <v>0.68</v>
      </c>
      <c r="W5" t="n">
        <v>1.21</v>
      </c>
      <c r="X5" t="n">
        <v>0.85</v>
      </c>
      <c r="Y5" t="n">
        <v>1</v>
      </c>
      <c r="Z5" t="n">
        <v>10</v>
      </c>
      <c r="AA5" t="n">
        <v>102.5402791874849</v>
      </c>
      <c r="AB5" t="n">
        <v>140.3001337421046</v>
      </c>
      <c r="AC5" t="n">
        <v>126.9100858902703</v>
      </c>
      <c r="AD5" t="n">
        <v>102540.2791874849</v>
      </c>
      <c r="AE5" t="n">
        <v>140300.1337421046</v>
      </c>
      <c r="AF5" t="n">
        <v>5.297812850333067e-06</v>
      </c>
      <c r="AG5" t="n">
        <v>0.48375</v>
      </c>
      <c r="AH5" t="n">
        <v>126910.0858902703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8.8803</v>
      </c>
      <c r="E6" t="n">
        <v>11.26</v>
      </c>
      <c r="F6" t="n">
        <v>7.42</v>
      </c>
      <c r="G6" t="n">
        <v>12.02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99.8</v>
      </c>
      <c r="Q6" t="n">
        <v>204.14</v>
      </c>
      <c r="R6" t="n">
        <v>44.42</v>
      </c>
      <c r="S6" t="n">
        <v>17.37</v>
      </c>
      <c r="T6" t="n">
        <v>11268.53</v>
      </c>
      <c r="U6" t="n">
        <v>0.39</v>
      </c>
      <c r="V6" t="n">
        <v>0.6899999999999999</v>
      </c>
      <c r="W6" t="n">
        <v>1.2</v>
      </c>
      <c r="X6" t="n">
        <v>0.72</v>
      </c>
      <c r="Y6" t="n">
        <v>1</v>
      </c>
      <c r="Z6" t="n">
        <v>10</v>
      </c>
      <c r="AA6" t="n">
        <v>97.75443244363719</v>
      </c>
      <c r="AB6" t="n">
        <v>133.7519270905184</v>
      </c>
      <c r="AC6" t="n">
        <v>120.9868308910437</v>
      </c>
      <c r="AD6" t="n">
        <v>97754.43244363718</v>
      </c>
      <c r="AE6" t="n">
        <v>133751.9270905184</v>
      </c>
      <c r="AF6" t="n">
        <v>5.464004024855722e-06</v>
      </c>
      <c r="AG6" t="n">
        <v>0.4691666666666667</v>
      </c>
      <c r="AH6" t="n">
        <v>120986.8308910437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9.056100000000001</v>
      </c>
      <c r="E7" t="n">
        <v>11.04</v>
      </c>
      <c r="F7" t="n">
        <v>7.35</v>
      </c>
      <c r="G7" t="n">
        <v>13.36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98.72</v>
      </c>
      <c r="Q7" t="n">
        <v>204.19</v>
      </c>
      <c r="R7" t="n">
        <v>42.1</v>
      </c>
      <c r="S7" t="n">
        <v>17.37</v>
      </c>
      <c r="T7" t="n">
        <v>10129.75</v>
      </c>
      <c r="U7" t="n">
        <v>0.41</v>
      </c>
      <c r="V7" t="n">
        <v>0.7</v>
      </c>
      <c r="W7" t="n">
        <v>1.19</v>
      </c>
      <c r="X7" t="n">
        <v>0.65</v>
      </c>
      <c r="Y7" t="n">
        <v>1</v>
      </c>
      <c r="Z7" t="n">
        <v>10</v>
      </c>
      <c r="AA7" t="n">
        <v>94.93845994483532</v>
      </c>
      <c r="AB7" t="n">
        <v>129.8989892857208</v>
      </c>
      <c r="AC7" t="n">
        <v>117.5016120627026</v>
      </c>
      <c r="AD7" t="n">
        <v>94938.45994483531</v>
      </c>
      <c r="AE7" t="n">
        <v>129898.9892857208</v>
      </c>
      <c r="AF7" t="n">
        <v>5.572172882616117e-06</v>
      </c>
      <c r="AG7" t="n">
        <v>0.46</v>
      </c>
      <c r="AH7" t="n">
        <v>117501.6120627026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9.2486</v>
      </c>
      <c r="E8" t="n">
        <v>10.81</v>
      </c>
      <c r="F8" t="n">
        <v>7.26</v>
      </c>
      <c r="G8" t="n">
        <v>15.03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97.44</v>
      </c>
      <c r="Q8" t="n">
        <v>204.18</v>
      </c>
      <c r="R8" t="n">
        <v>39.76</v>
      </c>
      <c r="S8" t="n">
        <v>17.37</v>
      </c>
      <c r="T8" t="n">
        <v>8978.32</v>
      </c>
      <c r="U8" t="n">
        <v>0.44</v>
      </c>
      <c r="V8" t="n">
        <v>0.7</v>
      </c>
      <c r="W8" t="n">
        <v>1.18</v>
      </c>
      <c r="X8" t="n">
        <v>0.57</v>
      </c>
      <c r="Y8" t="n">
        <v>1</v>
      </c>
      <c r="Z8" t="n">
        <v>10</v>
      </c>
      <c r="AA8" t="n">
        <v>91.86727328727402</v>
      </c>
      <c r="AB8" t="n">
        <v>125.6968562096547</v>
      </c>
      <c r="AC8" t="n">
        <v>113.7005246696841</v>
      </c>
      <c r="AD8" t="n">
        <v>91867.27328727402</v>
      </c>
      <c r="AE8" t="n">
        <v>125696.8562096547</v>
      </c>
      <c r="AF8" t="n">
        <v>5.690617166568767e-06</v>
      </c>
      <c r="AG8" t="n">
        <v>0.4504166666666667</v>
      </c>
      <c r="AH8" t="n">
        <v>113700.5246696841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9.3545</v>
      </c>
      <c r="E9" t="n">
        <v>10.69</v>
      </c>
      <c r="F9" t="n">
        <v>7.22</v>
      </c>
      <c r="G9" t="n">
        <v>16.04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96.67</v>
      </c>
      <c r="Q9" t="n">
        <v>204.16</v>
      </c>
      <c r="R9" t="n">
        <v>38.06</v>
      </c>
      <c r="S9" t="n">
        <v>17.37</v>
      </c>
      <c r="T9" t="n">
        <v>8135.14</v>
      </c>
      <c r="U9" t="n">
        <v>0.46</v>
      </c>
      <c r="V9" t="n">
        <v>0.71</v>
      </c>
      <c r="W9" t="n">
        <v>1.19</v>
      </c>
      <c r="X9" t="n">
        <v>0.53</v>
      </c>
      <c r="Y9" t="n">
        <v>1</v>
      </c>
      <c r="Z9" t="n">
        <v>10</v>
      </c>
      <c r="AA9" t="n">
        <v>90.23215848631308</v>
      </c>
      <c r="AB9" t="n">
        <v>123.4596200028072</v>
      </c>
      <c r="AC9" t="n">
        <v>111.6768071464366</v>
      </c>
      <c r="AD9" t="n">
        <v>90232.15848631308</v>
      </c>
      <c r="AE9" t="n">
        <v>123459.6200028072</v>
      </c>
      <c r="AF9" t="n">
        <v>5.755776905117265e-06</v>
      </c>
      <c r="AG9" t="n">
        <v>0.4454166666666666</v>
      </c>
      <c r="AH9" t="n">
        <v>111676.8071464367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9.511699999999999</v>
      </c>
      <c r="E10" t="n">
        <v>10.51</v>
      </c>
      <c r="F10" t="n">
        <v>7.15</v>
      </c>
      <c r="G10" t="n">
        <v>17.88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95.59999999999999</v>
      </c>
      <c r="Q10" t="n">
        <v>204.15</v>
      </c>
      <c r="R10" t="n">
        <v>36.24</v>
      </c>
      <c r="S10" t="n">
        <v>17.37</v>
      </c>
      <c r="T10" t="n">
        <v>7243.51</v>
      </c>
      <c r="U10" t="n">
        <v>0.48</v>
      </c>
      <c r="V10" t="n">
        <v>0.71</v>
      </c>
      <c r="W10" t="n">
        <v>1.17</v>
      </c>
      <c r="X10" t="n">
        <v>0.46</v>
      </c>
      <c r="Y10" t="n">
        <v>1</v>
      </c>
      <c r="Z10" t="n">
        <v>10</v>
      </c>
      <c r="AA10" t="n">
        <v>87.86957228232575</v>
      </c>
      <c r="AB10" t="n">
        <v>120.2270253285662</v>
      </c>
      <c r="AC10" t="n">
        <v>108.7527267709291</v>
      </c>
      <c r="AD10" t="n">
        <v>87869.57228232575</v>
      </c>
      <c r="AE10" t="n">
        <v>120227.0253285662</v>
      </c>
      <c r="AF10" t="n">
        <v>5.852501276220416e-06</v>
      </c>
      <c r="AG10" t="n">
        <v>0.4379166666666667</v>
      </c>
      <c r="AH10" t="n">
        <v>108752.7267709291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9.6195</v>
      </c>
      <c r="E11" t="n">
        <v>10.4</v>
      </c>
      <c r="F11" t="n">
        <v>7.11</v>
      </c>
      <c r="G11" t="n">
        <v>19.39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94.86</v>
      </c>
      <c r="Q11" t="n">
        <v>204.16</v>
      </c>
      <c r="R11" t="n">
        <v>34.86</v>
      </c>
      <c r="S11" t="n">
        <v>17.37</v>
      </c>
      <c r="T11" t="n">
        <v>6562.53</v>
      </c>
      <c r="U11" t="n">
        <v>0.5</v>
      </c>
      <c r="V11" t="n">
        <v>0.72</v>
      </c>
      <c r="W11" t="n">
        <v>1.17</v>
      </c>
      <c r="X11" t="n">
        <v>0.42</v>
      </c>
      <c r="Y11" t="n">
        <v>1</v>
      </c>
      <c r="Z11" t="n">
        <v>10</v>
      </c>
      <c r="AA11" t="n">
        <v>86.32552083569321</v>
      </c>
      <c r="AB11" t="n">
        <v>118.1143860205424</v>
      </c>
      <c r="AC11" t="n">
        <v>106.8417147933545</v>
      </c>
      <c r="AD11" t="n">
        <v>86325.52083569321</v>
      </c>
      <c r="AE11" t="n">
        <v>118114.3860205424</v>
      </c>
      <c r="AF11" t="n">
        <v>5.918830075233901e-06</v>
      </c>
      <c r="AG11" t="n">
        <v>0.4333333333333333</v>
      </c>
      <c r="AH11" t="n">
        <v>106841.7147933545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9.6761</v>
      </c>
      <c r="E12" t="n">
        <v>10.33</v>
      </c>
      <c r="F12" t="n">
        <v>7.08</v>
      </c>
      <c r="G12" t="n">
        <v>20.24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94.31999999999999</v>
      </c>
      <c r="Q12" t="n">
        <v>204.19</v>
      </c>
      <c r="R12" t="n">
        <v>34.08</v>
      </c>
      <c r="S12" t="n">
        <v>17.37</v>
      </c>
      <c r="T12" t="n">
        <v>6177.13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85.40348235231177</v>
      </c>
      <c r="AB12" t="n">
        <v>116.8528122901135</v>
      </c>
      <c r="AC12" t="n">
        <v>105.7005438891275</v>
      </c>
      <c r="AD12" t="n">
        <v>85403.48235231177</v>
      </c>
      <c r="AE12" t="n">
        <v>116852.8122901135</v>
      </c>
      <c r="AF12" t="n">
        <v>5.953655771190888e-06</v>
      </c>
      <c r="AG12" t="n">
        <v>0.4304166666666667</v>
      </c>
      <c r="AH12" t="n">
        <v>105700.5438891275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9.7746</v>
      </c>
      <c r="E13" t="n">
        <v>10.23</v>
      </c>
      <c r="F13" t="n">
        <v>7.05</v>
      </c>
      <c r="G13" t="n">
        <v>22.28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93.76000000000001</v>
      </c>
      <c r="Q13" t="n">
        <v>204.14</v>
      </c>
      <c r="R13" t="n">
        <v>32.94</v>
      </c>
      <c r="S13" t="n">
        <v>17.37</v>
      </c>
      <c r="T13" t="n">
        <v>5614.93</v>
      </c>
      <c r="U13" t="n">
        <v>0.53</v>
      </c>
      <c r="V13" t="n">
        <v>0.72</v>
      </c>
      <c r="W13" t="n">
        <v>1.17</v>
      </c>
      <c r="X13" t="n">
        <v>0.36</v>
      </c>
      <c r="Y13" t="n">
        <v>1</v>
      </c>
      <c r="Z13" t="n">
        <v>10</v>
      </c>
      <c r="AA13" t="n">
        <v>84.12831222762523</v>
      </c>
      <c r="AB13" t="n">
        <v>115.1080682689827</v>
      </c>
      <c r="AC13" t="n">
        <v>104.1223157886093</v>
      </c>
      <c r="AD13" t="n">
        <v>84128.31222762523</v>
      </c>
      <c r="AE13" t="n">
        <v>115108.0682689827</v>
      </c>
      <c r="AF13" t="n">
        <v>6.014262326875751e-06</v>
      </c>
      <c r="AG13" t="n">
        <v>0.42625</v>
      </c>
      <c r="AH13" t="n">
        <v>104122.3157886093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9.8431</v>
      </c>
      <c r="E14" t="n">
        <v>10.16</v>
      </c>
      <c r="F14" t="n">
        <v>7.02</v>
      </c>
      <c r="G14" t="n">
        <v>23.4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93.23999999999999</v>
      </c>
      <c r="Q14" t="n">
        <v>204.14</v>
      </c>
      <c r="R14" t="n">
        <v>32</v>
      </c>
      <c r="S14" t="n">
        <v>17.37</v>
      </c>
      <c r="T14" t="n">
        <v>5149.87</v>
      </c>
      <c r="U14" t="n">
        <v>0.54</v>
      </c>
      <c r="V14" t="n">
        <v>0.73</v>
      </c>
      <c r="W14" t="n">
        <v>1.17</v>
      </c>
      <c r="X14" t="n">
        <v>0.33</v>
      </c>
      <c r="Y14" t="n">
        <v>1</v>
      </c>
      <c r="Z14" t="n">
        <v>10</v>
      </c>
      <c r="AA14" t="n">
        <v>83.14918160222571</v>
      </c>
      <c r="AB14" t="n">
        <v>113.7683785511172</v>
      </c>
      <c r="AC14" t="n">
        <v>102.9104841771501</v>
      </c>
      <c r="AD14" t="n">
        <v>83149.18160222571</v>
      </c>
      <c r="AE14" t="n">
        <v>113768.3785511172</v>
      </c>
      <c r="AF14" t="n">
        <v>6.056410033113448e-06</v>
      </c>
      <c r="AG14" t="n">
        <v>0.4233333333333333</v>
      </c>
      <c r="AH14" t="n">
        <v>102910.4841771501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9.8787</v>
      </c>
      <c r="E15" t="n">
        <v>10.12</v>
      </c>
      <c r="F15" t="n">
        <v>7.02</v>
      </c>
      <c r="G15" t="n">
        <v>24.78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93.05</v>
      </c>
      <c r="Q15" t="n">
        <v>204.16</v>
      </c>
      <c r="R15" t="n">
        <v>32.11</v>
      </c>
      <c r="S15" t="n">
        <v>17.37</v>
      </c>
      <c r="T15" t="n">
        <v>5213.86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82.74700646492518</v>
      </c>
      <c r="AB15" t="n">
        <v>113.2181047855481</v>
      </c>
      <c r="AC15" t="n">
        <v>102.4127277674526</v>
      </c>
      <c r="AD15" t="n">
        <v>82747.00646492517</v>
      </c>
      <c r="AE15" t="n">
        <v>113218.1047855481</v>
      </c>
      <c r="AF15" t="n">
        <v>6.078314534457418e-06</v>
      </c>
      <c r="AG15" t="n">
        <v>0.4216666666666666</v>
      </c>
      <c r="AH15" t="n">
        <v>102412.7277674526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9.939500000000001</v>
      </c>
      <c r="E16" t="n">
        <v>10.06</v>
      </c>
      <c r="F16" t="n">
        <v>7</v>
      </c>
      <c r="G16" t="n">
        <v>26.24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92.56</v>
      </c>
      <c r="Q16" t="n">
        <v>204.16</v>
      </c>
      <c r="R16" t="n">
        <v>31.13</v>
      </c>
      <c r="S16" t="n">
        <v>17.37</v>
      </c>
      <c r="T16" t="n">
        <v>4728.78</v>
      </c>
      <c r="U16" t="n">
        <v>0.5600000000000001</v>
      </c>
      <c r="V16" t="n">
        <v>0.73</v>
      </c>
      <c r="W16" t="n">
        <v>1.17</v>
      </c>
      <c r="X16" t="n">
        <v>0.3</v>
      </c>
      <c r="Y16" t="n">
        <v>1</v>
      </c>
      <c r="Z16" t="n">
        <v>10</v>
      </c>
      <c r="AA16" t="n">
        <v>81.90439618941595</v>
      </c>
      <c r="AB16" t="n">
        <v>112.0652082332551</v>
      </c>
      <c r="AC16" t="n">
        <v>101.3698620440096</v>
      </c>
      <c r="AD16" t="n">
        <v>81904.39618941594</v>
      </c>
      <c r="AE16" t="n">
        <v>112065.2082332551</v>
      </c>
      <c r="AF16" t="n">
        <v>6.115724469337009e-06</v>
      </c>
      <c r="AG16" t="n">
        <v>0.4191666666666667</v>
      </c>
      <c r="AH16" t="n">
        <v>101369.8620440096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9.988899999999999</v>
      </c>
      <c r="E17" t="n">
        <v>10.01</v>
      </c>
      <c r="F17" t="n">
        <v>6.98</v>
      </c>
      <c r="G17" t="n">
        <v>27.94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92.27</v>
      </c>
      <c r="Q17" t="n">
        <v>204.15</v>
      </c>
      <c r="R17" t="n">
        <v>31.17</v>
      </c>
      <c r="S17" t="n">
        <v>17.37</v>
      </c>
      <c r="T17" t="n">
        <v>4753.82</v>
      </c>
      <c r="U17" t="n">
        <v>0.5600000000000001</v>
      </c>
      <c r="V17" t="n">
        <v>0.73</v>
      </c>
      <c r="W17" t="n">
        <v>1.16</v>
      </c>
      <c r="X17" t="n">
        <v>0.29</v>
      </c>
      <c r="Y17" t="n">
        <v>1</v>
      </c>
      <c r="Z17" t="n">
        <v>10</v>
      </c>
      <c r="AA17" t="n">
        <v>81.271545484499</v>
      </c>
      <c r="AB17" t="n">
        <v>111.1993139793856</v>
      </c>
      <c r="AC17" t="n">
        <v>100.5866075224389</v>
      </c>
      <c r="AD17" t="n">
        <v>81271.545484499</v>
      </c>
      <c r="AE17" t="n">
        <v>111199.3139793856</v>
      </c>
      <c r="AF17" t="n">
        <v>6.146120041426676e-06</v>
      </c>
      <c r="AG17" t="n">
        <v>0.4170833333333333</v>
      </c>
      <c r="AH17" t="n">
        <v>100586.6075224389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10.0017</v>
      </c>
      <c r="E18" t="n">
        <v>10</v>
      </c>
      <c r="F18" t="n">
        <v>6.97</v>
      </c>
      <c r="G18" t="n">
        <v>27.89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91.89</v>
      </c>
      <c r="Q18" t="n">
        <v>204.22</v>
      </c>
      <c r="R18" t="n">
        <v>30.61</v>
      </c>
      <c r="S18" t="n">
        <v>17.37</v>
      </c>
      <c r="T18" t="n">
        <v>4472.14</v>
      </c>
      <c r="U18" t="n">
        <v>0.57</v>
      </c>
      <c r="V18" t="n">
        <v>0.73</v>
      </c>
      <c r="W18" t="n">
        <v>1.16</v>
      </c>
      <c r="X18" t="n">
        <v>0.28</v>
      </c>
      <c r="Y18" t="n">
        <v>1</v>
      </c>
      <c r="Z18" t="n">
        <v>10</v>
      </c>
      <c r="AA18" t="n">
        <v>80.92594589272667</v>
      </c>
      <c r="AB18" t="n">
        <v>110.726449371145</v>
      </c>
      <c r="AC18" t="n">
        <v>100.158872448739</v>
      </c>
      <c r="AD18" t="n">
        <v>80925.94589272667</v>
      </c>
      <c r="AE18" t="n">
        <v>110726.4493711449</v>
      </c>
      <c r="AF18" t="n">
        <v>6.1539958171908e-06</v>
      </c>
      <c r="AG18" t="n">
        <v>0.4166666666666667</v>
      </c>
      <c r="AH18" t="n">
        <v>100158.872448739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10.0668</v>
      </c>
      <c r="E19" t="n">
        <v>9.93</v>
      </c>
      <c r="F19" t="n">
        <v>6.94</v>
      </c>
      <c r="G19" t="n">
        <v>29.76</v>
      </c>
      <c r="H19" t="n">
        <v>0.48</v>
      </c>
      <c r="I19" t="n">
        <v>14</v>
      </c>
      <c r="J19" t="n">
        <v>192.17</v>
      </c>
      <c r="K19" t="n">
        <v>53.44</v>
      </c>
      <c r="L19" t="n">
        <v>5.25</v>
      </c>
      <c r="M19" t="n">
        <v>12</v>
      </c>
      <c r="N19" t="n">
        <v>38.48</v>
      </c>
      <c r="O19" t="n">
        <v>23934.69</v>
      </c>
      <c r="P19" t="n">
        <v>91.5</v>
      </c>
      <c r="Q19" t="n">
        <v>204.15</v>
      </c>
      <c r="R19" t="n">
        <v>29.65</v>
      </c>
      <c r="S19" t="n">
        <v>17.37</v>
      </c>
      <c r="T19" t="n">
        <v>3999.21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80.08502838044589</v>
      </c>
      <c r="AB19" t="n">
        <v>109.5758689321806</v>
      </c>
      <c r="AC19" t="n">
        <v>99.11810179201925</v>
      </c>
      <c r="AD19" t="n">
        <v>80085.02838044589</v>
      </c>
      <c r="AE19" t="n">
        <v>109575.8689321806</v>
      </c>
      <c r="AF19" t="n">
        <v>6.194051520491152e-06</v>
      </c>
      <c r="AG19" t="n">
        <v>0.41375</v>
      </c>
      <c r="AH19" t="n">
        <v>99118.10179201924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10.1178</v>
      </c>
      <c r="E20" t="n">
        <v>9.880000000000001</v>
      </c>
      <c r="F20" t="n">
        <v>6.93</v>
      </c>
      <c r="G20" t="n">
        <v>31.99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91.06</v>
      </c>
      <c r="Q20" t="n">
        <v>204.14</v>
      </c>
      <c r="R20" t="n">
        <v>29.37</v>
      </c>
      <c r="S20" t="n">
        <v>17.37</v>
      </c>
      <c r="T20" t="n">
        <v>3864.07</v>
      </c>
      <c r="U20" t="n">
        <v>0.59</v>
      </c>
      <c r="V20" t="n">
        <v>0.74</v>
      </c>
      <c r="W20" t="n">
        <v>1.16</v>
      </c>
      <c r="X20" t="n">
        <v>0.24</v>
      </c>
      <c r="Y20" t="n">
        <v>1</v>
      </c>
      <c r="Z20" t="n">
        <v>10</v>
      </c>
      <c r="AA20" t="n">
        <v>79.41283151605971</v>
      </c>
      <c r="AB20" t="n">
        <v>108.6561395270952</v>
      </c>
      <c r="AC20" t="n">
        <v>98.28615007050658</v>
      </c>
      <c r="AD20" t="n">
        <v>79412.83151605971</v>
      </c>
      <c r="AE20" t="n">
        <v>108656.1395270952</v>
      </c>
      <c r="AF20" t="n">
        <v>6.225431564551335e-06</v>
      </c>
      <c r="AG20" t="n">
        <v>0.4116666666666667</v>
      </c>
      <c r="AH20" t="n">
        <v>98286.15007050658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6.93</v>
      </c>
      <c r="G21" t="n">
        <v>31.97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90.93000000000001</v>
      </c>
      <c r="Q21" t="n">
        <v>204.19</v>
      </c>
      <c r="R21" t="n">
        <v>29.07</v>
      </c>
      <c r="S21" t="n">
        <v>17.37</v>
      </c>
      <c r="T21" t="n">
        <v>3711.51</v>
      </c>
      <c r="U21" t="n">
        <v>0.6</v>
      </c>
      <c r="V21" t="n">
        <v>0.74</v>
      </c>
      <c r="W21" t="n">
        <v>1.16</v>
      </c>
      <c r="X21" t="n">
        <v>0.23</v>
      </c>
      <c r="Y21" t="n">
        <v>1</v>
      </c>
      <c r="Z21" t="n">
        <v>10</v>
      </c>
      <c r="AA21" t="n">
        <v>79.30983659747761</v>
      </c>
      <c r="AB21" t="n">
        <v>108.5152173356762</v>
      </c>
      <c r="AC21" t="n">
        <v>98.15867729525098</v>
      </c>
      <c r="AD21" t="n">
        <v>79309.83659747761</v>
      </c>
      <c r="AE21" t="n">
        <v>108515.2173356761</v>
      </c>
      <c r="AF21" t="n">
        <v>6.228200391968409e-06</v>
      </c>
      <c r="AG21" t="n">
        <v>0.4116666666666667</v>
      </c>
      <c r="AH21" t="n">
        <v>98158.67729525098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10.1752</v>
      </c>
      <c r="E22" t="n">
        <v>9.83</v>
      </c>
      <c r="F22" t="n">
        <v>6.91</v>
      </c>
      <c r="G22" t="n">
        <v>34.56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10</v>
      </c>
      <c r="N22" t="n">
        <v>38.89</v>
      </c>
      <c r="O22" t="n">
        <v>24076.95</v>
      </c>
      <c r="P22" t="n">
        <v>90.55</v>
      </c>
      <c r="Q22" t="n">
        <v>204.17</v>
      </c>
      <c r="R22" t="n">
        <v>28.92</v>
      </c>
      <c r="S22" t="n">
        <v>17.37</v>
      </c>
      <c r="T22" t="n">
        <v>3644.24</v>
      </c>
      <c r="U22" t="n">
        <v>0.6</v>
      </c>
      <c r="V22" t="n">
        <v>0.74</v>
      </c>
      <c r="W22" t="n">
        <v>1.15</v>
      </c>
      <c r="X22" t="n">
        <v>0.22</v>
      </c>
      <c r="Y22" t="n">
        <v>1</v>
      </c>
      <c r="Z22" t="n">
        <v>10</v>
      </c>
      <c r="AA22" t="n">
        <v>78.62673633969834</v>
      </c>
      <c r="AB22" t="n">
        <v>107.5805694267266</v>
      </c>
      <c r="AC22" t="n">
        <v>97.31323087094465</v>
      </c>
      <c r="AD22" t="n">
        <v>78626.73633969834</v>
      </c>
      <c r="AE22" t="n">
        <v>107580.5694267266</v>
      </c>
      <c r="AF22" t="n">
        <v>6.260749496493581e-06</v>
      </c>
      <c r="AG22" t="n">
        <v>0.4095833333333334</v>
      </c>
      <c r="AH22" t="n">
        <v>97313.23087094465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10.1698</v>
      </c>
      <c r="E23" t="n">
        <v>9.83</v>
      </c>
      <c r="F23" t="n">
        <v>6.92</v>
      </c>
      <c r="G23" t="n">
        <v>34.59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90.52</v>
      </c>
      <c r="Q23" t="n">
        <v>204.15</v>
      </c>
      <c r="R23" t="n">
        <v>28.84</v>
      </c>
      <c r="S23" t="n">
        <v>17.37</v>
      </c>
      <c r="T23" t="n">
        <v>3603.17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78.68640574246906</v>
      </c>
      <c r="AB23" t="n">
        <v>107.6622117360257</v>
      </c>
      <c r="AC23" t="n">
        <v>97.38708135282998</v>
      </c>
      <c r="AD23" t="n">
        <v>78686.40574246907</v>
      </c>
      <c r="AE23" t="n">
        <v>107662.2117360257</v>
      </c>
      <c r="AF23" t="n">
        <v>6.25742690359309e-06</v>
      </c>
      <c r="AG23" t="n">
        <v>0.4095833333333334</v>
      </c>
      <c r="AH23" t="n">
        <v>97387.08135282998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10.2488</v>
      </c>
      <c r="E24" t="n">
        <v>9.76</v>
      </c>
      <c r="F24" t="n">
        <v>6.88</v>
      </c>
      <c r="G24" t="n">
        <v>37.52</v>
      </c>
      <c r="H24" t="n">
        <v>0.59</v>
      </c>
      <c r="I24" t="n">
        <v>11</v>
      </c>
      <c r="J24" t="n">
        <v>194.09</v>
      </c>
      <c r="K24" t="n">
        <v>53.44</v>
      </c>
      <c r="L24" t="n">
        <v>6.5</v>
      </c>
      <c r="M24" t="n">
        <v>9</v>
      </c>
      <c r="N24" t="n">
        <v>39.16</v>
      </c>
      <c r="O24" t="n">
        <v>24172.03</v>
      </c>
      <c r="P24" t="n">
        <v>89.61</v>
      </c>
      <c r="Q24" t="n">
        <v>204.14</v>
      </c>
      <c r="R24" t="n">
        <v>27.64</v>
      </c>
      <c r="S24" t="n">
        <v>17.37</v>
      </c>
      <c r="T24" t="n">
        <v>3005.83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77.4612566366964</v>
      </c>
      <c r="AB24" t="n">
        <v>105.9859086797444</v>
      </c>
      <c r="AC24" t="n">
        <v>95.87076230753357</v>
      </c>
      <c r="AD24" t="n">
        <v>77461.2566366964</v>
      </c>
      <c r="AE24" t="n">
        <v>105985.9086797444</v>
      </c>
      <c r="AF24" t="n">
        <v>6.306035207137294e-06</v>
      </c>
      <c r="AG24" t="n">
        <v>0.4066666666666667</v>
      </c>
      <c r="AH24" t="n">
        <v>95870.76230753357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10.2447</v>
      </c>
      <c r="E25" t="n">
        <v>9.76</v>
      </c>
      <c r="F25" t="n">
        <v>6.88</v>
      </c>
      <c r="G25" t="n">
        <v>37.54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89.64</v>
      </c>
      <c r="Q25" t="n">
        <v>204.15</v>
      </c>
      <c r="R25" t="n">
        <v>27.81</v>
      </c>
      <c r="S25" t="n">
        <v>17.37</v>
      </c>
      <c r="T25" t="n">
        <v>3091.7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77.50623212004037</v>
      </c>
      <c r="AB25" t="n">
        <v>106.0474461202339</v>
      </c>
      <c r="AC25" t="n">
        <v>95.92642670107111</v>
      </c>
      <c r="AD25" t="n">
        <v>77506.23212004037</v>
      </c>
      <c r="AE25" t="n">
        <v>106047.4461202339</v>
      </c>
      <c r="AF25" t="n">
        <v>6.303512497712848e-06</v>
      </c>
      <c r="AG25" t="n">
        <v>0.4066666666666667</v>
      </c>
      <c r="AH25" t="n">
        <v>95926.4267010711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10.2421</v>
      </c>
      <c r="E26" t="n">
        <v>9.76</v>
      </c>
      <c r="F26" t="n">
        <v>6.89</v>
      </c>
      <c r="G26" t="n">
        <v>37.56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89.37</v>
      </c>
      <c r="Q26" t="n">
        <v>204.18</v>
      </c>
      <c r="R26" t="n">
        <v>27.9</v>
      </c>
      <c r="S26" t="n">
        <v>17.37</v>
      </c>
      <c r="T26" t="n">
        <v>3139.5</v>
      </c>
      <c r="U26" t="n">
        <v>0.62</v>
      </c>
      <c r="V26" t="n">
        <v>0.74</v>
      </c>
      <c r="W26" t="n">
        <v>1.15</v>
      </c>
      <c r="X26" t="n">
        <v>0.19</v>
      </c>
      <c r="Y26" t="n">
        <v>1</v>
      </c>
      <c r="Z26" t="n">
        <v>10</v>
      </c>
      <c r="AA26" t="n">
        <v>77.41753541951995</v>
      </c>
      <c r="AB26" t="n">
        <v>105.9260873815597</v>
      </c>
      <c r="AC26" t="n">
        <v>95.81665027008782</v>
      </c>
      <c r="AD26" t="n">
        <v>77417.53541951995</v>
      </c>
      <c r="AE26" t="n">
        <v>105926.0873815597</v>
      </c>
      <c r="AF26" t="n">
        <v>6.301912730760762e-06</v>
      </c>
      <c r="AG26" t="n">
        <v>0.4066666666666667</v>
      </c>
      <c r="AH26" t="n">
        <v>95816.65027008782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10.3031</v>
      </c>
      <c r="E27" t="n">
        <v>9.710000000000001</v>
      </c>
      <c r="F27" t="n">
        <v>6.87</v>
      </c>
      <c r="G27" t="n">
        <v>41.19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88.83</v>
      </c>
      <c r="Q27" t="n">
        <v>204.15</v>
      </c>
      <c r="R27" t="n">
        <v>27.3</v>
      </c>
      <c r="S27" t="n">
        <v>17.37</v>
      </c>
      <c r="T27" t="n">
        <v>2841.04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76.61061182417252</v>
      </c>
      <c r="AB27" t="n">
        <v>104.8220189194493</v>
      </c>
      <c r="AC27" t="n">
        <v>94.81795255243112</v>
      </c>
      <c r="AD27" t="n">
        <v>76610.61182417252</v>
      </c>
      <c r="AE27" t="n">
        <v>104822.0189194493</v>
      </c>
      <c r="AF27" t="n">
        <v>6.339445724636666e-06</v>
      </c>
      <c r="AG27" t="n">
        <v>0.4045833333333334</v>
      </c>
      <c r="AH27" t="n">
        <v>94817.95255243112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10.3001</v>
      </c>
      <c r="E28" t="n">
        <v>9.710000000000001</v>
      </c>
      <c r="F28" t="n">
        <v>6.87</v>
      </c>
      <c r="G28" t="n">
        <v>41.21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88.84</v>
      </c>
      <c r="Q28" t="n">
        <v>204.14</v>
      </c>
      <c r="R28" t="n">
        <v>27.33</v>
      </c>
      <c r="S28" t="n">
        <v>17.37</v>
      </c>
      <c r="T28" t="n">
        <v>2855.01</v>
      </c>
      <c r="U28" t="n">
        <v>0.64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76.63678750297477</v>
      </c>
      <c r="AB28" t="n">
        <v>104.857833637976</v>
      </c>
      <c r="AC28" t="n">
        <v>94.85034916448788</v>
      </c>
      <c r="AD28" t="n">
        <v>76636.78750297477</v>
      </c>
      <c r="AE28" t="n">
        <v>104857.833637976</v>
      </c>
      <c r="AF28" t="n">
        <v>6.33759983969195e-06</v>
      </c>
      <c r="AG28" t="n">
        <v>0.4045833333333334</v>
      </c>
      <c r="AH28" t="n">
        <v>94850.34916448788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10.3007</v>
      </c>
      <c r="E29" t="n">
        <v>9.710000000000001</v>
      </c>
      <c r="F29" t="n">
        <v>6.87</v>
      </c>
      <c r="G29" t="n">
        <v>41.2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88.77</v>
      </c>
      <c r="Q29" t="n">
        <v>204.17</v>
      </c>
      <c r="R29" t="n">
        <v>27.32</v>
      </c>
      <c r="S29" t="n">
        <v>17.37</v>
      </c>
      <c r="T29" t="n">
        <v>2853.9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76.59562609551639</v>
      </c>
      <c r="AB29" t="n">
        <v>104.8015147843783</v>
      </c>
      <c r="AC29" t="n">
        <v>94.79940530323357</v>
      </c>
      <c r="AD29" t="n">
        <v>76595.62609551639</v>
      </c>
      <c r="AE29" t="n">
        <v>104801.5147843783</v>
      </c>
      <c r="AF29" t="n">
        <v>6.337969016680893e-06</v>
      </c>
      <c r="AG29" t="n">
        <v>0.4045833333333334</v>
      </c>
      <c r="AH29" t="n">
        <v>94799.40530323357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10.3546</v>
      </c>
      <c r="E30" t="n">
        <v>9.66</v>
      </c>
      <c r="F30" t="n">
        <v>6.85</v>
      </c>
      <c r="G30" t="n">
        <v>45.69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88.34999999999999</v>
      </c>
      <c r="Q30" t="n">
        <v>204.19</v>
      </c>
      <c r="R30" t="n">
        <v>26.81</v>
      </c>
      <c r="S30" t="n">
        <v>17.37</v>
      </c>
      <c r="T30" t="n">
        <v>2601.43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75.90958080486715</v>
      </c>
      <c r="AB30" t="n">
        <v>103.8628373515304</v>
      </c>
      <c r="AC30" t="n">
        <v>93.95031392713425</v>
      </c>
      <c r="AD30" t="n">
        <v>75909.58080486715</v>
      </c>
      <c r="AE30" t="n">
        <v>103862.8373515304</v>
      </c>
      <c r="AF30" t="n">
        <v>6.371133416187635e-06</v>
      </c>
      <c r="AG30" t="n">
        <v>0.4025</v>
      </c>
      <c r="AH30" t="n">
        <v>93950.31392713425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10.3514</v>
      </c>
      <c r="E31" t="n">
        <v>9.66</v>
      </c>
      <c r="F31" t="n">
        <v>6.86</v>
      </c>
      <c r="G31" t="n">
        <v>45.71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88.52</v>
      </c>
      <c r="Q31" t="n">
        <v>204.14</v>
      </c>
      <c r="R31" t="n">
        <v>26.98</v>
      </c>
      <c r="S31" t="n">
        <v>17.37</v>
      </c>
      <c r="T31" t="n">
        <v>2687.88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76.05686567597982</v>
      </c>
      <c r="AB31" t="n">
        <v>104.0643590099365</v>
      </c>
      <c r="AC31" t="n">
        <v>94.13260264129963</v>
      </c>
      <c r="AD31" t="n">
        <v>76056.86567597982</v>
      </c>
      <c r="AE31" t="n">
        <v>104064.3590099365</v>
      </c>
      <c r="AF31" t="n">
        <v>6.369164472246603e-06</v>
      </c>
      <c r="AG31" t="n">
        <v>0.4025</v>
      </c>
      <c r="AH31" t="n">
        <v>94132.60264129963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10.3502</v>
      </c>
      <c r="E32" t="n">
        <v>9.66</v>
      </c>
      <c r="F32" t="n">
        <v>6.86</v>
      </c>
      <c r="G32" t="n">
        <v>45.72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7</v>
      </c>
      <c r="N32" t="n">
        <v>40.26</v>
      </c>
      <c r="O32" t="n">
        <v>24554.18</v>
      </c>
      <c r="P32" t="n">
        <v>88.3</v>
      </c>
      <c r="Q32" t="n">
        <v>204.15</v>
      </c>
      <c r="R32" t="n">
        <v>26.99</v>
      </c>
      <c r="S32" t="n">
        <v>17.37</v>
      </c>
      <c r="T32" t="n">
        <v>2691.38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75.94944802029806</v>
      </c>
      <c r="AB32" t="n">
        <v>103.9173854345003</v>
      </c>
      <c r="AC32" t="n">
        <v>93.99965601762428</v>
      </c>
      <c r="AD32" t="n">
        <v>75949.44802029806</v>
      </c>
      <c r="AE32" t="n">
        <v>103917.3854345003</v>
      </c>
      <c r="AF32" t="n">
        <v>6.368426118268717e-06</v>
      </c>
      <c r="AG32" t="n">
        <v>0.4025</v>
      </c>
      <c r="AH32" t="n">
        <v>93999.65601762428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10.352</v>
      </c>
      <c r="E33" t="n">
        <v>9.66</v>
      </c>
      <c r="F33" t="n">
        <v>6.86</v>
      </c>
      <c r="G33" t="n">
        <v>45.71</v>
      </c>
      <c r="H33" t="n">
        <v>0.79</v>
      </c>
      <c r="I33" t="n">
        <v>9</v>
      </c>
      <c r="J33" t="n">
        <v>197.58</v>
      </c>
      <c r="K33" t="n">
        <v>53.44</v>
      </c>
      <c r="L33" t="n">
        <v>8.75</v>
      </c>
      <c r="M33" t="n">
        <v>7</v>
      </c>
      <c r="N33" t="n">
        <v>40.39</v>
      </c>
      <c r="O33" t="n">
        <v>24602.15</v>
      </c>
      <c r="P33" t="n">
        <v>88.04000000000001</v>
      </c>
      <c r="Q33" t="n">
        <v>204.14</v>
      </c>
      <c r="R33" t="n">
        <v>26.99</v>
      </c>
      <c r="S33" t="n">
        <v>17.37</v>
      </c>
      <c r="T33" t="n">
        <v>2694.76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75.80040717089994</v>
      </c>
      <c r="AB33" t="n">
        <v>103.7134611691357</v>
      </c>
      <c r="AC33" t="n">
        <v>93.8151939979365</v>
      </c>
      <c r="AD33" t="n">
        <v>75800.40717089994</v>
      </c>
      <c r="AE33" t="n">
        <v>103713.4611691357</v>
      </c>
      <c r="AF33" t="n">
        <v>6.369533649235546e-06</v>
      </c>
      <c r="AG33" t="n">
        <v>0.4025</v>
      </c>
      <c r="AH33" t="n">
        <v>93815.1939979365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10.4158</v>
      </c>
      <c r="E34" t="n">
        <v>9.6</v>
      </c>
      <c r="F34" t="n">
        <v>6.83</v>
      </c>
      <c r="G34" t="n">
        <v>51.26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87.47</v>
      </c>
      <c r="Q34" t="n">
        <v>204.15</v>
      </c>
      <c r="R34" t="n">
        <v>26.34</v>
      </c>
      <c r="S34" t="n">
        <v>17.37</v>
      </c>
      <c r="T34" t="n">
        <v>2374.4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74.93673630595113</v>
      </c>
      <c r="AB34" t="n">
        <v>102.5317485892439</v>
      </c>
      <c r="AC34" t="n">
        <v>92.74626240812516</v>
      </c>
      <c r="AD34" t="n">
        <v>74936.73630595113</v>
      </c>
      <c r="AE34" t="n">
        <v>102531.7485892439</v>
      </c>
      <c r="AF34" t="n">
        <v>6.408789469059855e-06</v>
      </c>
      <c r="AG34" t="n">
        <v>0.4</v>
      </c>
      <c r="AH34" t="n">
        <v>92746.26240812516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10.4327</v>
      </c>
      <c r="E35" t="n">
        <v>9.59</v>
      </c>
      <c r="F35" t="n">
        <v>6.82</v>
      </c>
      <c r="G35" t="n">
        <v>51.14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6</v>
      </c>
      <c r="N35" t="n">
        <v>40.67</v>
      </c>
      <c r="O35" t="n">
        <v>24698.26</v>
      </c>
      <c r="P35" t="n">
        <v>87.06</v>
      </c>
      <c r="Q35" t="n">
        <v>204.15</v>
      </c>
      <c r="R35" t="n">
        <v>25.81</v>
      </c>
      <c r="S35" t="n">
        <v>17.37</v>
      </c>
      <c r="T35" t="n">
        <v>2109.38</v>
      </c>
      <c r="U35" t="n">
        <v>0.67</v>
      </c>
      <c r="V35" t="n">
        <v>0.75</v>
      </c>
      <c r="W35" t="n">
        <v>1.15</v>
      </c>
      <c r="X35" t="n">
        <v>0.13</v>
      </c>
      <c r="Y35" t="n">
        <v>1</v>
      </c>
      <c r="Z35" t="n">
        <v>10</v>
      </c>
      <c r="AA35" t="n">
        <v>74.56961955194151</v>
      </c>
      <c r="AB35" t="n">
        <v>102.0294432503601</v>
      </c>
      <c r="AC35" t="n">
        <v>92.29189638579429</v>
      </c>
      <c r="AD35" t="n">
        <v>74569.61955194152</v>
      </c>
      <c r="AE35" t="n">
        <v>102029.4432503601</v>
      </c>
      <c r="AF35" t="n">
        <v>6.419187954248424e-06</v>
      </c>
      <c r="AG35" t="n">
        <v>0.3995833333333333</v>
      </c>
      <c r="AH35" t="n">
        <v>92291.89638579429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10.4212</v>
      </c>
      <c r="E36" t="n">
        <v>9.6</v>
      </c>
      <c r="F36" t="n">
        <v>6.83</v>
      </c>
      <c r="G36" t="n">
        <v>51.22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87.03</v>
      </c>
      <c r="Q36" t="n">
        <v>204.14</v>
      </c>
      <c r="R36" t="n">
        <v>26.09</v>
      </c>
      <c r="S36" t="n">
        <v>17.37</v>
      </c>
      <c r="T36" t="n">
        <v>2246.74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74.67064329579324</v>
      </c>
      <c r="AB36" t="n">
        <v>102.167668393551</v>
      </c>
      <c r="AC36" t="n">
        <v>92.4169295153193</v>
      </c>
      <c r="AD36" t="n">
        <v>74670.64329579324</v>
      </c>
      <c r="AE36" t="n">
        <v>102167.668393551</v>
      </c>
      <c r="AF36" t="n">
        <v>6.412112061960344e-06</v>
      </c>
      <c r="AG36" t="n">
        <v>0.4</v>
      </c>
      <c r="AH36" t="n">
        <v>92416.92951531929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10.4251</v>
      </c>
      <c r="E37" t="n">
        <v>9.59</v>
      </c>
      <c r="F37" t="n">
        <v>6.83</v>
      </c>
      <c r="G37" t="n">
        <v>51.19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6</v>
      </c>
      <c r="N37" t="n">
        <v>40.95</v>
      </c>
      <c r="O37" t="n">
        <v>24794.55</v>
      </c>
      <c r="P37" t="n">
        <v>86.78</v>
      </c>
      <c r="Q37" t="n">
        <v>204.16</v>
      </c>
      <c r="R37" t="n">
        <v>26.13</v>
      </c>
      <c r="S37" t="n">
        <v>17.37</v>
      </c>
      <c r="T37" t="n">
        <v>2269.6</v>
      </c>
      <c r="U37" t="n">
        <v>0.66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74.50999167398678</v>
      </c>
      <c r="AB37" t="n">
        <v>101.9478577571461</v>
      </c>
      <c r="AC37" t="n">
        <v>92.21809729754668</v>
      </c>
      <c r="AD37" t="n">
        <v>74509.99167398678</v>
      </c>
      <c r="AE37" t="n">
        <v>101947.8577571461</v>
      </c>
      <c r="AF37" t="n">
        <v>6.414511712388476e-06</v>
      </c>
      <c r="AG37" t="n">
        <v>0.3995833333333333</v>
      </c>
      <c r="AH37" t="n">
        <v>92218.09729754667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10.4206</v>
      </c>
      <c r="E38" t="n">
        <v>9.6</v>
      </c>
      <c r="F38" t="n">
        <v>6.83</v>
      </c>
      <c r="G38" t="n">
        <v>51.23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6</v>
      </c>
      <c r="N38" t="n">
        <v>41.1</v>
      </c>
      <c r="O38" t="n">
        <v>24842.77</v>
      </c>
      <c r="P38" t="n">
        <v>86.66</v>
      </c>
      <c r="Q38" t="n">
        <v>204.14</v>
      </c>
      <c r="R38" t="n">
        <v>26.09</v>
      </c>
      <c r="S38" t="n">
        <v>17.37</v>
      </c>
      <c r="T38" t="n">
        <v>2249.74</v>
      </c>
      <c r="U38" t="n">
        <v>0.67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74.48143887567849</v>
      </c>
      <c r="AB38" t="n">
        <v>101.9087905588402</v>
      </c>
      <c r="AC38" t="n">
        <v>92.18275861781588</v>
      </c>
      <c r="AD38" t="n">
        <v>74481.43887567849</v>
      </c>
      <c r="AE38" t="n">
        <v>101908.7905588402</v>
      </c>
      <c r="AF38" t="n">
        <v>6.411742884971401e-06</v>
      </c>
      <c r="AG38" t="n">
        <v>0.4</v>
      </c>
      <c r="AH38" t="n">
        <v>92182.75861781588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10.4941</v>
      </c>
      <c r="E39" t="n">
        <v>9.529999999999999</v>
      </c>
      <c r="F39" t="n">
        <v>6.8</v>
      </c>
      <c r="G39" t="n">
        <v>58.29</v>
      </c>
      <c r="H39" t="n">
        <v>0.91</v>
      </c>
      <c r="I39" t="n">
        <v>7</v>
      </c>
      <c r="J39" t="n">
        <v>199.92</v>
      </c>
      <c r="K39" t="n">
        <v>53.44</v>
      </c>
      <c r="L39" t="n">
        <v>10.25</v>
      </c>
      <c r="M39" t="n">
        <v>5</v>
      </c>
      <c r="N39" t="n">
        <v>41.24</v>
      </c>
      <c r="O39" t="n">
        <v>24891.03</v>
      </c>
      <c r="P39" t="n">
        <v>85.86</v>
      </c>
      <c r="Q39" t="n">
        <v>204.14</v>
      </c>
      <c r="R39" t="n">
        <v>25.27</v>
      </c>
      <c r="S39" t="n">
        <v>17.37</v>
      </c>
      <c r="T39" t="n">
        <v>1842.32</v>
      </c>
      <c r="U39" t="n">
        <v>0.6899999999999999</v>
      </c>
      <c r="V39" t="n">
        <v>0.75</v>
      </c>
      <c r="W39" t="n">
        <v>1.15</v>
      </c>
      <c r="X39" t="n">
        <v>0.11</v>
      </c>
      <c r="Y39" t="n">
        <v>1</v>
      </c>
      <c r="Z39" t="n">
        <v>10</v>
      </c>
      <c r="AA39" t="n">
        <v>73.44423120454208</v>
      </c>
      <c r="AB39" t="n">
        <v>100.4896372648191</v>
      </c>
      <c r="AC39" t="n">
        <v>90.89904732238155</v>
      </c>
      <c r="AD39" t="n">
        <v>73444.23120454208</v>
      </c>
      <c r="AE39" t="n">
        <v>100489.6372648191</v>
      </c>
      <c r="AF39" t="n">
        <v>6.456967066116957e-06</v>
      </c>
      <c r="AG39" t="n">
        <v>0.3970833333333333</v>
      </c>
      <c r="AH39" t="n">
        <v>90899.04732238155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10.4935</v>
      </c>
      <c r="E40" t="n">
        <v>9.529999999999999</v>
      </c>
      <c r="F40" t="n">
        <v>6.8</v>
      </c>
      <c r="G40" t="n">
        <v>58.29</v>
      </c>
      <c r="H40" t="n">
        <v>0.93</v>
      </c>
      <c r="I40" t="n">
        <v>7</v>
      </c>
      <c r="J40" t="n">
        <v>200.31</v>
      </c>
      <c r="K40" t="n">
        <v>53.44</v>
      </c>
      <c r="L40" t="n">
        <v>10.5</v>
      </c>
      <c r="M40" t="n">
        <v>5</v>
      </c>
      <c r="N40" t="n">
        <v>41.38</v>
      </c>
      <c r="O40" t="n">
        <v>24939.35</v>
      </c>
      <c r="P40" t="n">
        <v>86.09999999999999</v>
      </c>
      <c r="Q40" t="n">
        <v>204.16</v>
      </c>
      <c r="R40" t="n">
        <v>25.25</v>
      </c>
      <c r="S40" t="n">
        <v>17.37</v>
      </c>
      <c r="T40" t="n">
        <v>1834.79</v>
      </c>
      <c r="U40" t="n">
        <v>0.6899999999999999</v>
      </c>
      <c r="V40" t="n">
        <v>0.75</v>
      </c>
      <c r="W40" t="n">
        <v>1.15</v>
      </c>
      <c r="X40" t="n">
        <v>0.11</v>
      </c>
      <c r="Y40" t="n">
        <v>1</v>
      </c>
      <c r="Z40" t="n">
        <v>10</v>
      </c>
      <c r="AA40" t="n">
        <v>73.5726204172866</v>
      </c>
      <c r="AB40" t="n">
        <v>100.6653050498283</v>
      </c>
      <c r="AC40" t="n">
        <v>91.0579496205409</v>
      </c>
      <c r="AD40" t="n">
        <v>73572.6204172866</v>
      </c>
      <c r="AE40" t="n">
        <v>100665.3050498283</v>
      </c>
      <c r="AF40" t="n">
        <v>6.456597889128015e-06</v>
      </c>
      <c r="AG40" t="n">
        <v>0.3970833333333333</v>
      </c>
      <c r="AH40" t="n">
        <v>91057.94962054089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10.4898</v>
      </c>
      <c r="E41" t="n">
        <v>9.529999999999999</v>
      </c>
      <c r="F41" t="n">
        <v>6.8</v>
      </c>
      <c r="G41" t="n">
        <v>58.32</v>
      </c>
      <c r="H41" t="n">
        <v>0.95</v>
      </c>
      <c r="I41" t="n">
        <v>7</v>
      </c>
      <c r="J41" t="n">
        <v>200.71</v>
      </c>
      <c r="K41" t="n">
        <v>53.44</v>
      </c>
      <c r="L41" t="n">
        <v>10.75</v>
      </c>
      <c r="M41" t="n">
        <v>5</v>
      </c>
      <c r="N41" t="n">
        <v>41.52</v>
      </c>
      <c r="O41" t="n">
        <v>24987.71</v>
      </c>
      <c r="P41" t="n">
        <v>86.27</v>
      </c>
      <c r="Q41" t="n">
        <v>204.14</v>
      </c>
      <c r="R41" t="n">
        <v>25.31</v>
      </c>
      <c r="S41" t="n">
        <v>17.37</v>
      </c>
      <c r="T41" t="n">
        <v>1859.84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73.68506913651571</v>
      </c>
      <c r="AB41" t="n">
        <v>100.8191623483649</v>
      </c>
      <c r="AC41" t="n">
        <v>91.19712299444524</v>
      </c>
      <c r="AD41" t="n">
        <v>73685.06913651571</v>
      </c>
      <c r="AE41" t="n">
        <v>100819.1623483649</v>
      </c>
      <c r="AF41" t="n">
        <v>6.454321297696198e-06</v>
      </c>
      <c r="AG41" t="n">
        <v>0.3970833333333333</v>
      </c>
      <c r="AH41" t="n">
        <v>91197.12299444524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10.4761</v>
      </c>
      <c r="E42" t="n">
        <v>9.550000000000001</v>
      </c>
      <c r="F42" t="n">
        <v>6.82</v>
      </c>
      <c r="G42" t="n">
        <v>58.43</v>
      </c>
      <c r="H42" t="n">
        <v>0.97</v>
      </c>
      <c r="I42" t="n">
        <v>7</v>
      </c>
      <c r="J42" t="n">
        <v>201.1</v>
      </c>
      <c r="K42" t="n">
        <v>53.44</v>
      </c>
      <c r="L42" t="n">
        <v>11</v>
      </c>
      <c r="M42" t="n">
        <v>5</v>
      </c>
      <c r="N42" t="n">
        <v>41.66</v>
      </c>
      <c r="O42" t="n">
        <v>25036.12</v>
      </c>
      <c r="P42" t="n">
        <v>86.29000000000001</v>
      </c>
      <c r="Q42" t="n">
        <v>204.15</v>
      </c>
      <c r="R42" t="n">
        <v>25.72</v>
      </c>
      <c r="S42" t="n">
        <v>17.37</v>
      </c>
      <c r="T42" t="n">
        <v>2067.36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73.86462294470374</v>
      </c>
      <c r="AB42" t="n">
        <v>101.0648357900826</v>
      </c>
      <c r="AC42" t="n">
        <v>91.41934970769029</v>
      </c>
      <c r="AD42" t="n">
        <v>73864.62294470373</v>
      </c>
      <c r="AE42" t="n">
        <v>101064.8357900826</v>
      </c>
      <c r="AF42" t="n">
        <v>6.445891756448659e-06</v>
      </c>
      <c r="AG42" t="n">
        <v>0.3979166666666667</v>
      </c>
      <c r="AH42" t="n">
        <v>91419.34970769029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10.4837</v>
      </c>
      <c r="E43" t="n">
        <v>9.539999999999999</v>
      </c>
      <c r="F43" t="n">
        <v>6.81</v>
      </c>
      <c r="G43" t="n">
        <v>58.37</v>
      </c>
      <c r="H43" t="n">
        <v>0.99</v>
      </c>
      <c r="I43" t="n">
        <v>7</v>
      </c>
      <c r="J43" t="n">
        <v>201.49</v>
      </c>
      <c r="K43" t="n">
        <v>53.44</v>
      </c>
      <c r="L43" t="n">
        <v>11.25</v>
      </c>
      <c r="M43" t="n">
        <v>5</v>
      </c>
      <c r="N43" t="n">
        <v>41.81</v>
      </c>
      <c r="O43" t="n">
        <v>25084.58</v>
      </c>
      <c r="P43" t="n">
        <v>86.03</v>
      </c>
      <c r="Q43" t="n">
        <v>204.14</v>
      </c>
      <c r="R43" t="n">
        <v>25.6</v>
      </c>
      <c r="S43" t="n">
        <v>17.37</v>
      </c>
      <c r="T43" t="n">
        <v>2008.77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73.64008448997222</v>
      </c>
      <c r="AB43" t="n">
        <v>100.7576123703816</v>
      </c>
      <c r="AC43" t="n">
        <v>91.14144725997471</v>
      </c>
      <c r="AD43" t="n">
        <v>73640.08448997223</v>
      </c>
      <c r="AE43" t="n">
        <v>100757.6123703816</v>
      </c>
      <c r="AF43" t="n">
        <v>6.450567998308608e-06</v>
      </c>
      <c r="AG43" t="n">
        <v>0.3975</v>
      </c>
      <c r="AH43" t="n">
        <v>91141.44725997471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10.4834</v>
      </c>
      <c r="E44" t="n">
        <v>9.539999999999999</v>
      </c>
      <c r="F44" t="n">
        <v>6.81</v>
      </c>
      <c r="G44" t="n">
        <v>58.37</v>
      </c>
      <c r="H44" t="n">
        <v>1.01</v>
      </c>
      <c r="I44" t="n">
        <v>7</v>
      </c>
      <c r="J44" t="n">
        <v>201.88</v>
      </c>
      <c r="K44" t="n">
        <v>53.44</v>
      </c>
      <c r="L44" t="n">
        <v>11.5</v>
      </c>
      <c r="M44" t="n">
        <v>5</v>
      </c>
      <c r="N44" t="n">
        <v>41.95</v>
      </c>
      <c r="O44" t="n">
        <v>25133.09</v>
      </c>
      <c r="P44" t="n">
        <v>85.73</v>
      </c>
      <c r="Q44" t="n">
        <v>204.14</v>
      </c>
      <c r="R44" t="n">
        <v>25.57</v>
      </c>
      <c r="S44" t="n">
        <v>17.37</v>
      </c>
      <c r="T44" t="n">
        <v>1994.16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73.48632340600027</v>
      </c>
      <c r="AB44" t="n">
        <v>100.547229671831</v>
      </c>
      <c r="AC44" t="n">
        <v>90.95114319089973</v>
      </c>
      <c r="AD44" t="n">
        <v>73486.32340600027</v>
      </c>
      <c r="AE44" t="n">
        <v>100547.229671831</v>
      </c>
      <c r="AF44" t="n">
        <v>6.450383409814135e-06</v>
      </c>
      <c r="AG44" t="n">
        <v>0.3975</v>
      </c>
      <c r="AH44" t="n">
        <v>90951.14319089973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10.4712</v>
      </c>
      <c r="E45" t="n">
        <v>9.550000000000001</v>
      </c>
      <c r="F45" t="n">
        <v>6.82</v>
      </c>
      <c r="G45" t="n">
        <v>58.46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85.58</v>
      </c>
      <c r="Q45" t="n">
        <v>204.2</v>
      </c>
      <c r="R45" t="n">
        <v>25.88</v>
      </c>
      <c r="S45" t="n">
        <v>17.37</v>
      </c>
      <c r="T45" t="n">
        <v>2147.24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73.52794240807299</v>
      </c>
      <c r="AB45" t="n">
        <v>100.6041746265677</v>
      </c>
      <c r="AC45" t="n">
        <v>91.00265339907909</v>
      </c>
      <c r="AD45" t="n">
        <v>73527.942408073</v>
      </c>
      <c r="AE45" t="n">
        <v>100604.1746265677</v>
      </c>
      <c r="AF45" t="n">
        <v>6.442876811038955e-06</v>
      </c>
      <c r="AG45" t="n">
        <v>0.3979166666666667</v>
      </c>
      <c r="AH45" t="n">
        <v>91002.65339907909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10.4874</v>
      </c>
      <c r="E46" t="n">
        <v>9.539999999999999</v>
      </c>
      <c r="F46" t="n">
        <v>6.81</v>
      </c>
      <c r="G46" t="n">
        <v>58.34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85.05</v>
      </c>
      <c r="Q46" t="n">
        <v>204.14</v>
      </c>
      <c r="R46" t="n">
        <v>25.46</v>
      </c>
      <c r="S46" t="n">
        <v>17.37</v>
      </c>
      <c r="T46" t="n">
        <v>1935.02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73.10727504833251</v>
      </c>
      <c r="AB46" t="n">
        <v>100.0285989864369</v>
      </c>
      <c r="AC46" t="n">
        <v>90.48200989021674</v>
      </c>
      <c r="AD46" t="n">
        <v>73107.27504833251</v>
      </c>
      <c r="AE46" t="n">
        <v>100028.5989864369</v>
      </c>
      <c r="AF46" t="n">
        <v>6.452844589740424e-06</v>
      </c>
      <c r="AG46" t="n">
        <v>0.3975</v>
      </c>
      <c r="AH46" t="n">
        <v>90482.00989021674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10.5553</v>
      </c>
      <c r="E47" t="n">
        <v>9.470000000000001</v>
      </c>
      <c r="F47" t="n">
        <v>6.78</v>
      </c>
      <c r="G47" t="n">
        <v>67.81999999999999</v>
      </c>
      <c r="H47" t="n">
        <v>1.07</v>
      </c>
      <c r="I47" t="n">
        <v>6</v>
      </c>
      <c r="J47" t="n">
        <v>203.07</v>
      </c>
      <c r="K47" t="n">
        <v>53.44</v>
      </c>
      <c r="L47" t="n">
        <v>12.25</v>
      </c>
      <c r="M47" t="n">
        <v>4</v>
      </c>
      <c r="N47" t="n">
        <v>42.38</v>
      </c>
      <c r="O47" t="n">
        <v>25279.03</v>
      </c>
      <c r="P47" t="n">
        <v>84.53</v>
      </c>
      <c r="Q47" t="n">
        <v>204.14</v>
      </c>
      <c r="R47" t="n">
        <v>24.67</v>
      </c>
      <c r="S47" t="n">
        <v>17.37</v>
      </c>
      <c r="T47" t="n">
        <v>1545.05</v>
      </c>
      <c r="U47" t="n">
        <v>0.7</v>
      </c>
      <c r="V47" t="n">
        <v>0.75</v>
      </c>
      <c r="W47" t="n">
        <v>1.14</v>
      </c>
      <c r="X47" t="n">
        <v>0.09</v>
      </c>
      <c r="Y47" t="n">
        <v>1</v>
      </c>
      <c r="Z47" t="n">
        <v>10</v>
      </c>
      <c r="AA47" t="n">
        <v>72.26591063224043</v>
      </c>
      <c r="AB47" t="n">
        <v>98.87740707396196</v>
      </c>
      <c r="AC47" t="n">
        <v>89.44068611816003</v>
      </c>
      <c r="AD47" t="n">
        <v>72265.91063224044</v>
      </c>
      <c r="AE47" t="n">
        <v>98877.40707396196</v>
      </c>
      <c r="AF47" t="n">
        <v>6.494623118989178e-06</v>
      </c>
      <c r="AG47" t="n">
        <v>0.3945833333333333</v>
      </c>
      <c r="AH47" t="n">
        <v>89440.68611816003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10.5491</v>
      </c>
      <c r="E48" t="n">
        <v>9.48</v>
      </c>
      <c r="F48" t="n">
        <v>6.79</v>
      </c>
      <c r="G48" t="n">
        <v>67.88</v>
      </c>
      <c r="H48" t="n">
        <v>1.09</v>
      </c>
      <c r="I48" t="n">
        <v>6</v>
      </c>
      <c r="J48" t="n">
        <v>203.46</v>
      </c>
      <c r="K48" t="n">
        <v>53.44</v>
      </c>
      <c r="L48" t="n">
        <v>12.5</v>
      </c>
      <c r="M48" t="n">
        <v>4</v>
      </c>
      <c r="N48" t="n">
        <v>42.53</v>
      </c>
      <c r="O48" t="n">
        <v>25327.74</v>
      </c>
      <c r="P48" t="n">
        <v>84.59</v>
      </c>
      <c r="Q48" t="n">
        <v>204.14</v>
      </c>
      <c r="R48" t="n">
        <v>24.84</v>
      </c>
      <c r="S48" t="n">
        <v>17.37</v>
      </c>
      <c r="T48" t="n">
        <v>1634.62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72.37582370567587</v>
      </c>
      <c r="AB48" t="n">
        <v>99.02779499005881</v>
      </c>
      <c r="AC48" t="n">
        <v>89.5767212226154</v>
      </c>
      <c r="AD48" t="n">
        <v>72375.82370567587</v>
      </c>
      <c r="AE48" t="n">
        <v>99027.79499005881</v>
      </c>
      <c r="AF48" t="n">
        <v>6.49080829010343e-06</v>
      </c>
      <c r="AG48" t="n">
        <v>0.395</v>
      </c>
      <c r="AH48" t="n">
        <v>89576.72122261541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10.5479</v>
      </c>
      <c r="E49" t="n">
        <v>9.48</v>
      </c>
      <c r="F49" t="n">
        <v>6.79</v>
      </c>
      <c r="G49" t="n">
        <v>67.89</v>
      </c>
      <c r="H49" t="n">
        <v>1.11</v>
      </c>
      <c r="I49" t="n">
        <v>6</v>
      </c>
      <c r="J49" t="n">
        <v>203.86</v>
      </c>
      <c r="K49" t="n">
        <v>53.44</v>
      </c>
      <c r="L49" t="n">
        <v>12.75</v>
      </c>
      <c r="M49" t="n">
        <v>4</v>
      </c>
      <c r="N49" t="n">
        <v>42.67</v>
      </c>
      <c r="O49" t="n">
        <v>25376.49</v>
      </c>
      <c r="P49" t="n">
        <v>84.70999999999999</v>
      </c>
      <c r="Q49" t="n">
        <v>204.14</v>
      </c>
      <c r="R49" t="n">
        <v>24.85</v>
      </c>
      <c r="S49" t="n">
        <v>17.37</v>
      </c>
      <c r="T49" t="n">
        <v>1635.97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72.4454244210422</v>
      </c>
      <c r="AB49" t="n">
        <v>99.12302575938985</v>
      </c>
      <c r="AC49" t="n">
        <v>89.66286330097876</v>
      </c>
      <c r="AD49" t="n">
        <v>72445.4244210422</v>
      </c>
      <c r="AE49" t="n">
        <v>99123.02575938984</v>
      </c>
      <c r="AF49" t="n">
        <v>6.490069936125543e-06</v>
      </c>
      <c r="AG49" t="n">
        <v>0.395</v>
      </c>
      <c r="AH49" t="n">
        <v>89662.86330097876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10.5482</v>
      </c>
      <c r="E50" t="n">
        <v>9.48</v>
      </c>
      <c r="F50" t="n">
        <v>6.79</v>
      </c>
      <c r="G50" t="n">
        <v>67.88</v>
      </c>
      <c r="H50" t="n">
        <v>1.13</v>
      </c>
      <c r="I50" t="n">
        <v>6</v>
      </c>
      <c r="J50" t="n">
        <v>204.25</v>
      </c>
      <c r="K50" t="n">
        <v>53.44</v>
      </c>
      <c r="L50" t="n">
        <v>13</v>
      </c>
      <c r="M50" t="n">
        <v>4</v>
      </c>
      <c r="N50" t="n">
        <v>42.82</v>
      </c>
      <c r="O50" t="n">
        <v>25425.3</v>
      </c>
      <c r="P50" t="n">
        <v>84.65000000000001</v>
      </c>
      <c r="Q50" t="n">
        <v>204.16</v>
      </c>
      <c r="R50" t="n">
        <v>24.97</v>
      </c>
      <c r="S50" t="n">
        <v>17.37</v>
      </c>
      <c r="T50" t="n">
        <v>1697.51</v>
      </c>
      <c r="U50" t="n">
        <v>0.7</v>
      </c>
      <c r="V50" t="n">
        <v>0.75</v>
      </c>
      <c r="W50" t="n">
        <v>1.14</v>
      </c>
      <c r="X50" t="n">
        <v>0.1</v>
      </c>
      <c r="Y50" t="n">
        <v>1</v>
      </c>
      <c r="Z50" t="n">
        <v>10</v>
      </c>
      <c r="AA50" t="n">
        <v>72.41254535317977</v>
      </c>
      <c r="AB50" t="n">
        <v>99.0780391682184</v>
      </c>
      <c r="AC50" t="n">
        <v>89.62217016692964</v>
      </c>
      <c r="AD50" t="n">
        <v>72412.54535317977</v>
      </c>
      <c r="AE50" t="n">
        <v>99078.0391682184</v>
      </c>
      <c r="AF50" t="n">
        <v>6.490254524620015e-06</v>
      </c>
      <c r="AG50" t="n">
        <v>0.395</v>
      </c>
      <c r="AH50" t="n">
        <v>89622.17016692963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10.5572</v>
      </c>
      <c r="E51" t="n">
        <v>9.470000000000001</v>
      </c>
      <c r="F51" t="n">
        <v>6.78</v>
      </c>
      <c r="G51" t="n">
        <v>67.8</v>
      </c>
      <c r="H51" t="n">
        <v>1.15</v>
      </c>
      <c r="I51" t="n">
        <v>6</v>
      </c>
      <c r="J51" t="n">
        <v>204.65</v>
      </c>
      <c r="K51" t="n">
        <v>53.44</v>
      </c>
      <c r="L51" t="n">
        <v>13.25</v>
      </c>
      <c r="M51" t="n">
        <v>4</v>
      </c>
      <c r="N51" t="n">
        <v>42.96</v>
      </c>
      <c r="O51" t="n">
        <v>25474.16</v>
      </c>
      <c r="P51" t="n">
        <v>84.34</v>
      </c>
      <c r="Q51" t="n">
        <v>204.14</v>
      </c>
      <c r="R51" t="n">
        <v>24.59</v>
      </c>
      <c r="S51" t="n">
        <v>17.37</v>
      </c>
      <c r="T51" t="n">
        <v>1504.89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72.15582563431022</v>
      </c>
      <c r="AB51" t="n">
        <v>98.72678392318659</v>
      </c>
      <c r="AC51" t="n">
        <v>89.30443822949371</v>
      </c>
      <c r="AD51" t="n">
        <v>72155.82563431023</v>
      </c>
      <c r="AE51" t="n">
        <v>98726.78392318659</v>
      </c>
      <c r="AF51" t="n">
        <v>6.495792179454165e-06</v>
      </c>
      <c r="AG51" t="n">
        <v>0.3945833333333333</v>
      </c>
      <c r="AH51" t="n">
        <v>89304.43822949371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10.5479</v>
      </c>
      <c r="E52" t="n">
        <v>9.48</v>
      </c>
      <c r="F52" t="n">
        <v>6.79</v>
      </c>
      <c r="G52" t="n">
        <v>67.89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4</v>
      </c>
      <c r="N52" t="n">
        <v>43.11</v>
      </c>
      <c r="O52" t="n">
        <v>25523.06</v>
      </c>
      <c r="P52" t="n">
        <v>84.2</v>
      </c>
      <c r="Q52" t="n">
        <v>204.14</v>
      </c>
      <c r="R52" t="n">
        <v>24.87</v>
      </c>
      <c r="S52" t="n">
        <v>17.37</v>
      </c>
      <c r="T52" t="n">
        <v>1645.98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72.18230106291892</v>
      </c>
      <c r="AB52" t="n">
        <v>98.76300877262244</v>
      </c>
      <c r="AC52" t="n">
        <v>89.3372058301413</v>
      </c>
      <c r="AD52" t="n">
        <v>72182.30106291892</v>
      </c>
      <c r="AE52" t="n">
        <v>98763.00877262244</v>
      </c>
      <c r="AF52" t="n">
        <v>6.490069936125543e-06</v>
      </c>
      <c r="AG52" t="n">
        <v>0.395</v>
      </c>
      <c r="AH52" t="n">
        <v>89337.20583014131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10.5399</v>
      </c>
      <c r="E53" t="n">
        <v>9.49</v>
      </c>
      <c r="F53" t="n">
        <v>6.8</v>
      </c>
      <c r="G53" t="n">
        <v>67.95999999999999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4</v>
      </c>
      <c r="N53" t="n">
        <v>43.26</v>
      </c>
      <c r="O53" t="n">
        <v>25572.02</v>
      </c>
      <c r="P53" t="n">
        <v>84.12</v>
      </c>
      <c r="Q53" t="n">
        <v>204.14</v>
      </c>
      <c r="R53" t="n">
        <v>25.12</v>
      </c>
      <c r="S53" t="n">
        <v>17.37</v>
      </c>
      <c r="T53" t="n">
        <v>1772.21</v>
      </c>
      <c r="U53" t="n">
        <v>0.6899999999999999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72.23147995766267</v>
      </c>
      <c r="AB53" t="n">
        <v>98.83029750603053</v>
      </c>
      <c r="AC53" t="n">
        <v>89.39807262127329</v>
      </c>
      <c r="AD53" t="n">
        <v>72231.47995766267</v>
      </c>
      <c r="AE53" t="n">
        <v>98830.29750603053</v>
      </c>
      <c r="AF53" t="n">
        <v>6.485147576272965e-06</v>
      </c>
      <c r="AG53" t="n">
        <v>0.3954166666666667</v>
      </c>
      <c r="AH53" t="n">
        <v>89398.07262127328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10.5485</v>
      </c>
      <c r="E54" t="n">
        <v>9.48</v>
      </c>
      <c r="F54" t="n">
        <v>6.79</v>
      </c>
      <c r="G54" t="n">
        <v>67.88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4</v>
      </c>
      <c r="N54" t="n">
        <v>43.4</v>
      </c>
      <c r="O54" t="n">
        <v>25621.03</v>
      </c>
      <c r="P54" t="n">
        <v>83.68000000000001</v>
      </c>
      <c r="Q54" t="n">
        <v>204.14</v>
      </c>
      <c r="R54" t="n">
        <v>24.83</v>
      </c>
      <c r="S54" t="n">
        <v>17.37</v>
      </c>
      <c r="T54" t="n">
        <v>1626.31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71.91020024099903</v>
      </c>
      <c r="AB54" t="n">
        <v>98.3907084238308</v>
      </c>
      <c r="AC54" t="n">
        <v>89.0004373041114</v>
      </c>
      <c r="AD54" t="n">
        <v>71910.20024099904</v>
      </c>
      <c r="AE54" t="n">
        <v>98390.7084238308</v>
      </c>
      <c r="AF54" t="n">
        <v>6.490439113114487e-06</v>
      </c>
      <c r="AG54" t="n">
        <v>0.395</v>
      </c>
      <c r="AH54" t="n">
        <v>89000.4373041114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10.5498</v>
      </c>
      <c r="E55" t="n">
        <v>9.48</v>
      </c>
      <c r="F55" t="n">
        <v>6.79</v>
      </c>
      <c r="G55" t="n">
        <v>67.87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4</v>
      </c>
      <c r="N55" t="n">
        <v>43.55</v>
      </c>
      <c r="O55" t="n">
        <v>25670.09</v>
      </c>
      <c r="P55" t="n">
        <v>83.59</v>
      </c>
      <c r="Q55" t="n">
        <v>204.14</v>
      </c>
      <c r="R55" t="n">
        <v>24.81</v>
      </c>
      <c r="S55" t="n">
        <v>17.37</v>
      </c>
      <c r="T55" t="n">
        <v>1616.1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71.85550383147174</v>
      </c>
      <c r="AB55" t="n">
        <v>98.31587038328031</v>
      </c>
      <c r="AC55" t="n">
        <v>88.93274170111519</v>
      </c>
      <c r="AD55" t="n">
        <v>71855.50383147174</v>
      </c>
      <c r="AE55" t="n">
        <v>98315.87038328031</v>
      </c>
      <c r="AF55" t="n">
        <v>6.49123899659053e-06</v>
      </c>
      <c r="AG55" t="n">
        <v>0.395</v>
      </c>
      <c r="AH55" t="n">
        <v>88932.74170111518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10.5442</v>
      </c>
      <c r="E56" t="n">
        <v>9.48</v>
      </c>
      <c r="F56" t="n">
        <v>6.79</v>
      </c>
      <c r="G56" t="n">
        <v>67.92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4</v>
      </c>
      <c r="N56" t="n">
        <v>43.7</v>
      </c>
      <c r="O56" t="n">
        <v>25719.19</v>
      </c>
      <c r="P56" t="n">
        <v>83.38</v>
      </c>
      <c r="Q56" t="n">
        <v>204.14</v>
      </c>
      <c r="R56" t="n">
        <v>24.95</v>
      </c>
      <c r="S56" t="n">
        <v>17.37</v>
      </c>
      <c r="T56" t="n">
        <v>1687.38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71.78274072426642</v>
      </c>
      <c r="AB56" t="n">
        <v>98.2163126899203</v>
      </c>
      <c r="AC56" t="n">
        <v>88.84268565427931</v>
      </c>
      <c r="AD56" t="n">
        <v>71782.74072426642</v>
      </c>
      <c r="AE56" t="n">
        <v>98216.31268992031</v>
      </c>
      <c r="AF56" t="n">
        <v>6.487793344693726e-06</v>
      </c>
      <c r="AG56" t="n">
        <v>0.395</v>
      </c>
      <c r="AH56" t="n">
        <v>88842.68565427931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10.6132</v>
      </c>
      <c r="E57" t="n">
        <v>9.42</v>
      </c>
      <c r="F57" t="n">
        <v>6.77</v>
      </c>
      <c r="G57" t="n">
        <v>81.20999999999999</v>
      </c>
      <c r="H57" t="n">
        <v>1.27</v>
      </c>
      <c r="I57" t="n">
        <v>5</v>
      </c>
      <c r="J57" t="n">
        <v>207.03</v>
      </c>
      <c r="K57" t="n">
        <v>53.44</v>
      </c>
      <c r="L57" t="n">
        <v>14.75</v>
      </c>
      <c r="M57" t="n">
        <v>3</v>
      </c>
      <c r="N57" t="n">
        <v>43.85</v>
      </c>
      <c r="O57" t="n">
        <v>25768.35</v>
      </c>
      <c r="P57" t="n">
        <v>82.33</v>
      </c>
      <c r="Q57" t="n">
        <v>204.14</v>
      </c>
      <c r="R57" t="n">
        <v>24.22</v>
      </c>
      <c r="S57" t="n">
        <v>17.37</v>
      </c>
      <c r="T57" t="n">
        <v>1328.64</v>
      </c>
      <c r="U57" t="n">
        <v>0.72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70.71451522913858</v>
      </c>
      <c r="AB57" t="n">
        <v>96.75471944070433</v>
      </c>
      <c r="AC57" t="n">
        <v>87.52058481340903</v>
      </c>
      <c r="AD57" t="n">
        <v>70714.51522913859</v>
      </c>
      <c r="AE57" t="n">
        <v>96754.71944070433</v>
      </c>
      <c r="AF57" t="n">
        <v>6.530248698422209e-06</v>
      </c>
      <c r="AG57" t="n">
        <v>0.3925</v>
      </c>
      <c r="AH57" t="n">
        <v>87520.58481340903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10.6088</v>
      </c>
      <c r="E58" t="n">
        <v>9.43</v>
      </c>
      <c r="F58" t="n">
        <v>6.77</v>
      </c>
      <c r="G58" t="n">
        <v>81.26000000000001</v>
      </c>
      <c r="H58" t="n">
        <v>1.28</v>
      </c>
      <c r="I58" t="n">
        <v>5</v>
      </c>
      <c r="J58" t="n">
        <v>207.43</v>
      </c>
      <c r="K58" t="n">
        <v>53.44</v>
      </c>
      <c r="L58" t="n">
        <v>15</v>
      </c>
      <c r="M58" t="n">
        <v>3</v>
      </c>
      <c r="N58" t="n">
        <v>44</v>
      </c>
      <c r="O58" t="n">
        <v>25817.56</v>
      </c>
      <c r="P58" t="n">
        <v>82.61</v>
      </c>
      <c r="Q58" t="n">
        <v>204.14</v>
      </c>
      <c r="R58" t="n">
        <v>24.4</v>
      </c>
      <c r="S58" t="n">
        <v>17.37</v>
      </c>
      <c r="T58" t="n">
        <v>1417.14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70.88952435365971</v>
      </c>
      <c r="AB58" t="n">
        <v>96.99417464573168</v>
      </c>
      <c r="AC58" t="n">
        <v>87.73718674974613</v>
      </c>
      <c r="AD58" t="n">
        <v>70889.52435365971</v>
      </c>
      <c r="AE58" t="n">
        <v>96994.17464573168</v>
      </c>
      <c r="AF58" t="n">
        <v>6.527541400503291e-06</v>
      </c>
      <c r="AG58" t="n">
        <v>0.3929166666666666</v>
      </c>
      <c r="AH58" t="n">
        <v>87737.18674974614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10.606</v>
      </c>
      <c r="E59" t="n">
        <v>9.43</v>
      </c>
      <c r="F59" t="n">
        <v>6.77</v>
      </c>
      <c r="G59" t="n">
        <v>81.29000000000001</v>
      </c>
      <c r="H59" t="n">
        <v>1.3</v>
      </c>
      <c r="I59" t="n">
        <v>5</v>
      </c>
      <c r="J59" t="n">
        <v>207.83</v>
      </c>
      <c r="K59" t="n">
        <v>53.44</v>
      </c>
      <c r="L59" t="n">
        <v>15.25</v>
      </c>
      <c r="M59" t="n">
        <v>3</v>
      </c>
      <c r="N59" t="n">
        <v>44.15</v>
      </c>
      <c r="O59" t="n">
        <v>25866.82</v>
      </c>
      <c r="P59" t="n">
        <v>82.84999999999999</v>
      </c>
      <c r="Q59" t="n">
        <v>204.14</v>
      </c>
      <c r="R59" t="n">
        <v>24.5</v>
      </c>
      <c r="S59" t="n">
        <v>17.37</v>
      </c>
      <c r="T59" t="n">
        <v>1465.25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71.0301252340615</v>
      </c>
      <c r="AB59" t="n">
        <v>97.18655097317038</v>
      </c>
      <c r="AC59" t="n">
        <v>87.911202950496</v>
      </c>
      <c r="AD59" t="n">
        <v>71030.1252340615</v>
      </c>
      <c r="AE59" t="n">
        <v>97186.55097317038</v>
      </c>
      <c r="AF59" t="n">
        <v>6.525818574554889e-06</v>
      </c>
      <c r="AG59" t="n">
        <v>0.3929166666666666</v>
      </c>
      <c r="AH59" t="n">
        <v>87911.20295049601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10.6088</v>
      </c>
      <c r="E60" t="n">
        <v>9.43</v>
      </c>
      <c r="F60" t="n">
        <v>6.77</v>
      </c>
      <c r="G60" t="n">
        <v>81.26000000000001</v>
      </c>
      <c r="H60" t="n">
        <v>1.32</v>
      </c>
      <c r="I60" t="n">
        <v>5</v>
      </c>
      <c r="J60" t="n">
        <v>208.23</v>
      </c>
      <c r="K60" t="n">
        <v>53.44</v>
      </c>
      <c r="L60" t="n">
        <v>15.5</v>
      </c>
      <c r="M60" t="n">
        <v>3</v>
      </c>
      <c r="N60" t="n">
        <v>44.3</v>
      </c>
      <c r="O60" t="n">
        <v>25916.13</v>
      </c>
      <c r="P60" t="n">
        <v>82.91</v>
      </c>
      <c r="Q60" t="n">
        <v>204.14</v>
      </c>
      <c r="R60" t="n">
        <v>24.37</v>
      </c>
      <c r="S60" t="n">
        <v>17.37</v>
      </c>
      <c r="T60" t="n">
        <v>1401.29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71.04341429126691</v>
      </c>
      <c r="AB60" t="n">
        <v>97.20473364751065</v>
      </c>
      <c r="AC60" t="n">
        <v>87.92765029591683</v>
      </c>
      <c r="AD60" t="n">
        <v>71043.41429126692</v>
      </c>
      <c r="AE60" t="n">
        <v>97204.73364751066</v>
      </c>
      <c r="AF60" t="n">
        <v>6.527541400503291e-06</v>
      </c>
      <c r="AG60" t="n">
        <v>0.3929166666666666</v>
      </c>
      <c r="AH60" t="n">
        <v>87927.65029591683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10.6051</v>
      </c>
      <c r="E61" t="n">
        <v>9.43</v>
      </c>
      <c r="F61" t="n">
        <v>6.77</v>
      </c>
      <c r="G61" t="n">
        <v>81.3</v>
      </c>
      <c r="H61" t="n">
        <v>1.34</v>
      </c>
      <c r="I61" t="n">
        <v>5</v>
      </c>
      <c r="J61" t="n">
        <v>208.63</v>
      </c>
      <c r="K61" t="n">
        <v>53.44</v>
      </c>
      <c r="L61" t="n">
        <v>15.75</v>
      </c>
      <c r="M61" t="n">
        <v>3</v>
      </c>
      <c r="N61" t="n">
        <v>44.45</v>
      </c>
      <c r="O61" t="n">
        <v>25965.5</v>
      </c>
      <c r="P61" t="n">
        <v>82.89</v>
      </c>
      <c r="Q61" t="n">
        <v>204.14</v>
      </c>
      <c r="R61" t="n">
        <v>24.48</v>
      </c>
      <c r="S61" t="n">
        <v>17.37</v>
      </c>
      <c r="T61" t="n">
        <v>1458.19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71.05627445428313</v>
      </c>
      <c r="AB61" t="n">
        <v>97.22232948989978</v>
      </c>
      <c r="AC61" t="n">
        <v>87.94356681580425</v>
      </c>
      <c r="AD61" t="n">
        <v>71056.27445428312</v>
      </c>
      <c r="AE61" t="n">
        <v>97222.32948989978</v>
      </c>
      <c r="AF61" t="n">
        <v>6.525264809071474e-06</v>
      </c>
      <c r="AG61" t="n">
        <v>0.3929166666666666</v>
      </c>
      <c r="AH61" t="n">
        <v>87943.56681580424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10.6098</v>
      </c>
      <c r="E62" t="n">
        <v>9.43</v>
      </c>
      <c r="F62" t="n">
        <v>6.77</v>
      </c>
      <c r="G62" t="n">
        <v>81.25</v>
      </c>
      <c r="H62" t="n">
        <v>1.36</v>
      </c>
      <c r="I62" t="n">
        <v>5</v>
      </c>
      <c r="J62" t="n">
        <v>209.03</v>
      </c>
      <c r="K62" t="n">
        <v>53.44</v>
      </c>
      <c r="L62" t="n">
        <v>16</v>
      </c>
      <c r="M62" t="n">
        <v>3</v>
      </c>
      <c r="N62" t="n">
        <v>44.6</v>
      </c>
      <c r="O62" t="n">
        <v>26014.91</v>
      </c>
      <c r="P62" t="n">
        <v>82.65000000000001</v>
      </c>
      <c r="Q62" t="n">
        <v>204.14</v>
      </c>
      <c r="R62" t="n">
        <v>24.41</v>
      </c>
      <c r="S62" t="n">
        <v>17.37</v>
      </c>
      <c r="T62" t="n">
        <v>1421.8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70.90380887221897</v>
      </c>
      <c r="AB62" t="n">
        <v>97.01371935421291</v>
      </c>
      <c r="AC62" t="n">
        <v>87.75486613868109</v>
      </c>
      <c r="AD62" t="n">
        <v>70903.80887221897</v>
      </c>
      <c r="AE62" t="n">
        <v>97013.71935421291</v>
      </c>
      <c r="AF62" t="n">
        <v>6.528156695484863e-06</v>
      </c>
      <c r="AG62" t="n">
        <v>0.3929166666666666</v>
      </c>
      <c r="AH62" t="n">
        <v>87754.8661386811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10.6029</v>
      </c>
      <c r="E63" t="n">
        <v>9.43</v>
      </c>
      <c r="F63" t="n">
        <v>6.78</v>
      </c>
      <c r="G63" t="n">
        <v>81.31999999999999</v>
      </c>
      <c r="H63" t="n">
        <v>1.38</v>
      </c>
      <c r="I63" t="n">
        <v>5</v>
      </c>
      <c r="J63" t="n">
        <v>209.43</v>
      </c>
      <c r="K63" t="n">
        <v>53.44</v>
      </c>
      <c r="L63" t="n">
        <v>16.25</v>
      </c>
      <c r="M63" t="n">
        <v>3</v>
      </c>
      <c r="N63" t="n">
        <v>44.75</v>
      </c>
      <c r="O63" t="n">
        <v>26064.38</v>
      </c>
      <c r="P63" t="n">
        <v>82.59</v>
      </c>
      <c r="Q63" t="n">
        <v>204.14</v>
      </c>
      <c r="R63" t="n">
        <v>24.51</v>
      </c>
      <c r="S63" t="n">
        <v>17.37</v>
      </c>
      <c r="T63" t="n">
        <v>1470.26</v>
      </c>
      <c r="U63" t="n">
        <v>0.71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70.95114855011178</v>
      </c>
      <c r="AB63" t="n">
        <v>97.07849158998505</v>
      </c>
      <c r="AC63" t="n">
        <v>87.81345660317957</v>
      </c>
      <c r="AD63" t="n">
        <v>70951.14855011179</v>
      </c>
      <c r="AE63" t="n">
        <v>97078.49158998505</v>
      </c>
      <c r="AF63" t="n">
        <v>6.523911160112015e-06</v>
      </c>
      <c r="AG63" t="n">
        <v>0.3929166666666666</v>
      </c>
      <c r="AH63" t="n">
        <v>87813.45660317957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10.6085</v>
      </c>
      <c r="E64" t="n">
        <v>9.43</v>
      </c>
      <c r="F64" t="n">
        <v>6.77</v>
      </c>
      <c r="G64" t="n">
        <v>81.26000000000001</v>
      </c>
      <c r="H64" t="n">
        <v>1.4</v>
      </c>
      <c r="I64" t="n">
        <v>5</v>
      </c>
      <c r="J64" t="n">
        <v>209.84</v>
      </c>
      <c r="K64" t="n">
        <v>53.44</v>
      </c>
      <c r="L64" t="n">
        <v>16.5</v>
      </c>
      <c r="M64" t="n">
        <v>3</v>
      </c>
      <c r="N64" t="n">
        <v>44.9</v>
      </c>
      <c r="O64" t="n">
        <v>26113.9</v>
      </c>
      <c r="P64" t="n">
        <v>82.33</v>
      </c>
      <c r="Q64" t="n">
        <v>204.18</v>
      </c>
      <c r="R64" t="n">
        <v>24.39</v>
      </c>
      <c r="S64" t="n">
        <v>17.37</v>
      </c>
      <c r="T64" t="n">
        <v>1412.57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70.74775957433671</v>
      </c>
      <c r="AB64" t="n">
        <v>96.80020582044139</v>
      </c>
      <c r="AC64" t="n">
        <v>87.56173003690454</v>
      </c>
      <c r="AD64" t="n">
        <v>70747.75957433671</v>
      </c>
      <c r="AE64" t="n">
        <v>96800.20582044139</v>
      </c>
      <c r="AF64" t="n">
        <v>6.527356812008819e-06</v>
      </c>
      <c r="AG64" t="n">
        <v>0.3929166666666666</v>
      </c>
      <c r="AH64" t="n">
        <v>87561.73003690454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10.6085</v>
      </c>
      <c r="E65" t="n">
        <v>9.43</v>
      </c>
      <c r="F65" t="n">
        <v>6.77</v>
      </c>
      <c r="G65" t="n">
        <v>81.26000000000001</v>
      </c>
      <c r="H65" t="n">
        <v>1.42</v>
      </c>
      <c r="I65" t="n">
        <v>5</v>
      </c>
      <c r="J65" t="n">
        <v>210.24</v>
      </c>
      <c r="K65" t="n">
        <v>53.44</v>
      </c>
      <c r="L65" t="n">
        <v>16.75</v>
      </c>
      <c r="M65" t="n">
        <v>3</v>
      </c>
      <c r="N65" t="n">
        <v>45.05</v>
      </c>
      <c r="O65" t="n">
        <v>26163.47</v>
      </c>
      <c r="P65" t="n">
        <v>82.13</v>
      </c>
      <c r="Q65" t="n">
        <v>204.14</v>
      </c>
      <c r="R65" t="n">
        <v>24.33</v>
      </c>
      <c r="S65" t="n">
        <v>17.37</v>
      </c>
      <c r="T65" t="n">
        <v>1382.21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70.64516338134131</v>
      </c>
      <c r="AB65" t="n">
        <v>96.65982918296058</v>
      </c>
      <c r="AC65" t="n">
        <v>87.43475074868499</v>
      </c>
      <c r="AD65" t="n">
        <v>70645.16338134131</v>
      </c>
      <c r="AE65" t="n">
        <v>96659.82918296057</v>
      </c>
      <c r="AF65" t="n">
        <v>6.527356812008819e-06</v>
      </c>
      <c r="AG65" t="n">
        <v>0.3929166666666666</v>
      </c>
      <c r="AH65" t="n">
        <v>87434.75074868499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10.6154</v>
      </c>
      <c r="E66" t="n">
        <v>9.42</v>
      </c>
      <c r="F66" t="n">
        <v>6.77</v>
      </c>
      <c r="G66" t="n">
        <v>81.19</v>
      </c>
      <c r="H66" t="n">
        <v>1.43</v>
      </c>
      <c r="I66" t="n">
        <v>5</v>
      </c>
      <c r="J66" t="n">
        <v>210.64</v>
      </c>
      <c r="K66" t="n">
        <v>53.44</v>
      </c>
      <c r="L66" t="n">
        <v>17</v>
      </c>
      <c r="M66" t="n">
        <v>3</v>
      </c>
      <c r="N66" t="n">
        <v>45.21</v>
      </c>
      <c r="O66" t="n">
        <v>26213.09</v>
      </c>
      <c r="P66" t="n">
        <v>81.65000000000001</v>
      </c>
      <c r="Q66" t="n">
        <v>204.14</v>
      </c>
      <c r="R66" t="n">
        <v>24.14</v>
      </c>
      <c r="S66" t="n">
        <v>17.37</v>
      </c>
      <c r="T66" t="n">
        <v>1286.39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70.35224672605449</v>
      </c>
      <c r="AB66" t="n">
        <v>96.25904769262654</v>
      </c>
      <c r="AC66" t="n">
        <v>87.07221928128797</v>
      </c>
      <c r="AD66" t="n">
        <v>70352.24672605449</v>
      </c>
      <c r="AE66" t="n">
        <v>96259.04769262654</v>
      </c>
      <c r="AF66" t="n">
        <v>6.531602347381668e-06</v>
      </c>
      <c r="AG66" t="n">
        <v>0.3925</v>
      </c>
      <c r="AH66" t="n">
        <v>87072.21928128797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10.6173</v>
      </c>
      <c r="E67" t="n">
        <v>9.42</v>
      </c>
      <c r="F67" t="n">
        <v>6.76</v>
      </c>
      <c r="G67" t="n">
        <v>81.17</v>
      </c>
      <c r="H67" t="n">
        <v>1.45</v>
      </c>
      <c r="I67" t="n">
        <v>5</v>
      </c>
      <c r="J67" t="n">
        <v>211.04</v>
      </c>
      <c r="K67" t="n">
        <v>53.44</v>
      </c>
      <c r="L67" t="n">
        <v>17.25</v>
      </c>
      <c r="M67" t="n">
        <v>3</v>
      </c>
      <c r="N67" t="n">
        <v>45.36</v>
      </c>
      <c r="O67" t="n">
        <v>26262.77</v>
      </c>
      <c r="P67" t="n">
        <v>81.18000000000001</v>
      </c>
      <c r="Q67" t="n">
        <v>204.15</v>
      </c>
      <c r="R67" t="n">
        <v>24.06</v>
      </c>
      <c r="S67" t="n">
        <v>17.37</v>
      </c>
      <c r="T67" t="n">
        <v>1249.26</v>
      </c>
      <c r="U67" t="n">
        <v>0.72</v>
      </c>
      <c r="V67" t="n">
        <v>0.76</v>
      </c>
      <c r="W67" t="n">
        <v>1.14</v>
      </c>
      <c r="X67" t="n">
        <v>0.07000000000000001</v>
      </c>
      <c r="Y67" t="n">
        <v>1</v>
      </c>
      <c r="Z67" t="n">
        <v>10</v>
      </c>
      <c r="AA67" t="n">
        <v>70.06456041409444</v>
      </c>
      <c r="AB67" t="n">
        <v>95.86542258877864</v>
      </c>
      <c r="AC67" t="n">
        <v>86.7161612048949</v>
      </c>
      <c r="AD67" t="n">
        <v>70064.56041409445</v>
      </c>
      <c r="AE67" t="n">
        <v>95865.42258877865</v>
      </c>
      <c r="AF67" t="n">
        <v>6.532771407846655e-06</v>
      </c>
      <c r="AG67" t="n">
        <v>0.3925</v>
      </c>
      <c r="AH67" t="n">
        <v>86716.1612048949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10.6104</v>
      </c>
      <c r="E68" t="n">
        <v>9.42</v>
      </c>
      <c r="F68" t="n">
        <v>6.77</v>
      </c>
      <c r="G68" t="n">
        <v>81.23999999999999</v>
      </c>
      <c r="H68" t="n">
        <v>1.47</v>
      </c>
      <c r="I68" t="n">
        <v>5</v>
      </c>
      <c r="J68" t="n">
        <v>211.45</v>
      </c>
      <c r="K68" t="n">
        <v>53.44</v>
      </c>
      <c r="L68" t="n">
        <v>17.5</v>
      </c>
      <c r="M68" t="n">
        <v>3</v>
      </c>
      <c r="N68" t="n">
        <v>45.51</v>
      </c>
      <c r="O68" t="n">
        <v>26312.5</v>
      </c>
      <c r="P68" t="n">
        <v>80.69</v>
      </c>
      <c r="Q68" t="n">
        <v>204.14</v>
      </c>
      <c r="R68" t="n">
        <v>24.2</v>
      </c>
      <c r="S68" t="n">
        <v>17.37</v>
      </c>
      <c r="T68" t="n">
        <v>1319.28</v>
      </c>
      <c r="U68" t="n">
        <v>0.72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69.89078116411802</v>
      </c>
      <c r="AB68" t="n">
        <v>95.6276501523616</v>
      </c>
      <c r="AC68" t="n">
        <v>86.50108143609373</v>
      </c>
      <c r="AD68" t="n">
        <v>69890.78116411803</v>
      </c>
      <c r="AE68" t="n">
        <v>95627.6501523616</v>
      </c>
      <c r="AF68" t="n">
        <v>6.528525872473807e-06</v>
      </c>
      <c r="AG68" t="n">
        <v>0.3925</v>
      </c>
      <c r="AH68" t="n">
        <v>86501.08143609372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10.6132</v>
      </c>
      <c r="E69" t="n">
        <v>9.42</v>
      </c>
      <c r="F69" t="n">
        <v>6.77</v>
      </c>
      <c r="G69" t="n">
        <v>81.20999999999999</v>
      </c>
      <c r="H69" t="n">
        <v>1.49</v>
      </c>
      <c r="I69" t="n">
        <v>5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80.27</v>
      </c>
      <c r="Q69" t="n">
        <v>204.18</v>
      </c>
      <c r="R69" t="n">
        <v>24.18</v>
      </c>
      <c r="S69" t="n">
        <v>17.37</v>
      </c>
      <c r="T69" t="n">
        <v>1305.92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69.65824241340586</v>
      </c>
      <c r="AB69" t="n">
        <v>95.30948037475174</v>
      </c>
      <c r="AC69" t="n">
        <v>86.21327733550474</v>
      </c>
      <c r="AD69" t="n">
        <v>69658.24241340585</v>
      </c>
      <c r="AE69" t="n">
        <v>95309.48037475174</v>
      </c>
      <c r="AF69" t="n">
        <v>6.530248698422209e-06</v>
      </c>
      <c r="AG69" t="n">
        <v>0.3925</v>
      </c>
      <c r="AH69" t="n">
        <v>86213.27733550474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10.6091</v>
      </c>
      <c r="E70" t="n">
        <v>9.43</v>
      </c>
      <c r="F70" t="n">
        <v>6.77</v>
      </c>
      <c r="G70" t="n">
        <v>81.25</v>
      </c>
      <c r="H70" t="n">
        <v>1.51</v>
      </c>
      <c r="I70" t="n">
        <v>5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80.3</v>
      </c>
      <c r="Q70" t="n">
        <v>204.15</v>
      </c>
      <c r="R70" t="n">
        <v>24.25</v>
      </c>
      <c r="S70" t="n">
        <v>17.37</v>
      </c>
      <c r="T70" t="n">
        <v>1340.12</v>
      </c>
      <c r="U70" t="n">
        <v>0.72</v>
      </c>
      <c r="V70" t="n">
        <v>0.75</v>
      </c>
      <c r="W70" t="n">
        <v>1.15</v>
      </c>
      <c r="X70" t="n">
        <v>0.08</v>
      </c>
      <c r="Y70" t="n">
        <v>1</v>
      </c>
      <c r="Z70" t="n">
        <v>10</v>
      </c>
      <c r="AA70" t="n">
        <v>69.70273555659163</v>
      </c>
      <c r="AB70" t="n">
        <v>95.37035785615744</v>
      </c>
      <c r="AC70" t="n">
        <v>86.26834475552717</v>
      </c>
      <c r="AD70" t="n">
        <v>69702.73555659164</v>
      </c>
      <c r="AE70" t="n">
        <v>95370.35785615744</v>
      </c>
      <c r="AF70" t="n">
        <v>6.527725988997763e-06</v>
      </c>
      <c r="AG70" t="n">
        <v>0.3929166666666666</v>
      </c>
      <c r="AH70" t="n">
        <v>86268.34475552717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10.6057</v>
      </c>
      <c r="E71" t="n">
        <v>9.43</v>
      </c>
      <c r="F71" t="n">
        <v>6.77</v>
      </c>
      <c r="G71" t="n">
        <v>81.29000000000001</v>
      </c>
      <c r="H71" t="n">
        <v>1.52</v>
      </c>
      <c r="I71" t="n">
        <v>5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80.04000000000001</v>
      </c>
      <c r="Q71" t="n">
        <v>204.14</v>
      </c>
      <c r="R71" t="n">
        <v>24.45</v>
      </c>
      <c r="S71" t="n">
        <v>17.37</v>
      </c>
      <c r="T71" t="n">
        <v>1441.87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69.59014252140807</v>
      </c>
      <c r="AB71" t="n">
        <v>95.2163030981652</v>
      </c>
      <c r="AC71" t="n">
        <v>86.12899276742046</v>
      </c>
      <c r="AD71" t="n">
        <v>69590.14252140807</v>
      </c>
      <c r="AE71" t="n">
        <v>95216.3030981652</v>
      </c>
      <c r="AF71" t="n">
        <v>6.525633986060418e-06</v>
      </c>
      <c r="AG71" t="n">
        <v>0.3929166666666666</v>
      </c>
      <c r="AH71" t="n">
        <v>86128.99276742045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10.6101</v>
      </c>
      <c r="E72" t="n">
        <v>9.43</v>
      </c>
      <c r="F72" t="n">
        <v>6.77</v>
      </c>
      <c r="G72" t="n">
        <v>81.23999999999999</v>
      </c>
      <c r="H72" t="n">
        <v>1.54</v>
      </c>
      <c r="I72" t="n">
        <v>5</v>
      </c>
      <c r="J72" t="n">
        <v>213.06</v>
      </c>
      <c r="K72" t="n">
        <v>53.44</v>
      </c>
      <c r="L72" t="n">
        <v>18.5</v>
      </c>
      <c r="M72" t="n">
        <v>3</v>
      </c>
      <c r="N72" t="n">
        <v>46.13</v>
      </c>
      <c r="O72" t="n">
        <v>26511.94</v>
      </c>
      <c r="P72" t="n">
        <v>79.52</v>
      </c>
      <c r="Q72" t="n">
        <v>204.14</v>
      </c>
      <c r="R72" t="n">
        <v>24.24</v>
      </c>
      <c r="S72" t="n">
        <v>17.37</v>
      </c>
      <c r="T72" t="n">
        <v>1335.18</v>
      </c>
      <c r="U72" t="n">
        <v>0.72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69.29655056765668</v>
      </c>
      <c r="AB72" t="n">
        <v>94.8145976346799</v>
      </c>
      <c r="AC72" t="n">
        <v>85.76562550957289</v>
      </c>
      <c r="AD72" t="n">
        <v>69296.55056765668</v>
      </c>
      <c r="AE72" t="n">
        <v>94814.5976346799</v>
      </c>
      <c r="AF72" t="n">
        <v>6.528341283979335e-06</v>
      </c>
      <c r="AG72" t="n">
        <v>0.3929166666666666</v>
      </c>
      <c r="AH72" t="n">
        <v>85765.62550957288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10.6847</v>
      </c>
      <c r="E73" t="n">
        <v>9.359999999999999</v>
      </c>
      <c r="F73" t="n">
        <v>6.74</v>
      </c>
      <c r="G73" t="n">
        <v>101.12</v>
      </c>
      <c r="H73" t="n">
        <v>1.56</v>
      </c>
      <c r="I73" t="n">
        <v>4</v>
      </c>
      <c r="J73" t="n">
        <v>213.47</v>
      </c>
      <c r="K73" t="n">
        <v>53.44</v>
      </c>
      <c r="L73" t="n">
        <v>18.75</v>
      </c>
      <c r="M73" t="n">
        <v>2</v>
      </c>
      <c r="N73" t="n">
        <v>46.28</v>
      </c>
      <c r="O73" t="n">
        <v>26561.93</v>
      </c>
      <c r="P73" t="n">
        <v>78.56999999999999</v>
      </c>
      <c r="Q73" t="n">
        <v>204.14</v>
      </c>
      <c r="R73" t="n">
        <v>23.44</v>
      </c>
      <c r="S73" t="n">
        <v>17.37</v>
      </c>
      <c r="T73" t="n">
        <v>942.02</v>
      </c>
      <c r="U73" t="n">
        <v>0.74</v>
      </c>
      <c r="V73" t="n">
        <v>0.76</v>
      </c>
      <c r="W73" t="n">
        <v>1.14</v>
      </c>
      <c r="X73" t="n">
        <v>0.05</v>
      </c>
      <c r="Y73" t="n">
        <v>1</v>
      </c>
      <c r="Z73" t="n">
        <v>10</v>
      </c>
      <c r="AA73" t="n">
        <v>68.22949695777581</v>
      </c>
      <c r="AB73" t="n">
        <v>93.35460781055872</v>
      </c>
      <c r="AC73" t="n">
        <v>84.44497506515681</v>
      </c>
      <c r="AD73" t="n">
        <v>68229.4969577758</v>
      </c>
      <c r="AE73" t="n">
        <v>93354.60781055872</v>
      </c>
      <c r="AF73" t="n">
        <v>6.574242289604622e-06</v>
      </c>
      <c r="AG73" t="n">
        <v>0.39</v>
      </c>
      <c r="AH73" t="n">
        <v>84444.97506515682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10.6806</v>
      </c>
      <c r="E74" t="n">
        <v>9.359999999999999</v>
      </c>
      <c r="F74" t="n">
        <v>6.75</v>
      </c>
      <c r="G74" t="n">
        <v>101.18</v>
      </c>
      <c r="H74" t="n">
        <v>1.58</v>
      </c>
      <c r="I74" t="n">
        <v>4</v>
      </c>
      <c r="J74" t="n">
        <v>213.87</v>
      </c>
      <c r="K74" t="n">
        <v>53.44</v>
      </c>
      <c r="L74" t="n">
        <v>19</v>
      </c>
      <c r="M74" t="n">
        <v>2</v>
      </c>
      <c r="N74" t="n">
        <v>46.44</v>
      </c>
      <c r="O74" t="n">
        <v>26611.98</v>
      </c>
      <c r="P74" t="n">
        <v>78.64</v>
      </c>
      <c r="Q74" t="n">
        <v>204.14</v>
      </c>
      <c r="R74" t="n">
        <v>23.49</v>
      </c>
      <c r="S74" t="n">
        <v>17.37</v>
      </c>
      <c r="T74" t="n">
        <v>969.25</v>
      </c>
      <c r="U74" t="n">
        <v>0.74</v>
      </c>
      <c r="V74" t="n">
        <v>0.76</v>
      </c>
      <c r="W74" t="n">
        <v>1.14</v>
      </c>
      <c r="X74" t="n">
        <v>0.05</v>
      </c>
      <c r="Y74" t="n">
        <v>1</v>
      </c>
      <c r="Z74" t="n">
        <v>10</v>
      </c>
      <c r="AA74" t="n">
        <v>68.32437556469044</v>
      </c>
      <c r="AB74" t="n">
        <v>93.48442490628798</v>
      </c>
      <c r="AC74" t="n">
        <v>84.56240259946915</v>
      </c>
      <c r="AD74" t="n">
        <v>68324.37556469045</v>
      </c>
      <c r="AE74" t="n">
        <v>93484.42490628798</v>
      </c>
      <c r="AF74" t="n">
        <v>6.571719580180176e-06</v>
      </c>
      <c r="AG74" t="n">
        <v>0.39</v>
      </c>
      <c r="AH74" t="n">
        <v>84562.40259946915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10.6784</v>
      </c>
      <c r="E75" t="n">
        <v>9.359999999999999</v>
      </c>
      <c r="F75" t="n">
        <v>6.75</v>
      </c>
      <c r="G75" t="n">
        <v>101.21</v>
      </c>
      <c r="H75" t="n">
        <v>1.6</v>
      </c>
      <c r="I75" t="n">
        <v>4</v>
      </c>
      <c r="J75" t="n">
        <v>214.28</v>
      </c>
      <c r="K75" t="n">
        <v>53.44</v>
      </c>
      <c r="L75" t="n">
        <v>19.25</v>
      </c>
      <c r="M75" t="n">
        <v>2</v>
      </c>
      <c r="N75" t="n">
        <v>46.6</v>
      </c>
      <c r="O75" t="n">
        <v>26662.08</v>
      </c>
      <c r="P75" t="n">
        <v>78.76000000000001</v>
      </c>
      <c r="Q75" t="n">
        <v>204.15</v>
      </c>
      <c r="R75" t="n">
        <v>23.63</v>
      </c>
      <c r="S75" t="n">
        <v>17.37</v>
      </c>
      <c r="T75" t="n">
        <v>1038.13</v>
      </c>
      <c r="U75" t="n">
        <v>0.74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68.39863042447685</v>
      </c>
      <c r="AB75" t="n">
        <v>93.58602368134092</v>
      </c>
      <c r="AC75" t="n">
        <v>84.65430493002583</v>
      </c>
      <c r="AD75" t="n">
        <v>68398.63042447685</v>
      </c>
      <c r="AE75" t="n">
        <v>93586.02368134091</v>
      </c>
      <c r="AF75" t="n">
        <v>6.570365931220717e-06</v>
      </c>
      <c r="AG75" t="n">
        <v>0.39</v>
      </c>
      <c r="AH75" t="n">
        <v>84654.30493002583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10.6768</v>
      </c>
      <c r="E76" t="n">
        <v>9.369999999999999</v>
      </c>
      <c r="F76" t="n">
        <v>6.75</v>
      </c>
      <c r="G76" t="n">
        <v>101.23</v>
      </c>
      <c r="H76" t="n">
        <v>1.61</v>
      </c>
      <c r="I76" t="n">
        <v>4</v>
      </c>
      <c r="J76" t="n">
        <v>214.69</v>
      </c>
      <c r="K76" t="n">
        <v>53.44</v>
      </c>
      <c r="L76" t="n">
        <v>19.5</v>
      </c>
      <c r="M76" t="n">
        <v>2</v>
      </c>
      <c r="N76" t="n">
        <v>46.75</v>
      </c>
      <c r="O76" t="n">
        <v>26712.23</v>
      </c>
      <c r="P76" t="n">
        <v>78.93000000000001</v>
      </c>
      <c r="Q76" t="n">
        <v>204.14</v>
      </c>
      <c r="R76" t="n">
        <v>23.65</v>
      </c>
      <c r="S76" t="n">
        <v>17.37</v>
      </c>
      <c r="T76" t="n">
        <v>1046.69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68.49884436187388</v>
      </c>
      <c r="AB76" t="n">
        <v>93.72314081161436</v>
      </c>
      <c r="AC76" t="n">
        <v>84.77833579383112</v>
      </c>
      <c r="AD76" t="n">
        <v>68498.84436187388</v>
      </c>
      <c r="AE76" t="n">
        <v>93723.14081161436</v>
      </c>
      <c r="AF76" t="n">
        <v>6.569381459250202e-06</v>
      </c>
      <c r="AG76" t="n">
        <v>0.3904166666666666</v>
      </c>
      <c r="AH76" t="n">
        <v>84778.33579383112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10.672</v>
      </c>
      <c r="E77" t="n">
        <v>9.369999999999999</v>
      </c>
      <c r="F77" t="n">
        <v>6.75</v>
      </c>
      <c r="G77" t="n">
        <v>101.29</v>
      </c>
      <c r="H77" t="n">
        <v>1.63</v>
      </c>
      <c r="I77" t="n">
        <v>4</v>
      </c>
      <c r="J77" t="n">
        <v>215.09</v>
      </c>
      <c r="K77" t="n">
        <v>53.44</v>
      </c>
      <c r="L77" t="n">
        <v>19.75</v>
      </c>
      <c r="M77" t="n">
        <v>2</v>
      </c>
      <c r="N77" t="n">
        <v>46.91</v>
      </c>
      <c r="O77" t="n">
        <v>26762.44</v>
      </c>
      <c r="P77" t="n">
        <v>78.93000000000001</v>
      </c>
      <c r="Q77" t="n">
        <v>204.18</v>
      </c>
      <c r="R77" t="n">
        <v>23.7</v>
      </c>
      <c r="S77" t="n">
        <v>17.37</v>
      </c>
      <c r="T77" t="n">
        <v>1073.33</v>
      </c>
      <c r="U77" t="n">
        <v>0.73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68.52752019179445</v>
      </c>
      <c r="AB77" t="n">
        <v>93.76237634720002</v>
      </c>
      <c r="AC77" t="n">
        <v>84.81382674496791</v>
      </c>
      <c r="AD77" t="n">
        <v>68527.52019179445</v>
      </c>
      <c r="AE77" t="n">
        <v>93762.37634720001</v>
      </c>
      <c r="AF77" t="n">
        <v>6.566428043338655e-06</v>
      </c>
      <c r="AG77" t="n">
        <v>0.3904166666666666</v>
      </c>
      <c r="AH77" t="n">
        <v>84813.82674496791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10.68</v>
      </c>
      <c r="E78" t="n">
        <v>9.359999999999999</v>
      </c>
      <c r="F78" t="n">
        <v>6.75</v>
      </c>
      <c r="G78" t="n">
        <v>101.19</v>
      </c>
      <c r="H78" t="n">
        <v>1.65</v>
      </c>
      <c r="I78" t="n">
        <v>4</v>
      </c>
      <c r="J78" t="n">
        <v>215.5</v>
      </c>
      <c r="K78" t="n">
        <v>53.44</v>
      </c>
      <c r="L78" t="n">
        <v>20</v>
      </c>
      <c r="M78" t="n">
        <v>2</v>
      </c>
      <c r="N78" t="n">
        <v>47.07</v>
      </c>
      <c r="O78" t="n">
        <v>26812.71</v>
      </c>
      <c r="P78" t="n">
        <v>79.16</v>
      </c>
      <c r="Q78" t="n">
        <v>204.14</v>
      </c>
      <c r="R78" t="n">
        <v>23.58</v>
      </c>
      <c r="S78" t="n">
        <v>17.37</v>
      </c>
      <c r="T78" t="n">
        <v>1010.69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68.59291205773715</v>
      </c>
      <c r="AB78" t="n">
        <v>93.85184838306826</v>
      </c>
      <c r="AC78" t="n">
        <v>84.89475969530773</v>
      </c>
      <c r="AD78" t="n">
        <v>68592.91205773715</v>
      </c>
      <c r="AE78" t="n">
        <v>93851.84838306825</v>
      </c>
      <c r="AF78" t="n">
        <v>6.571350403191233e-06</v>
      </c>
      <c r="AG78" t="n">
        <v>0.39</v>
      </c>
      <c r="AH78" t="n">
        <v>84894.75969530773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10.685</v>
      </c>
      <c r="E79" t="n">
        <v>9.359999999999999</v>
      </c>
      <c r="F79" t="n">
        <v>6.74</v>
      </c>
      <c r="G79" t="n">
        <v>101.12</v>
      </c>
      <c r="H79" t="n">
        <v>1.67</v>
      </c>
      <c r="I79" t="n">
        <v>4</v>
      </c>
      <c r="J79" t="n">
        <v>215.91</v>
      </c>
      <c r="K79" t="n">
        <v>53.44</v>
      </c>
      <c r="L79" t="n">
        <v>20.25</v>
      </c>
      <c r="M79" t="n">
        <v>2</v>
      </c>
      <c r="N79" t="n">
        <v>47.23</v>
      </c>
      <c r="O79" t="n">
        <v>26863.02</v>
      </c>
      <c r="P79" t="n">
        <v>79.17</v>
      </c>
      <c r="Q79" t="n">
        <v>204.14</v>
      </c>
      <c r="R79" t="n">
        <v>23.42</v>
      </c>
      <c r="S79" t="n">
        <v>17.37</v>
      </c>
      <c r="T79" t="n">
        <v>932.1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68.53329929360146</v>
      </c>
      <c r="AB79" t="n">
        <v>93.77028356924831</v>
      </c>
      <c r="AC79" t="n">
        <v>84.82097931284179</v>
      </c>
      <c r="AD79" t="n">
        <v>68533.29929360146</v>
      </c>
      <c r="AE79" t="n">
        <v>93770.28356924831</v>
      </c>
      <c r="AF79" t="n">
        <v>6.574426878099094e-06</v>
      </c>
      <c r="AG79" t="n">
        <v>0.39</v>
      </c>
      <c r="AH79" t="n">
        <v>84820.97931284178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10.6809</v>
      </c>
      <c r="E80" t="n">
        <v>9.359999999999999</v>
      </c>
      <c r="F80" t="n">
        <v>6.75</v>
      </c>
      <c r="G80" t="n">
        <v>101.17</v>
      </c>
      <c r="H80" t="n">
        <v>1.68</v>
      </c>
      <c r="I80" t="n">
        <v>4</v>
      </c>
      <c r="J80" t="n">
        <v>216.32</v>
      </c>
      <c r="K80" t="n">
        <v>53.44</v>
      </c>
      <c r="L80" t="n">
        <v>20.5</v>
      </c>
      <c r="M80" t="n">
        <v>2</v>
      </c>
      <c r="N80" t="n">
        <v>47.38</v>
      </c>
      <c r="O80" t="n">
        <v>26913.4</v>
      </c>
      <c r="P80" t="n">
        <v>79.18000000000001</v>
      </c>
      <c r="Q80" t="n">
        <v>204.14</v>
      </c>
      <c r="R80" t="n">
        <v>23.55</v>
      </c>
      <c r="S80" t="n">
        <v>17.37</v>
      </c>
      <c r="T80" t="n">
        <v>998.5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68.59772162922596</v>
      </c>
      <c r="AB80" t="n">
        <v>93.85842905096258</v>
      </c>
      <c r="AC80" t="n">
        <v>84.90071231349421</v>
      </c>
      <c r="AD80" t="n">
        <v>68597.72162922595</v>
      </c>
      <c r="AE80" t="n">
        <v>93858.42905096259</v>
      </c>
      <c r="AF80" t="n">
        <v>6.571904168674648e-06</v>
      </c>
      <c r="AG80" t="n">
        <v>0.39</v>
      </c>
      <c r="AH80" t="n">
        <v>84900.71231349421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10.6746</v>
      </c>
      <c r="E81" t="n">
        <v>9.369999999999999</v>
      </c>
      <c r="F81" t="n">
        <v>6.75</v>
      </c>
      <c r="G81" t="n">
        <v>101.26</v>
      </c>
      <c r="H81" t="n">
        <v>1.7</v>
      </c>
      <c r="I81" t="n">
        <v>4</v>
      </c>
      <c r="J81" t="n">
        <v>216.73</v>
      </c>
      <c r="K81" t="n">
        <v>53.44</v>
      </c>
      <c r="L81" t="n">
        <v>20.75</v>
      </c>
      <c r="M81" t="n">
        <v>2</v>
      </c>
      <c r="N81" t="n">
        <v>47.54</v>
      </c>
      <c r="O81" t="n">
        <v>26963.82</v>
      </c>
      <c r="P81" t="n">
        <v>79.02</v>
      </c>
      <c r="Q81" t="n">
        <v>204.14</v>
      </c>
      <c r="R81" t="n">
        <v>23.67</v>
      </c>
      <c r="S81" t="n">
        <v>17.37</v>
      </c>
      <c r="T81" t="n">
        <v>1058.29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68.55786664971394</v>
      </c>
      <c r="AB81" t="n">
        <v>93.80389770971667</v>
      </c>
      <c r="AC81" t="n">
        <v>84.85138536692159</v>
      </c>
      <c r="AD81" t="n">
        <v>68557.86664971395</v>
      </c>
      <c r="AE81" t="n">
        <v>93803.89770971666</v>
      </c>
      <c r="AF81" t="n">
        <v>6.568027810290743e-06</v>
      </c>
      <c r="AG81" t="n">
        <v>0.3904166666666666</v>
      </c>
      <c r="AH81" t="n">
        <v>84851.38536692159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10.6743</v>
      </c>
      <c r="E82" t="n">
        <v>9.369999999999999</v>
      </c>
      <c r="F82" t="n">
        <v>6.75</v>
      </c>
      <c r="G82" t="n">
        <v>101.26</v>
      </c>
      <c r="H82" t="n">
        <v>1.72</v>
      </c>
      <c r="I82" t="n">
        <v>4</v>
      </c>
      <c r="J82" t="n">
        <v>217.14</v>
      </c>
      <c r="K82" t="n">
        <v>53.44</v>
      </c>
      <c r="L82" t="n">
        <v>21</v>
      </c>
      <c r="M82" t="n">
        <v>2</v>
      </c>
      <c r="N82" t="n">
        <v>47.7</v>
      </c>
      <c r="O82" t="n">
        <v>27014.3</v>
      </c>
      <c r="P82" t="n">
        <v>78.94</v>
      </c>
      <c r="Q82" t="n">
        <v>204.14</v>
      </c>
      <c r="R82" t="n">
        <v>23.65</v>
      </c>
      <c r="S82" t="n">
        <v>17.37</v>
      </c>
      <c r="T82" t="n">
        <v>1049.03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68.51887465959628</v>
      </c>
      <c r="AB82" t="n">
        <v>93.75054714863248</v>
      </c>
      <c r="AC82" t="n">
        <v>84.80312650850929</v>
      </c>
      <c r="AD82" t="n">
        <v>68518.87465959627</v>
      </c>
      <c r="AE82" t="n">
        <v>93750.54714863248</v>
      </c>
      <c r="AF82" t="n">
        <v>6.567843221796271e-06</v>
      </c>
      <c r="AG82" t="n">
        <v>0.3904166666666666</v>
      </c>
      <c r="AH82" t="n">
        <v>84803.12650850929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10.6749</v>
      </c>
      <c r="E83" t="n">
        <v>9.369999999999999</v>
      </c>
      <c r="F83" t="n">
        <v>6.75</v>
      </c>
      <c r="G83" t="n">
        <v>101.25</v>
      </c>
      <c r="H83" t="n">
        <v>1.74</v>
      </c>
      <c r="I83" t="n">
        <v>4</v>
      </c>
      <c r="J83" t="n">
        <v>217.55</v>
      </c>
      <c r="K83" t="n">
        <v>53.44</v>
      </c>
      <c r="L83" t="n">
        <v>21.25</v>
      </c>
      <c r="M83" t="n">
        <v>2</v>
      </c>
      <c r="N83" t="n">
        <v>47.86</v>
      </c>
      <c r="O83" t="n">
        <v>27064.84</v>
      </c>
      <c r="P83" t="n">
        <v>78.8</v>
      </c>
      <c r="Q83" t="n">
        <v>204.14</v>
      </c>
      <c r="R83" t="n">
        <v>23.64</v>
      </c>
      <c r="S83" t="n">
        <v>17.37</v>
      </c>
      <c r="T83" t="n">
        <v>1043.84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68.44391941180314</v>
      </c>
      <c r="AB83" t="n">
        <v>93.64799007180982</v>
      </c>
      <c r="AC83" t="n">
        <v>84.71035733515879</v>
      </c>
      <c r="AD83" t="n">
        <v>68443.91941180313</v>
      </c>
      <c r="AE83" t="n">
        <v>93647.99007180982</v>
      </c>
      <c r="AF83" t="n">
        <v>6.568212398785214e-06</v>
      </c>
      <c r="AG83" t="n">
        <v>0.3904166666666666</v>
      </c>
      <c r="AH83" t="n">
        <v>84710.35733515878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10.6784</v>
      </c>
      <c r="E84" t="n">
        <v>9.359999999999999</v>
      </c>
      <c r="F84" t="n">
        <v>6.75</v>
      </c>
      <c r="G84" t="n">
        <v>101.21</v>
      </c>
      <c r="H84" t="n">
        <v>1.75</v>
      </c>
      <c r="I84" t="n">
        <v>4</v>
      </c>
      <c r="J84" t="n">
        <v>217.96</v>
      </c>
      <c r="K84" t="n">
        <v>53.44</v>
      </c>
      <c r="L84" t="n">
        <v>21.5</v>
      </c>
      <c r="M84" t="n">
        <v>2</v>
      </c>
      <c r="N84" t="n">
        <v>48.02</v>
      </c>
      <c r="O84" t="n">
        <v>27115.43</v>
      </c>
      <c r="P84" t="n">
        <v>78.59</v>
      </c>
      <c r="Q84" t="n">
        <v>204.18</v>
      </c>
      <c r="R84" t="n">
        <v>23.58</v>
      </c>
      <c r="S84" t="n">
        <v>17.37</v>
      </c>
      <c r="T84" t="n">
        <v>1010.38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68.31199450932263</v>
      </c>
      <c r="AB84" t="n">
        <v>93.46748460012013</v>
      </c>
      <c r="AC84" t="n">
        <v>84.54707905234609</v>
      </c>
      <c r="AD84" t="n">
        <v>68311.99450932263</v>
      </c>
      <c r="AE84" t="n">
        <v>93467.48460012014</v>
      </c>
      <c r="AF84" t="n">
        <v>6.570365931220717e-06</v>
      </c>
      <c r="AG84" t="n">
        <v>0.39</v>
      </c>
      <c r="AH84" t="n">
        <v>84547.07905234609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10.6825</v>
      </c>
      <c r="E85" t="n">
        <v>9.359999999999999</v>
      </c>
      <c r="F85" t="n">
        <v>6.74</v>
      </c>
      <c r="G85" t="n">
        <v>101.15</v>
      </c>
      <c r="H85" t="n">
        <v>1.77</v>
      </c>
      <c r="I85" t="n">
        <v>4</v>
      </c>
      <c r="J85" t="n">
        <v>218.37</v>
      </c>
      <c r="K85" t="n">
        <v>53.44</v>
      </c>
      <c r="L85" t="n">
        <v>21.75</v>
      </c>
      <c r="M85" t="n">
        <v>2</v>
      </c>
      <c r="N85" t="n">
        <v>48.18</v>
      </c>
      <c r="O85" t="n">
        <v>27166.08</v>
      </c>
      <c r="P85" t="n">
        <v>78.41</v>
      </c>
      <c r="Q85" t="n">
        <v>204.14</v>
      </c>
      <c r="R85" t="n">
        <v>23.52</v>
      </c>
      <c r="S85" t="n">
        <v>17.37</v>
      </c>
      <c r="T85" t="n">
        <v>982.35</v>
      </c>
      <c r="U85" t="n">
        <v>0.74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68.1610640968406</v>
      </c>
      <c r="AB85" t="n">
        <v>93.26097495118249</v>
      </c>
      <c r="AC85" t="n">
        <v>84.36027839446487</v>
      </c>
      <c r="AD85" t="n">
        <v>68161.06409684061</v>
      </c>
      <c r="AE85" t="n">
        <v>93260.97495118249</v>
      </c>
      <c r="AF85" t="n">
        <v>6.572888640645163e-06</v>
      </c>
      <c r="AG85" t="n">
        <v>0.39</v>
      </c>
      <c r="AH85" t="n">
        <v>84360.27839446487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10.686</v>
      </c>
      <c r="E86" t="n">
        <v>9.359999999999999</v>
      </c>
      <c r="F86" t="n">
        <v>6.74</v>
      </c>
      <c r="G86" t="n">
        <v>101.11</v>
      </c>
      <c r="H86" t="n">
        <v>1.79</v>
      </c>
      <c r="I86" t="n">
        <v>4</v>
      </c>
      <c r="J86" t="n">
        <v>218.78</v>
      </c>
      <c r="K86" t="n">
        <v>53.44</v>
      </c>
      <c r="L86" t="n">
        <v>22</v>
      </c>
      <c r="M86" t="n">
        <v>2</v>
      </c>
      <c r="N86" t="n">
        <v>48.34</v>
      </c>
      <c r="O86" t="n">
        <v>27216.79</v>
      </c>
      <c r="P86" t="n">
        <v>78.05</v>
      </c>
      <c r="Q86" t="n">
        <v>204.14</v>
      </c>
      <c r="R86" t="n">
        <v>23.37</v>
      </c>
      <c r="S86" t="n">
        <v>17.37</v>
      </c>
      <c r="T86" t="n">
        <v>906.39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67.95695753769748</v>
      </c>
      <c r="AB86" t="n">
        <v>92.98170735241712</v>
      </c>
      <c r="AC86" t="n">
        <v>84.10766370337105</v>
      </c>
      <c r="AD86" t="n">
        <v>67956.95753769748</v>
      </c>
      <c r="AE86" t="n">
        <v>92981.70735241711</v>
      </c>
      <c r="AF86" t="n">
        <v>6.575042173080666e-06</v>
      </c>
      <c r="AG86" t="n">
        <v>0.39</v>
      </c>
      <c r="AH86" t="n">
        <v>84107.66370337104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10.6847</v>
      </c>
      <c r="E87" t="n">
        <v>9.359999999999999</v>
      </c>
      <c r="F87" t="n">
        <v>6.74</v>
      </c>
      <c r="G87" t="n">
        <v>101.12</v>
      </c>
      <c r="H87" t="n">
        <v>1.8</v>
      </c>
      <c r="I87" t="n">
        <v>4</v>
      </c>
      <c r="J87" t="n">
        <v>219.19</v>
      </c>
      <c r="K87" t="n">
        <v>53.44</v>
      </c>
      <c r="L87" t="n">
        <v>22.25</v>
      </c>
      <c r="M87" t="n">
        <v>2</v>
      </c>
      <c r="N87" t="n">
        <v>48.51</v>
      </c>
      <c r="O87" t="n">
        <v>27267.55</v>
      </c>
      <c r="P87" t="n">
        <v>77.73999999999999</v>
      </c>
      <c r="Q87" t="n">
        <v>204.14</v>
      </c>
      <c r="R87" t="n">
        <v>23.45</v>
      </c>
      <c r="S87" t="n">
        <v>17.37</v>
      </c>
      <c r="T87" t="n">
        <v>946.55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67.80675924772541</v>
      </c>
      <c r="AB87" t="n">
        <v>92.77619942579655</v>
      </c>
      <c r="AC87" t="n">
        <v>83.92176916483487</v>
      </c>
      <c r="AD87" t="n">
        <v>67806.75924772541</v>
      </c>
      <c r="AE87" t="n">
        <v>92776.19942579654</v>
      </c>
      <c r="AF87" t="n">
        <v>6.574242289604622e-06</v>
      </c>
      <c r="AG87" t="n">
        <v>0.39</v>
      </c>
      <c r="AH87" t="n">
        <v>83921.76916483487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10.6844</v>
      </c>
      <c r="E88" t="n">
        <v>9.359999999999999</v>
      </c>
      <c r="F88" t="n">
        <v>6.74</v>
      </c>
      <c r="G88" t="n">
        <v>101.13</v>
      </c>
      <c r="H88" t="n">
        <v>1.82</v>
      </c>
      <c r="I88" t="n">
        <v>4</v>
      </c>
      <c r="J88" t="n">
        <v>219.6</v>
      </c>
      <c r="K88" t="n">
        <v>53.44</v>
      </c>
      <c r="L88" t="n">
        <v>22.5</v>
      </c>
      <c r="M88" t="n">
        <v>2</v>
      </c>
      <c r="N88" t="n">
        <v>48.67</v>
      </c>
      <c r="O88" t="n">
        <v>27318.36</v>
      </c>
      <c r="P88" t="n">
        <v>77.45</v>
      </c>
      <c r="Q88" t="n">
        <v>204.14</v>
      </c>
      <c r="R88" t="n">
        <v>23.42</v>
      </c>
      <c r="S88" t="n">
        <v>17.37</v>
      </c>
      <c r="T88" t="n">
        <v>933.24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67.66082240299355</v>
      </c>
      <c r="AB88" t="n">
        <v>92.5765221965553</v>
      </c>
      <c r="AC88" t="n">
        <v>83.74114885010364</v>
      </c>
      <c r="AD88" t="n">
        <v>67660.82240299355</v>
      </c>
      <c r="AE88" t="n">
        <v>92576.52219655531</v>
      </c>
      <c r="AF88" t="n">
        <v>6.574057701110151e-06</v>
      </c>
      <c r="AG88" t="n">
        <v>0.39</v>
      </c>
      <c r="AH88" t="n">
        <v>83741.14885010364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10.6857</v>
      </c>
      <c r="E89" t="n">
        <v>9.359999999999999</v>
      </c>
      <c r="F89" t="n">
        <v>6.74</v>
      </c>
      <c r="G89" t="n">
        <v>101.11</v>
      </c>
      <c r="H89" t="n">
        <v>1.84</v>
      </c>
      <c r="I89" t="n">
        <v>4</v>
      </c>
      <c r="J89" t="n">
        <v>220.01</v>
      </c>
      <c r="K89" t="n">
        <v>53.44</v>
      </c>
      <c r="L89" t="n">
        <v>22.75</v>
      </c>
      <c r="M89" t="n">
        <v>2</v>
      </c>
      <c r="N89" t="n">
        <v>48.83</v>
      </c>
      <c r="O89" t="n">
        <v>27369.23</v>
      </c>
      <c r="P89" t="n">
        <v>76.98</v>
      </c>
      <c r="Q89" t="n">
        <v>204.14</v>
      </c>
      <c r="R89" t="n">
        <v>23.41</v>
      </c>
      <c r="S89" t="n">
        <v>17.37</v>
      </c>
      <c r="T89" t="n">
        <v>925.61</v>
      </c>
      <c r="U89" t="n">
        <v>0.74</v>
      </c>
      <c r="V89" t="n">
        <v>0.76</v>
      </c>
      <c r="W89" t="n">
        <v>1.14</v>
      </c>
      <c r="X89" t="n">
        <v>0.05</v>
      </c>
      <c r="Y89" t="n">
        <v>1</v>
      </c>
      <c r="Z89" t="n">
        <v>10</v>
      </c>
      <c r="AA89" t="n">
        <v>67.41380825907336</v>
      </c>
      <c r="AB89" t="n">
        <v>92.23854654734899</v>
      </c>
      <c r="AC89" t="n">
        <v>83.43542912250562</v>
      </c>
      <c r="AD89" t="n">
        <v>67413.80825907337</v>
      </c>
      <c r="AE89" t="n">
        <v>92238.54654734899</v>
      </c>
      <c r="AF89" t="n">
        <v>6.574857584586195e-06</v>
      </c>
      <c r="AG89" t="n">
        <v>0.39</v>
      </c>
      <c r="AH89" t="n">
        <v>83435.42912250562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10.6911</v>
      </c>
      <c r="E90" t="n">
        <v>9.35</v>
      </c>
      <c r="F90" t="n">
        <v>6.74</v>
      </c>
      <c r="G90" t="n">
        <v>101.04</v>
      </c>
      <c r="H90" t="n">
        <v>1.85</v>
      </c>
      <c r="I90" t="n">
        <v>4</v>
      </c>
      <c r="J90" t="n">
        <v>220.43</v>
      </c>
      <c r="K90" t="n">
        <v>53.44</v>
      </c>
      <c r="L90" t="n">
        <v>23</v>
      </c>
      <c r="M90" t="n">
        <v>2</v>
      </c>
      <c r="N90" t="n">
        <v>48.99</v>
      </c>
      <c r="O90" t="n">
        <v>27420.16</v>
      </c>
      <c r="P90" t="n">
        <v>76.56</v>
      </c>
      <c r="Q90" t="n">
        <v>204.14</v>
      </c>
      <c r="R90" t="n">
        <v>23.17</v>
      </c>
      <c r="S90" t="n">
        <v>17.37</v>
      </c>
      <c r="T90" t="n">
        <v>808.22</v>
      </c>
      <c r="U90" t="n">
        <v>0.75</v>
      </c>
      <c r="V90" t="n">
        <v>0.76</v>
      </c>
      <c r="W90" t="n">
        <v>1.14</v>
      </c>
      <c r="X90" t="n">
        <v>0.04</v>
      </c>
      <c r="Y90" t="n">
        <v>1</v>
      </c>
      <c r="Z90" t="n">
        <v>10</v>
      </c>
      <c r="AA90" t="n">
        <v>67.16433904268513</v>
      </c>
      <c r="AB90" t="n">
        <v>91.89721175968167</v>
      </c>
      <c r="AC90" t="n">
        <v>83.12667084790679</v>
      </c>
      <c r="AD90" t="n">
        <v>67164.33904268513</v>
      </c>
      <c r="AE90" t="n">
        <v>91897.21175968167</v>
      </c>
      <c r="AF90" t="n">
        <v>6.578180177486684e-06</v>
      </c>
      <c r="AG90" t="n">
        <v>0.3895833333333333</v>
      </c>
      <c r="AH90" t="n">
        <v>83126.67084790679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10.6949</v>
      </c>
      <c r="E91" t="n">
        <v>9.35</v>
      </c>
      <c r="F91" t="n">
        <v>6.73</v>
      </c>
      <c r="G91" t="n">
        <v>100.99</v>
      </c>
      <c r="H91" t="n">
        <v>1.87</v>
      </c>
      <c r="I91" t="n">
        <v>4</v>
      </c>
      <c r="J91" t="n">
        <v>220.84</v>
      </c>
      <c r="K91" t="n">
        <v>53.44</v>
      </c>
      <c r="L91" t="n">
        <v>23.25</v>
      </c>
      <c r="M91" t="n">
        <v>2</v>
      </c>
      <c r="N91" t="n">
        <v>49.16</v>
      </c>
      <c r="O91" t="n">
        <v>27471.15</v>
      </c>
      <c r="P91" t="n">
        <v>76.22</v>
      </c>
      <c r="Q91" t="n">
        <v>204.14</v>
      </c>
      <c r="R91" t="n">
        <v>23.07</v>
      </c>
      <c r="S91" t="n">
        <v>17.37</v>
      </c>
      <c r="T91" t="n">
        <v>756.02</v>
      </c>
      <c r="U91" t="n">
        <v>0.75</v>
      </c>
      <c r="V91" t="n">
        <v>0.76</v>
      </c>
      <c r="W91" t="n">
        <v>1.14</v>
      </c>
      <c r="X91" t="n">
        <v>0.04</v>
      </c>
      <c r="Y91" t="n">
        <v>1</v>
      </c>
      <c r="Z91" t="n">
        <v>10</v>
      </c>
      <c r="AA91" t="n">
        <v>66.93435935370516</v>
      </c>
      <c r="AB91" t="n">
        <v>91.58254340323163</v>
      </c>
      <c r="AC91" t="n">
        <v>82.84203399775643</v>
      </c>
      <c r="AD91" t="n">
        <v>66934.35935370516</v>
      </c>
      <c r="AE91" t="n">
        <v>91582.54340323163</v>
      </c>
      <c r="AF91" t="n">
        <v>6.580518298416659e-06</v>
      </c>
      <c r="AG91" t="n">
        <v>0.3895833333333333</v>
      </c>
      <c r="AH91" t="n">
        <v>82842.03399775643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10.6895</v>
      </c>
      <c r="E92" t="n">
        <v>9.359999999999999</v>
      </c>
      <c r="F92" t="n">
        <v>6.74</v>
      </c>
      <c r="G92" t="n">
        <v>101.06</v>
      </c>
      <c r="H92" t="n">
        <v>1.89</v>
      </c>
      <c r="I92" t="n">
        <v>4</v>
      </c>
      <c r="J92" t="n">
        <v>221.25</v>
      </c>
      <c r="K92" t="n">
        <v>53.44</v>
      </c>
      <c r="L92" t="n">
        <v>23.5</v>
      </c>
      <c r="M92" t="n">
        <v>1</v>
      </c>
      <c r="N92" t="n">
        <v>49.32</v>
      </c>
      <c r="O92" t="n">
        <v>27522.19</v>
      </c>
      <c r="P92" t="n">
        <v>75.93000000000001</v>
      </c>
      <c r="Q92" t="n">
        <v>204.14</v>
      </c>
      <c r="R92" t="n">
        <v>23.15</v>
      </c>
      <c r="S92" t="n">
        <v>17.37</v>
      </c>
      <c r="T92" t="n">
        <v>798.24</v>
      </c>
      <c r="U92" t="n">
        <v>0.75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66.85697948485186</v>
      </c>
      <c r="AB92" t="n">
        <v>91.47666885290772</v>
      </c>
      <c r="AC92" t="n">
        <v>82.74626396591952</v>
      </c>
      <c r="AD92" t="n">
        <v>66856.97948485186</v>
      </c>
      <c r="AE92" t="n">
        <v>91476.66885290772</v>
      </c>
      <c r="AF92" t="n">
        <v>6.577195705516169e-06</v>
      </c>
      <c r="AG92" t="n">
        <v>0.39</v>
      </c>
      <c r="AH92" t="n">
        <v>82746.26396591953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10.6901</v>
      </c>
      <c r="E93" t="n">
        <v>9.35</v>
      </c>
      <c r="F93" t="n">
        <v>6.74</v>
      </c>
      <c r="G93" t="n">
        <v>101.05</v>
      </c>
      <c r="H93" t="n">
        <v>1.9</v>
      </c>
      <c r="I93" t="n">
        <v>4</v>
      </c>
      <c r="J93" t="n">
        <v>221.67</v>
      </c>
      <c r="K93" t="n">
        <v>53.44</v>
      </c>
      <c r="L93" t="n">
        <v>23.75</v>
      </c>
      <c r="M93" t="n">
        <v>1</v>
      </c>
      <c r="N93" t="n">
        <v>49.48</v>
      </c>
      <c r="O93" t="n">
        <v>27573.29</v>
      </c>
      <c r="P93" t="n">
        <v>75.8</v>
      </c>
      <c r="Q93" t="n">
        <v>204.14</v>
      </c>
      <c r="R93" t="n">
        <v>23.17</v>
      </c>
      <c r="S93" t="n">
        <v>17.37</v>
      </c>
      <c r="T93" t="n">
        <v>809.42</v>
      </c>
      <c r="U93" t="n">
        <v>0.75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66.78328937641429</v>
      </c>
      <c r="AB93" t="n">
        <v>91.37584279556535</v>
      </c>
      <c r="AC93" t="n">
        <v>82.65506060597961</v>
      </c>
      <c r="AD93" t="n">
        <v>66783.28937641429</v>
      </c>
      <c r="AE93" t="n">
        <v>91375.84279556535</v>
      </c>
      <c r="AF93" t="n">
        <v>6.577564882505112e-06</v>
      </c>
      <c r="AG93" t="n">
        <v>0.3895833333333333</v>
      </c>
      <c r="AH93" t="n">
        <v>82655.06060597961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10.6885</v>
      </c>
      <c r="E94" t="n">
        <v>9.359999999999999</v>
      </c>
      <c r="F94" t="n">
        <v>6.74</v>
      </c>
      <c r="G94" t="n">
        <v>101.08</v>
      </c>
      <c r="H94" t="n">
        <v>1.92</v>
      </c>
      <c r="I94" t="n">
        <v>4</v>
      </c>
      <c r="J94" t="n">
        <v>222.08</v>
      </c>
      <c r="K94" t="n">
        <v>53.44</v>
      </c>
      <c r="L94" t="n">
        <v>24</v>
      </c>
      <c r="M94" t="n">
        <v>1</v>
      </c>
      <c r="N94" t="n">
        <v>49.65</v>
      </c>
      <c r="O94" t="n">
        <v>27624.44</v>
      </c>
      <c r="P94" t="n">
        <v>75.7</v>
      </c>
      <c r="Q94" t="n">
        <v>204.14</v>
      </c>
      <c r="R94" t="n">
        <v>23.19</v>
      </c>
      <c r="S94" t="n">
        <v>17.37</v>
      </c>
      <c r="T94" t="n">
        <v>818.65</v>
      </c>
      <c r="U94" t="n">
        <v>0.75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66.74568862255941</v>
      </c>
      <c r="AB94" t="n">
        <v>91.32439578531296</v>
      </c>
      <c r="AC94" t="n">
        <v>82.60852362617935</v>
      </c>
      <c r="AD94" t="n">
        <v>66745.68862255941</v>
      </c>
      <c r="AE94" t="n">
        <v>91324.39578531295</v>
      </c>
      <c r="AF94" t="n">
        <v>6.576580410534596e-06</v>
      </c>
      <c r="AG94" t="n">
        <v>0.39</v>
      </c>
      <c r="AH94" t="n">
        <v>82608.52362617935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10.6876</v>
      </c>
      <c r="E95" t="n">
        <v>9.359999999999999</v>
      </c>
      <c r="F95" t="n">
        <v>6.74</v>
      </c>
      <c r="G95" t="n">
        <v>101.09</v>
      </c>
      <c r="H95" t="n">
        <v>1.94</v>
      </c>
      <c r="I95" t="n">
        <v>4</v>
      </c>
      <c r="J95" t="n">
        <v>222.5</v>
      </c>
      <c r="K95" t="n">
        <v>53.44</v>
      </c>
      <c r="L95" t="n">
        <v>24.25</v>
      </c>
      <c r="M95" t="n">
        <v>1</v>
      </c>
      <c r="N95" t="n">
        <v>49.81</v>
      </c>
      <c r="O95" t="n">
        <v>27675.78</v>
      </c>
      <c r="P95" t="n">
        <v>75.56999999999999</v>
      </c>
      <c r="Q95" t="n">
        <v>204.14</v>
      </c>
      <c r="R95" t="n">
        <v>23.24</v>
      </c>
      <c r="S95" t="n">
        <v>17.37</v>
      </c>
      <c r="T95" t="n">
        <v>840.17</v>
      </c>
      <c r="U95" t="n">
        <v>0.75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66.68471623441128</v>
      </c>
      <c r="AB95" t="n">
        <v>91.24097067393677</v>
      </c>
      <c r="AC95" t="n">
        <v>82.53306049034504</v>
      </c>
      <c r="AD95" t="n">
        <v>66684.71623441129</v>
      </c>
      <c r="AE95" t="n">
        <v>91240.97067393677</v>
      </c>
      <c r="AF95" t="n">
        <v>6.576026645051181e-06</v>
      </c>
      <c r="AG95" t="n">
        <v>0.39</v>
      </c>
      <c r="AH95" t="n">
        <v>82533.06049034503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10.6869</v>
      </c>
      <c r="E96" t="n">
        <v>9.359999999999999</v>
      </c>
      <c r="F96" t="n">
        <v>6.74</v>
      </c>
      <c r="G96" t="n">
        <v>101.1</v>
      </c>
      <c r="H96" t="n">
        <v>1.95</v>
      </c>
      <c r="I96" t="n">
        <v>4</v>
      </c>
      <c r="J96" t="n">
        <v>222.92</v>
      </c>
      <c r="K96" t="n">
        <v>53.44</v>
      </c>
      <c r="L96" t="n">
        <v>24.5</v>
      </c>
      <c r="M96" t="n">
        <v>0</v>
      </c>
      <c r="N96" t="n">
        <v>49.98</v>
      </c>
      <c r="O96" t="n">
        <v>27727.05</v>
      </c>
      <c r="P96" t="n">
        <v>75.42</v>
      </c>
      <c r="Q96" t="n">
        <v>204.14</v>
      </c>
      <c r="R96" t="n">
        <v>23.25</v>
      </c>
      <c r="S96" t="n">
        <v>17.37</v>
      </c>
      <c r="T96" t="n">
        <v>846.62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66.61239107864415</v>
      </c>
      <c r="AB96" t="n">
        <v>91.14201220505556</v>
      </c>
      <c r="AC96" t="n">
        <v>82.44354647884471</v>
      </c>
      <c r="AD96" t="n">
        <v>66612.39107864416</v>
      </c>
      <c r="AE96" t="n">
        <v>91142.01220505557</v>
      </c>
      <c r="AF96" t="n">
        <v>6.57559593856408e-06</v>
      </c>
      <c r="AG96" t="n">
        <v>0.39</v>
      </c>
      <c r="AH96" t="n">
        <v>82443.54647884471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8.8626</v>
      </c>
      <c r="E2" t="n">
        <v>11.28</v>
      </c>
      <c r="F2" t="n">
        <v>7.84</v>
      </c>
      <c r="G2" t="n">
        <v>8.25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77.78</v>
      </c>
      <c r="Q2" t="n">
        <v>204.19</v>
      </c>
      <c r="R2" t="n">
        <v>57.49</v>
      </c>
      <c r="S2" t="n">
        <v>17.37</v>
      </c>
      <c r="T2" t="n">
        <v>17701.33</v>
      </c>
      <c r="U2" t="n">
        <v>0.3</v>
      </c>
      <c r="V2" t="n">
        <v>0.65</v>
      </c>
      <c r="W2" t="n">
        <v>1.23</v>
      </c>
      <c r="X2" t="n">
        <v>1.14</v>
      </c>
      <c r="Y2" t="n">
        <v>1</v>
      </c>
      <c r="Z2" t="n">
        <v>10</v>
      </c>
      <c r="AA2" t="n">
        <v>79.56211776339552</v>
      </c>
      <c r="AB2" t="n">
        <v>108.8603995567444</v>
      </c>
      <c r="AC2" t="n">
        <v>98.47091580960684</v>
      </c>
      <c r="AD2" t="n">
        <v>79562.11776339552</v>
      </c>
      <c r="AE2" t="n">
        <v>108860.3995567444</v>
      </c>
      <c r="AF2" t="n">
        <v>6.798112101113305e-06</v>
      </c>
      <c r="AG2" t="n">
        <v>0.47</v>
      </c>
      <c r="AH2" t="n">
        <v>98470.91580960684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9.339</v>
      </c>
      <c r="E3" t="n">
        <v>10.71</v>
      </c>
      <c r="F3" t="n">
        <v>7.57</v>
      </c>
      <c r="G3" t="n">
        <v>10.33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74.81999999999999</v>
      </c>
      <c r="Q3" t="n">
        <v>204.18</v>
      </c>
      <c r="R3" t="n">
        <v>49.19</v>
      </c>
      <c r="S3" t="n">
        <v>17.37</v>
      </c>
      <c r="T3" t="n">
        <v>13617.93</v>
      </c>
      <c r="U3" t="n">
        <v>0.35</v>
      </c>
      <c r="V3" t="n">
        <v>0.67</v>
      </c>
      <c r="W3" t="n">
        <v>1.21</v>
      </c>
      <c r="X3" t="n">
        <v>0.88</v>
      </c>
      <c r="Y3" t="n">
        <v>1</v>
      </c>
      <c r="Z3" t="n">
        <v>10</v>
      </c>
      <c r="AA3" t="n">
        <v>72.96738342946179</v>
      </c>
      <c r="AB3" t="n">
        <v>99.83719310191543</v>
      </c>
      <c r="AC3" t="n">
        <v>90.3088715146741</v>
      </c>
      <c r="AD3" t="n">
        <v>72967.38342946178</v>
      </c>
      <c r="AE3" t="n">
        <v>99837.19310191543</v>
      </c>
      <c r="AF3" t="n">
        <v>7.16353766527849e-06</v>
      </c>
      <c r="AG3" t="n">
        <v>0.44625</v>
      </c>
      <c r="AH3" t="n">
        <v>90308.8715146741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9.670400000000001</v>
      </c>
      <c r="E4" t="n">
        <v>10.34</v>
      </c>
      <c r="F4" t="n">
        <v>7.4</v>
      </c>
      <c r="G4" t="n">
        <v>12.33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72.8</v>
      </c>
      <c r="Q4" t="n">
        <v>204.18</v>
      </c>
      <c r="R4" t="n">
        <v>43.65</v>
      </c>
      <c r="S4" t="n">
        <v>17.37</v>
      </c>
      <c r="T4" t="n">
        <v>10887.51</v>
      </c>
      <c r="U4" t="n">
        <v>0.4</v>
      </c>
      <c r="V4" t="n">
        <v>0.6899999999999999</v>
      </c>
      <c r="W4" t="n">
        <v>1.2</v>
      </c>
      <c r="X4" t="n">
        <v>0.7</v>
      </c>
      <c r="Y4" t="n">
        <v>1</v>
      </c>
      <c r="Z4" t="n">
        <v>10</v>
      </c>
      <c r="AA4" t="n">
        <v>68.83747662491959</v>
      </c>
      <c r="AB4" t="n">
        <v>94.18647241331436</v>
      </c>
      <c r="AC4" t="n">
        <v>85.19744767775499</v>
      </c>
      <c r="AD4" t="n">
        <v>68837.47662491958</v>
      </c>
      <c r="AE4" t="n">
        <v>94186.47241331436</v>
      </c>
      <c r="AF4" t="n">
        <v>7.417740083339664e-06</v>
      </c>
      <c r="AG4" t="n">
        <v>0.4308333333333333</v>
      </c>
      <c r="AH4" t="n">
        <v>85197.447677755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9.8787</v>
      </c>
      <c r="E5" t="n">
        <v>10.12</v>
      </c>
      <c r="F5" t="n">
        <v>7.3</v>
      </c>
      <c r="G5" t="n">
        <v>14.13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71.48</v>
      </c>
      <c r="Q5" t="n">
        <v>204.16</v>
      </c>
      <c r="R5" t="n">
        <v>40.52</v>
      </c>
      <c r="S5" t="n">
        <v>17.37</v>
      </c>
      <c r="T5" t="n">
        <v>9346.4</v>
      </c>
      <c r="U5" t="n">
        <v>0.43</v>
      </c>
      <c r="V5" t="n">
        <v>0.7</v>
      </c>
      <c r="W5" t="n">
        <v>1.19</v>
      </c>
      <c r="X5" t="n">
        <v>0.61</v>
      </c>
      <c r="Y5" t="n">
        <v>1</v>
      </c>
      <c r="Z5" t="n">
        <v>10</v>
      </c>
      <c r="AA5" t="n">
        <v>66.37637895154641</v>
      </c>
      <c r="AB5" t="n">
        <v>90.81909000064041</v>
      </c>
      <c r="AC5" t="n">
        <v>82.15144351639471</v>
      </c>
      <c r="AD5" t="n">
        <v>66376.37895154642</v>
      </c>
      <c r="AE5" t="n">
        <v>90819.09000064041</v>
      </c>
      <c r="AF5" t="n">
        <v>7.577517885639428e-06</v>
      </c>
      <c r="AG5" t="n">
        <v>0.4216666666666666</v>
      </c>
      <c r="AH5" t="n">
        <v>82151.44351639471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10.0533</v>
      </c>
      <c r="E6" t="n">
        <v>9.949999999999999</v>
      </c>
      <c r="F6" t="n">
        <v>7.22</v>
      </c>
      <c r="G6" t="n">
        <v>16.04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25</v>
      </c>
      <c r="N6" t="n">
        <v>16.94</v>
      </c>
      <c r="O6" t="n">
        <v>14705.49</v>
      </c>
      <c r="P6" t="n">
        <v>70.44</v>
      </c>
      <c r="Q6" t="n">
        <v>204.17</v>
      </c>
      <c r="R6" t="n">
        <v>38.09</v>
      </c>
      <c r="S6" t="n">
        <v>17.37</v>
      </c>
      <c r="T6" t="n">
        <v>8150.21</v>
      </c>
      <c r="U6" t="n">
        <v>0.46</v>
      </c>
      <c r="V6" t="n">
        <v>0.71</v>
      </c>
      <c r="W6" t="n">
        <v>1.18</v>
      </c>
      <c r="X6" t="n">
        <v>0.53</v>
      </c>
      <c r="Y6" t="n">
        <v>1</v>
      </c>
      <c r="Z6" t="n">
        <v>10</v>
      </c>
      <c r="AA6" t="n">
        <v>64.44223220320485</v>
      </c>
      <c r="AB6" t="n">
        <v>88.17270509102848</v>
      </c>
      <c r="AC6" t="n">
        <v>79.75762586833072</v>
      </c>
      <c r="AD6" t="n">
        <v>64442.23220320485</v>
      </c>
      <c r="AE6" t="n">
        <v>88172.70509102847</v>
      </c>
      <c r="AF6" t="n">
        <v>7.711445894672261e-06</v>
      </c>
      <c r="AG6" t="n">
        <v>0.4145833333333333</v>
      </c>
      <c r="AH6" t="n">
        <v>79757.62586833072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10.2389</v>
      </c>
      <c r="E7" t="n">
        <v>9.77</v>
      </c>
      <c r="F7" t="n">
        <v>7.13</v>
      </c>
      <c r="G7" t="n">
        <v>18.61</v>
      </c>
      <c r="H7" t="n">
        <v>0.34</v>
      </c>
      <c r="I7" t="n">
        <v>23</v>
      </c>
      <c r="J7" t="n">
        <v>117.66</v>
      </c>
      <c r="K7" t="n">
        <v>43.4</v>
      </c>
      <c r="L7" t="n">
        <v>2.25</v>
      </c>
      <c r="M7" t="n">
        <v>21</v>
      </c>
      <c r="N7" t="n">
        <v>17.01</v>
      </c>
      <c r="O7" t="n">
        <v>14745.39</v>
      </c>
      <c r="P7" t="n">
        <v>69.19</v>
      </c>
      <c r="Q7" t="n">
        <v>204.23</v>
      </c>
      <c r="R7" t="n">
        <v>35.67</v>
      </c>
      <c r="S7" t="n">
        <v>17.37</v>
      </c>
      <c r="T7" t="n">
        <v>6961.87</v>
      </c>
      <c r="U7" t="n">
        <v>0.49</v>
      </c>
      <c r="V7" t="n">
        <v>0.72</v>
      </c>
      <c r="W7" t="n">
        <v>1.17</v>
      </c>
      <c r="X7" t="n">
        <v>0.44</v>
      </c>
      <c r="Y7" t="n">
        <v>1</v>
      </c>
      <c r="Z7" t="n">
        <v>10</v>
      </c>
      <c r="AA7" t="n">
        <v>62.36509569156419</v>
      </c>
      <c r="AB7" t="n">
        <v>85.33067527900764</v>
      </c>
      <c r="AC7" t="n">
        <v>77.18683539275436</v>
      </c>
      <c r="AD7" t="n">
        <v>62365.09569156419</v>
      </c>
      <c r="AE7" t="n">
        <v>85330.67527900764</v>
      </c>
      <c r="AF7" t="n">
        <v>7.853811521685398e-06</v>
      </c>
      <c r="AG7" t="n">
        <v>0.4070833333333333</v>
      </c>
      <c r="AH7" t="n">
        <v>77186.83539275436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10.3395</v>
      </c>
      <c r="E8" t="n">
        <v>9.67</v>
      </c>
      <c r="F8" t="n">
        <v>7.09</v>
      </c>
      <c r="G8" t="n">
        <v>20.25</v>
      </c>
      <c r="H8" t="n">
        <v>0.37</v>
      </c>
      <c r="I8" t="n">
        <v>21</v>
      </c>
      <c r="J8" t="n">
        <v>117.98</v>
      </c>
      <c r="K8" t="n">
        <v>43.4</v>
      </c>
      <c r="L8" t="n">
        <v>2.5</v>
      </c>
      <c r="M8" t="n">
        <v>19</v>
      </c>
      <c r="N8" t="n">
        <v>17.08</v>
      </c>
      <c r="O8" t="n">
        <v>14785.31</v>
      </c>
      <c r="P8" t="n">
        <v>68.48</v>
      </c>
      <c r="Q8" t="n">
        <v>204.22</v>
      </c>
      <c r="R8" t="n">
        <v>34.21</v>
      </c>
      <c r="S8" t="n">
        <v>17.37</v>
      </c>
      <c r="T8" t="n">
        <v>6243.98</v>
      </c>
      <c r="U8" t="n">
        <v>0.51</v>
      </c>
      <c r="V8" t="n">
        <v>0.72</v>
      </c>
      <c r="W8" t="n">
        <v>1.17</v>
      </c>
      <c r="X8" t="n">
        <v>0.39</v>
      </c>
      <c r="Y8" t="n">
        <v>1</v>
      </c>
      <c r="Z8" t="n">
        <v>10</v>
      </c>
      <c r="AA8" t="n">
        <v>61.27664784408046</v>
      </c>
      <c r="AB8" t="n">
        <v>83.84141291515111</v>
      </c>
      <c r="AC8" t="n">
        <v>75.83970613871098</v>
      </c>
      <c r="AD8" t="n">
        <v>61276.64784408046</v>
      </c>
      <c r="AE8" t="n">
        <v>83841.41291515112</v>
      </c>
      <c r="AF8" t="n">
        <v>7.930977373396182e-06</v>
      </c>
      <c r="AG8" t="n">
        <v>0.4029166666666666</v>
      </c>
      <c r="AH8" t="n">
        <v>75839.70613871099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10.436</v>
      </c>
      <c r="E9" t="n">
        <v>9.58</v>
      </c>
      <c r="F9" t="n">
        <v>7.04</v>
      </c>
      <c r="G9" t="n">
        <v>22.24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17</v>
      </c>
      <c r="N9" t="n">
        <v>17.16</v>
      </c>
      <c r="O9" t="n">
        <v>14825.26</v>
      </c>
      <c r="P9" t="n">
        <v>67.77</v>
      </c>
      <c r="Q9" t="n">
        <v>204.15</v>
      </c>
      <c r="R9" t="n">
        <v>32.93</v>
      </c>
      <c r="S9" t="n">
        <v>17.37</v>
      </c>
      <c r="T9" t="n">
        <v>5611.42</v>
      </c>
      <c r="U9" t="n">
        <v>0.53</v>
      </c>
      <c r="V9" t="n">
        <v>0.72</v>
      </c>
      <c r="W9" t="n">
        <v>1.16</v>
      </c>
      <c r="X9" t="n">
        <v>0.35</v>
      </c>
      <c r="Y9" t="n">
        <v>1</v>
      </c>
      <c r="Z9" t="n">
        <v>10</v>
      </c>
      <c r="AA9" t="n">
        <v>60.20553933328181</v>
      </c>
      <c r="AB9" t="n">
        <v>82.37587499670465</v>
      </c>
      <c r="AC9" t="n">
        <v>74.51403710230517</v>
      </c>
      <c r="AD9" t="n">
        <v>60205.53933328181</v>
      </c>
      <c r="AE9" t="n">
        <v>82375.87499670465</v>
      </c>
      <c r="AF9" t="n">
        <v>8.004998294768855e-06</v>
      </c>
      <c r="AG9" t="n">
        <v>0.3991666666666667</v>
      </c>
      <c r="AH9" t="n">
        <v>74514.03710230517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10.5282</v>
      </c>
      <c r="E10" t="n">
        <v>9.5</v>
      </c>
      <c r="F10" t="n">
        <v>7.01</v>
      </c>
      <c r="G10" t="n">
        <v>24.73</v>
      </c>
      <c r="H10" t="n">
        <v>0.45</v>
      </c>
      <c r="I10" t="n">
        <v>17</v>
      </c>
      <c r="J10" t="n">
        <v>118.63</v>
      </c>
      <c r="K10" t="n">
        <v>43.4</v>
      </c>
      <c r="L10" t="n">
        <v>3</v>
      </c>
      <c r="M10" t="n">
        <v>15</v>
      </c>
      <c r="N10" t="n">
        <v>17.23</v>
      </c>
      <c r="O10" t="n">
        <v>14865.24</v>
      </c>
      <c r="P10" t="n">
        <v>66.84999999999999</v>
      </c>
      <c r="Q10" t="n">
        <v>204.15</v>
      </c>
      <c r="R10" t="n">
        <v>31.47</v>
      </c>
      <c r="S10" t="n">
        <v>17.37</v>
      </c>
      <c r="T10" t="n">
        <v>4894.42</v>
      </c>
      <c r="U10" t="n">
        <v>0.55</v>
      </c>
      <c r="V10" t="n">
        <v>0.73</v>
      </c>
      <c r="W10" t="n">
        <v>1.17</v>
      </c>
      <c r="X10" t="n">
        <v>0.32</v>
      </c>
      <c r="Y10" t="n">
        <v>1</v>
      </c>
      <c r="Z10" t="n">
        <v>10</v>
      </c>
      <c r="AA10" t="n">
        <v>59.12773234264807</v>
      </c>
      <c r="AB10" t="n">
        <v>80.90117192263175</v>
      </c>
      <c r="AC10" t="n">
        <v>73.1800776198626</v>
      </c>
      <c r="AD10" t="n">
        <v>59127.73234264807</v>
      </c>
      <c r="AE10" t="n">
        <v>80901.17192263175</v>
      </c>
      <c r="AF10" t="n">
        <v>8.075720874567406e-06</v>
      </c>
      <c r="AG10" t="n">
        <v>0.3958333333333333</v>
      </c>
      <c r="AH10" t="n">
        <v>73180.0776198626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10.5783</v>
      </c>
      <c r="E11" t="n">
        <v>9.449999999999999</v>
      </c>
      <c r="F11" t="n">
        <v>6.99</v>
      </c>
      <c r="G11" t="n">
        <v>26.2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66.54000000000001</v>
      </c>
      <c r="Q11" t="n">
        <v>204.15</v>
      </c>
      <c r="R11" t="n">
        <v>31.23</v>
      </c>
      <c r="S11" t="n">
        <v>17.37</v>
      </c>
      <c r="T11" t="n">
        <v>4775.7</v>
      </c>
      <c r="U11" t="n">
        <v>0.5600000000000001</v>
      </c>
      <c r="V11" t="n">
        <v>0.73</v>
      </c>
      <c r="W11" t="n">
        <v>1.16</v>
      </c>
      <c r="X11" t="n">
        <v>0.3</v>
      </c>
      <c r="Y11" t="n">
        <v>1</v>
      </c>
      <c r="Z11" t="n">
        <v>10</v>
      </c>
      <c r="AA11" t="n">
        <v>58.63442017826899</v>
      </c>
      <c r="AB11" t="n">
        <v>80.22620045593196</v>
      </c>
      <c r="AC11" t="n">
        <v>72.56952448261599</v>
      </c>
      <c r="AD11" t="n">
        <v>58634.42017826899</v>
      </c>
      <c r="AE11" t="n">
        <v>80226.20045593196</v>
      </c>
      <c r="AF11" t="n">
        <v>8.114150389186792e-06</v>
      </c>
      <c r="AG11" t="n">
        <v>0.39375</v>
      </c>
      <c r="AH11" t="n">
        <v>72569.52448261599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10.6333</v>
      </c>
      <c r="E12" t="n">
        <v>9.4</v>
      </c>
      <c r="F12" t="n">
        <v>6.96</v>
      </c>
      <c r="G12" t="n">
        <v>27.85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66.04000000000001</v>
      </c>
      <c r="Q12" t="n">
        <v>204.14</v>
      </c>
      <c r="R12" t="n">
        <v>30.18</v>
      </c>
      <c r="S12" t="n">
        <v>17.37</v>
      </c>
      <c r="T12" t="n">
        <v>4256.71</v>
      </c>
      <c r="U12" t="n">
        <v>0.58</v>
      </c>
      <c r="V12" t="n">
        <v>0.73</v>
      </c>
      <c r="W12" t="n">
        <v>1.16</v>
      </c>
      <c r="X12" t="n">
        <v>0.27</v>
      </c>
      <c r="Y12" t="n">
        <v>1</v>
      </c>
      <c r="Z12" t="n">
        <v>10</v>
      </c>
      <c r="AA12" t="n">
        <v>57.9956163453716</v>
      </c>
      <c r="AB12" t="n">
        <v>79.35216086972603</v>
      </c>
      <c r="AC12" t="n">
        <v>71.77890200779504</v>
      </c>
      <c r="AD12" t="n">
        <v>57995.6163453716</v>
      </c>
      <c r="AE12" t="n">
        <v>79352.16086972604</v>
      </c>
      <c r="AF12" t="n">
        <v>8.156338479088316e-06</v>
      </c>
      <c r="AG12" t="n">
        <v>0.3916666666666667</v>
      </c>
      <c r="AH12" t="n">
        <v>71778.90200779504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10.6752</v>
      </c>
      <c r="E13" t="n">
        <v>9.369999999999999</v>
      </c>
      <c r="F13" t="n">
        <v>6.95</v>
      </c>
      <c r="G13" t="n">
        <v>29.78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12</v>
      </c>
      <c r="N13" t="n">
        <v>17.46</v>
      </c>
      <c r="O13" t="n">
        <v>14985.35</v>
      </c>
      <c r="P13" t="n">
        <v>65.75</v>
      </c>
      <c r="Q13" t="n">
        <v>204.16</v>
      </c>
      <c r="R13" t="n">
        <v>29.79</v>
      </c>
      <c r="S13" t="n">
        <v>17.37</v>
      </c>
      <c r="T13" t="n">
        <v>4069.59</v>
      </c>
      <c r="U13" t="n">
        <v>0.58</v>
      </c>
      <c r="V13" t="n">
        <v>0.73</v>
      </c>
      <c r="W13" t="n">
        <v>1.16</v>
      </c>
      <c r="X13" t="n">
        <v>0.26</v>
      </c>
      <c r="Y13" t="n">
        <v>1</v>
      </c>
      <c r="Z13" t="n">
        <v>10</v>
      </c>
      <c r="AA13" t="n">
        <v>57.59870638463139</v>
      </c>
      <c r="AB13" t="n">
        <v>78.80909115100992</v>
      </c>
      <c r="AC13" t="n">
        <v>71.28766210082986</v>
      </c>
      <c r="AD13" t="n">
        <v>57598.70638463139</v>
      </c>
      <c r="AE13" t="n">
        <v>78809.09115100992</v>
      </c>
      <c r="AF13" t="n">
        <v>8.188478133031474e-06</v>
      </c>
      <c r="AG13" t="n">
        <v>0.3904166666666666</v>
      </c>
      <c r="AH13" t="n">
        <v>71287.66210082987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10.7188</v>
      </c>
      <c r="E14" t="n">
        <v>9.33</v>
      </c>
      <c r="F14" t="n">
        <v>6.93</v>
      </c>
      <c r="G14" t="n">
        <v>32.01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11</v>
      </c>
      <c r="N14" t="n">
        <v>17.53</v>
      </c>
      <c r="O14" t="n">
        <v>15025.44</v>
      </c>
      <c r="P14" t="n">
        <v>65.17</v>
      </c>
      <c r="Q14" t="n">
        <v>204.15</v>
      </c>
      <c r="R14" t="n">
        <v>29.37</v>
      </c>
      <c r="S14" t="n">
        <v>17.37</v>
      </c>
      <c r="T14" t="n">
        <v>3864.75</v>
      </c>
      <c r="U14" t="n">
        <v>0.59</v>
      </c>
      <c r="V14" t="n">
        <v>0.74</v>
      </c>
      <c r="W14" t="n">
        <v>1.16</v>
      </c>
      <c r="X14" t="n">
        <v>0.24</v>
      </c>
      <c r="Y14" t="n">
        <v>1</v>
      </c>
      <c r="Z14" t="n">
        <v>10</v>
      </c>
      <c r="AA14" t="n">
        <v>57.01746573588687</v>
      </c>
      <c r="AB14" t="n">
        <v>78.01381205287042</v>
      </c>
      <c r="AC14" t="n">
        <v>70.56828332363531</v>
      </c>
      <c r="AD14" t="n">
        <v>57017.46573588687</v>
      </c>
      <c r="AE14" t="n">
        <v>78013.81205287042</v>
      </c>
      <c r="AF14" t="n">
        <v>8.221921782480681e-06</v>
      </c>
      <c r="AG14" t="n">
        <v>0.38875</v>
      </c>
      <c r="AH14" t="n">
        <v>70568.28332363532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10.7713</v>
      </c>
      <c r="E15" t="n">
        <v>9.279999999999999</v>
      </c>
      <c r="F15" t="n">
        <v>6.91</v>
      </c>
      <c r="G15" t="n">
        <v>34.57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10</v>
      </c>
      <c r="N15" t="n">
        <v>17.61</v>
      </c>
      <c r="O15" t="n">
        <v>15065.56</v>
      </c>
      <c r="P15" t="n">
        <v>64.67</v>
      </c>
      <c r="Q15" t="n">
        <v>204.14</v>
      </c>
      <c r="R15" t="n">
        <v>28.82</v>
      </c>
      <c r="S15" t="n">
        <v>17.37</v>
      </c>
      <c r="T15" t="n">
        <v>3594.31</v>
      </c>
      <c r="U15" t="n">
        <v>0.6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56.43448089016952</v>
      </c>
      <c r="AB15" t="n">
        <v>77.21614646748412</v>
      </c>
      <c r="AC15" t="n">
        <v>69.84674582218737</v>
      </c>
      <c r="AD15" t="n">
        <v>56434.48089016952</v>
      </c>
      <c r="AE15" t="n">
        <v>77216.14646748413</v>
      </c>
      <c r="AF15" t="n">
        <v>8.262192231932134e-06</v>
      </c>
      <c r="AG15" t="n">
        <v>0.3866666666666667</v>
      </c>
      <c r="AH15" t="n">
        <v>69846.74582218737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10.772</v>
      </c>
      <c r="E16" t="n">
        <v>9.279999999999999</v>
      </c>
      <c r="F16" t="n">
        <v>6.91</v>
      </c>
      <c r="G16" t="n">
        <v>34.56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10</v>
      </c>
      <c r="N16" t="n">
        <v>17.68</v>
      </c>
      <c r="O16" t="n">
        <v>15105.7</v>
      </c>
      <c r="P16" t="n">
        <v>64.23999999999999</v>
      </c>
      <c r="Q16" t="n">
        <v>204.14</v>
      </c>
      <c r="R16" t="n">
        <v>28.72</v>
      </c>
      <c r="S16" t="n">
        <v>17.37</v>
      </c>
      <c r="T16" t="n">
        <v>3541.66</v>
      </c>
      <c r="U16" t="n">
        <v>0.6</v>
      </c>
      <c r="V16" t="n">
        <v>0.74</v>
      </c>
      <c r="W16" t="n">
        <v>1.16</v>
      </c>
      <c r="X16" t="n">
        <v>0.22</v>
      </c>
      <c r="Y16" t="n">
        <v>1</v>
      </c>
      <c r="Z16" t="n">
        <v>10</v>
      </c>
      <c r="AA16" t="n">
        <v>56.21387956869847</v>
      </c>
      <c r="AB16" t="n">
        <v>76.91431000720415</v>
      </c>
      <c r="AC16" t="n">
        <v>69.57371621004627</v>
      </c>
      <c r="AD16" t="n">
        <v>56213.87956869847</v>
      </c>
      <c r="AE16" t="n">
        <v>76914.31000720416</v>
      </c>
      <c r="AF16" t="n">
        <v>8.262729171258155e-06</v>
      </c>
      <c r="AG16" t="n">
        <v>0.3866666666666667</v>
      </c>
      <c r="AH16" t="n">
        <v>69573.71621004627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10.832</v>
      </c>
      <c r="E17" t="n">
        <v>9.23</v>
      </c>
      <c r="F17" t="n">
        <v>6.88</v>
      </c>
      <c r="G17" t="n">
        <v>37.55</v>
      </c>
      <c r="H17" t="n">
        <v>0.6899999999999999</v>
      </c>
      <c r="I17" t="n">
        <v>11</v>
      </c>
      <c r="J17" t="n">
        <v>120.91</v>
      </c>
      <c r="K17" t="n">
        <v>43.4</v>
      </c>
      <c r="L17" t="n">
        <v>4.75</v>
      </c>
      <c r="M17" t="n">
        <v>9</v>
      </c>
      <c r="N17" t="n">
        <v>17.76</v>
      </c>
      <c r="O17" t="n">
        <v>15145.88</v>
      </c>
      <c r="P17" t="n">
        <v>63.72</v>
      </c>
      <c r="Q17" t="n">
        <v>204.17</v>
      </c>
      <c r="R17" t="n">
        <v>27.64</v>
      </c>
      <c r="S17" t="n">
        <v>17.37</v>
      </c>
      <c r="T17" t="n">
        <v>3004.95</v>
      </c>
      <c r="U17" t="n">
        <v>0.63</v>
      </c>
      <c r="V17" t="n">
        <v>0.74</v>
      </c>
      <c r="W17" t="n">
        <v>1.16</v>
      </c>
      <c r="X17" t="n">
        <v>0.19</v>
      </c>
      <c r="Y17" t="n">
        <v>1</v>
      </c>
      <c r="Z17" t="n">
        <v>10</v>
      </c>
      <c r="AA17" t="n">
        <v>55.56451884923111</v>
      </c>
      <c r="AB17" t="n">
        <v>76.02582602305628</v>
      </c>
      <c r="AC17" t="n">
        <v>68.77002789035009</v>
      </c>
      <c r="AD17" t="n">
        <v>55564.51884923111</v>
      </c>
      <c r="AE17" t="n">
        <v>76025.82602305629</v>
      </c>
      <c r="AF17" t="n">
        <v>8.308752542059815e-06</v>
      </c>
      <c r="AG17" t="n">
        <v>0.3845833333333333</v>
      </c>
      <c r="AH17" t="n">
        <v>68770.02789035009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10.8903</v>
      </c>
      <c r="E18" t="n">
        <v>9.18</v>
      </c>
      <c r="F18" t="n">
        <v>6.86</v>
      </c>
      <c r="G18" t="n">
        <v>41.16</v>
      </c>
      <c r="H18" t="n">
        <v>0.73</v>
      </c>
      <c r="I18" t="n">
        <v>10</v>
      </c>
      <c r="J18" t="n">
        <v>121.23</v>
      </c>
      <c r="K18" t="n">
        <v>43.4</v>
      </c>
      <c r="L18" t="n">
        <v>5</v>
      </c>
      <c r="M18" t="n">
        <v>8</v>
      </c>
      <c r="N18" t="n">
        <v>17.83</v>
      </c>
      <c r="O18" t="n">
        <v>15186.08</v>
      </c>
      <c r="P18" t="n">
        <v>62.81</v>
      </c>
      <c r="Q18" t="n">
        <v>204.14</v>
      </c>
      <c r="R18" t="n">
        <v>27.17</v>
      </c>
      <c r="S18" t="n">
        <v>17.37</v>
      </c>
      <c r="T18" t="n">
        <v>2775.04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54.7624787711485</v>
      </c>
      <c r="AB18" t="n">
        <v>74.92843940471319</v>
      </c>
      <c r="AC18" t="n">
        <v>67.77737431066953</v>
      </c>
      <c r="AD18" t="n">
        <v>54762.4787711485</v>
      </c>
      <c r="AE18" t="n">
        <v>74928.43940471319</v>
      </c>
      <c r="AF18" t="n">
        <v>8.353471917355428e-06</v>
      </c>
      <c r="AG18" t="n">
        <v>0.3825</v>
      </c>
      <c r="AH18" t="n">
        <v>67777.37431066953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10.8834</v>
      </c>
      <c r="E19" t="n">
        <v>9.19</v>
      </c>
      <c r="F19" t="n">
        <v>6.87</v>
      </c>
      <c r="G19" t="n">
        <v>41.19</v>
      </c>
      <c r="H19" t="n">
        <v>0.76</v>
      </c>
      <c r="I19" t="n">
        <v>10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62.74</v>
      </c>
      <c r="Q19" t="n">
        <v>204.14</v>
      </c>
      <c r="R19" t="n">
        <v>27.24</v>
      </c>
      <c r="S19" t="n">
        <v>17.37</v>
      </c>
      <c r="T19" t="n">
        <v>2813.75</v>
      </c>
      <c r="U19" t="n">
        <v>0.64</v>
      </c>
      <c r="V19" t="n">
        <v>0.74</v>
      </c>
      <c r="W19" t="n">
        <v>1.15</v>
      </c>
      <c r="X19" t="n">
        <v>0.17</v>
      </c>
      <c r="Y19" t="n">
        <v>1</v>
      </c>
      <c r="Z19" t="n">
        <v>10</v>
      </c>
      <c r="AA19" t="n">
        <v>54.79064662041618</v>
      </c>
      <c r="AB19" t="n">
        <v>74.96697989875901</v>
      </c>
      <c r="AC19" t="n">
        <v>67.81223655405553</v>
      </c>
      <c r="AD19" t="n">
        <v>54790.64662041618</v>
      </c>
      <c r="AE19" t="n">
        <v>74966.979898759</v>
      </c>
      <c r="AF19" t="n">
        <v>8.348179229713236e-06</v>
      </c>
      <c r="AG19" t="n">
        <v>0.3829166666666666</v>
      </c>
      <c r="AH19" t="n">
        <v>67812.23655405553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10.8751</v>
      </c>
      <c r="E20" t="n">
        <v>9.199999999999999</v>
      </c>
      <c r="F20" t="n">
        <v>6.87</v>
      </c>
      <c r="G20" t="n">
        <v>41.23</v>
      </c>
      <c r="H20" t="n">
        <v>0.8</v>
      </c>
      <c r="I20" t="n">
        <v>10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62.42</v>
      </c>
      <c r="Q20" t="n">
        <v>204.15</v>
      </c>
      <c r="R20" t="n">
        <v>27.32</v>
      </c>
      <c r="S20" t="n">
        <v>17.37</v>
      </c>
      <c r="T20" t="n">
        <v>2852.14</v>
      </c>
      <c r="U20" t="n">
        <v>0.64</v>
      </c>
      <c r="V20" t="n">
        <v>0.74</v>
      </c>
      <c r="W20" t="n">
        <v>1.16</v>
      </c>
      <c r="X20" t="n">
        <v>0.18</v>
      </c>
      <c r="Y20" t="n">
        <v>1</v>
      </c>
      <c r="Z20" t="n">
        <v>10</v>
      </c>
      <c r="AA20" t="n">
        <v>54.67276408760452</v>
      </c>
      <c r="AB20" t="n">
        <v>74.80568781675589</v>
      </c>
      <c r="AC20" t="n">
        <v>67.66633796198388</v>
      </c>
      <c r="AD20" t="n">
        <v>54672.76408760452</v>
      </c>
      <c r="AE20" t="n">
        <v>74805.68781675589</v>
      </c>
      <c r="AF20" t="n">
        <v>8.341812663419008e-06</v>
      </c>
      <c r="AG20" t="n">
        <v>0.3833333333333333</v>
      </c>
      <c r="AH20" t="n">
        <v>67666.33796198388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10.916</v>
      </c>
      <c r="E21" t="n">
        <v>9.16</v>
      </c>
      <c r="F21" t="n">
        <v>6.86</v>
      </c>
      <c r="G21" t="n">
        <v>45.74</v>
      </c>
      <c r="H21" t="n">
        <v>0.83</v>
      </c>
      <c r="I21" t="n">
        <v>9</v>
      </c>
      <c r="J21" t="n">
        <v>122.21</v>
      </c>
      <c r="K21" t="n">
        <v>43.4</v>
      </c>
      <c r="L21" t="n">
        <v>5.75</v>
      </c>
      <c r="M21" t="n">
        <v>7</v>
      </c>
      <c r="N21" t="n">
        <v>18.06</v>
      </c>
      <c r="O21" t="n">
        <v>15306.85</v>
      </c>
      <c r="P21" t="n">
        <v>62.39</v>
      </c>
      <c r="Q21" t="n">
        <v>204.14</v>
      </c>
      <c r="R21" t="n">
        <v>27.13</v>
      </c>
      <c r="S21" t="n">
        <v>17.37</v>
      </c>
      <c r="T21" t="n">
        <v>2761.53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54.42708613171108</v>
      </c>
      <c r="AB21" t="n">
        <v>74.46954039895616</v>
      </c>
      <c r="AC21" t="n">
        <v>67.362271981953</v>
      </c>
      <c r="AD21" t="n">
        <v>54427.08613171108</v>
      </c>
      <c r="AE21" t="n">
        <v>74469.54039895616</v>
      </c>
      <c r="AF21" t="n">
        <v>8.37318526118214e-06</v>
      </c>
      <c r="AG21" t="n">
        <v>0.3816666666666667</v>
      </c>
      <c r="AH21" t="n">
        <v>67362.271981953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10.9243</v>
      </c>
      <c r="E22" t="n">
        <v>9.15</v>
      </c>
      <c r="F22" t="n">
        <v>6.85</v>
      </c>
      <c r="G22" t="n">
        <v>45.7</v>
      </c>
      <c r="H22" t="n">
        <v>0.86</v>
      </c>
      <c r="I22" t="n">
        <v>9</v>
      </c>
      <c r="J22" t="n">
        <v>122.54</v>
      </c>
      <c r="K22" t="n">
        <v>43.4</v>
      </c>
      <c r="L22" t="n">
        <v>6</v>
      </c>
      <c r="M22" t="n">
        <v>7</v>
      </c>
      <c r="N22" t="n">
        <v>18.14</v>
      </c>
      <c r="O22" t="n">
        <v>15347.16</v>
      </c>
      <c r="P22" t="n">
        <v>61.89</v>
      </c>
      <c r="Q22" t="n">
        <v>204.14</v>
      </c>
      <c r="R22" t="n">
        <v>27.02</v>
      </c>
      <c r="S22" t="n">
        <v>17.37</v>
      </c>
      <c r="T22" t="n">
        <v>2706.48</v>
      </c>
      <c r="U22" t="n">
        <v>0.64</v>
      </c>
      <c r="V22" t="n">
        <v>0.74</v>
      </c>
      <c r="W22" t="n">
        <v>1.15</v>
      </c>
      <c r="X22" t="n">
        <v>0.16</v>
      </c>
      <c r="Y22" t="n">
        <v>1</v>
      </c>
      <c r="Z22" t="n">
        <v>10</v>
      </c>
      <c r="AA22" t="n">
        <v>54.10887948692414</v>
      </c>
      <c r="AB22" t="n">
        <v>74.03415602927249</v>
      </c>
      <c r="AC22" t="n">
        <v>66.96844008544599</v>
      </c>
      <c r="AD22" t="n">
        <v>54108.87948692414</v>
      </c>
      <c r="AE22" t="n">
        <v>74034.15602927249</v>
      </c>
      <c r="AF22" t="n">
        <v>8.379551827476369e-06</v>
      </c>
      <c r="AG22" t="n">
        <v>0.38125</v>
      </c>
      <c r="AH22" t="n">
        <v>66968.440085446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10.9756</v>
      </c>
      <c r="E23" t="n">
        <v>9.109999999999999</v>
      </c>
      <c r="F23" t="n">
        <v>6.84</v>
      </c>
      <c r="G23" t="n">
        <v>51.27</v>
      </c>
      <c r="H23" t="n">
        <v>0.9</v>
      </c>
      <c r="I23" t="n">
        <v>8</v>
      </c>
      <c r="J23" t="n">
        <v>122.87</v>
      </c>
      <c r="K23" t="n">
        <v>43.4</v>
      </c>
      <c r="L23" t="n">
        <v>6.25</v>
      </c>
      <c r="M23" t="n">
        <v>6</v>
      </c>
      <c r="N23" t="n">
        <v>18.22</v>
      </c>
      <c r="O23" t="n">
        <v>15387.5</v>
      </c>
      <c r="P23" t="n">
        <v>61.06</v>
      </c>
      <c r="Q23" t="n">
        <v>204.16</v>
      </c>
      <c r="R23" t="n">
        <v>26.37</v>
      </c>
      <c r="S23" t="n">
        <v>17.37</v>
      </c>
      <c r="T23" t="n">
        <v>2385.49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53.42287113639332</v>
      </c>
      <c r="AB23" t="n">
        <v>73.09552913952426</v>
      </c>
      <c r="AC23" t="n">
        <v>66.11939442868392</v>
      </c>
      <c r="AD23" t="n">
        <v>53422.87113639332</v>
      </c>
      <c r="AE23" t="n">
        <v>73095.52913952425</v>
      </c>
      <c r="AF23" t="n">
        <v>8.418901809511789e-06</v>
      </c>
      <c r="AG23" t="n">
        <v>0.3795833333333333</v>
      </c>
      <c r="AH23" t="n">
        <v>66119.39442868393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10.993</v>
      </c>
      <c r="E24" t="n">
        <v>9.1</v>
      </c>
      <c r="F24" t="n">
        <v>6.82</v>
      </c>
      <c r="G24" t="n">
        <v>51.16</v>
      </c>
      <c r="H24" t="n">
        <v>0.93</v>
      </c>
      <c r="I24" t="n">
        <v>8</v>
      </c>
      <c r="J24" t="n">
        <v>123.19</v>
      </c>
      <c r="K24" t="n">
        <v>43.4</v>
      </c>
      <c r="L24" t="n">
        <v>6.5</v>
      </c>
      <c r="M24" t="n">
        <v>6</v>
      </c>
      <c r="N24" t="n">
        <v>18.29</v>
      </c>
      <c r="O24" t="n">
        <v>15427.87</v>
      </c>
      <c r="P24" t="n">
        <v>60.55</v>
      </c>
      <c r="Q24" t="n">
        <v>204.14</v>
      </c>
      <c r="R24" t="n">
        <v>25.89</v>
      </c>
      <c r="S24" t="n">
        <v>17.37</v>
      </c>
      <c r="T24" t="n">
        <v>2148.17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53.03480860144121</v>
      </c>
      <c r="AB24" t="n">
        <v>72.56456485909229</v>
      </c>
      <c r="AC24" t="n">
        <v>65.63910463396316</v>
      </c>
      <c r="AD24" t="n">
        <v>53034.80860144121</v>
      </c>
      <c r="AE24" t="n">
        <v>72564.56485909228</v>
      </c>
      <c r="AF24" t="n">
        <v>8.43224858704427e-06</v>
      </c>
      <c r="AG24" t="n">
        <v>0.3791666666666667</v>
      </c>
      <c r="AH24" t="n">
        <v>65639.10463396316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10.9813</v>
      </c>
      <c r="E25" t="n">
        <v>9.109999999999999</v>
      </c>
      <c r="F25" t="n">
        <v>6.83</v>
      </c>
      <c r="G25" t="n">
        <v>51.23</v>
      </c>
      <c r="H25" t="n">
        <v>0.96</v>
      </c>
      <c r="I25" t="n">
        <v>8</v>
      </c>
      <c r="J25" t="n">
        <v>123.52</v>
      </c>
      <c r="K25" t="n">
        <v>43.4</v>
      </c>
      <c r="L25" t="n">
        <v>6.75</v>
      </c>
      <c r="M25" t="n">
        <v>6</v>
      </c>
      <c r="N25" t="n">
        <v>18.37</v>
      </c>
      <c r="O25" t="n">
        <v>15468.27</v>
      </c>
      <c r="P25" t="n">
        <v>60.27</v>
      </c>
      <c r="Q25" t="n">
        <v>204.14</v>
      </c>
      <c r="R25" t="n">
        <v>26.08</v>
      </c>
      <c r="S25" t="n">
        <v>17.37</v>
      </c>
      <c r="T25" t="n">
        <v>2243.64</v>
      </c>
      <c r="U25" t="n">
        <v>0.67</v>
      </c>
      <c r="V25" t="n">
        <v>0.75</v>
      </c>
      <c r="W25" t="n">
        <v>1.15</v>
      </c>
      <c r="X25" t="n">
        <v>0.14</v>
      </c>
      <c r="Y25" t="n">
        <v>1</v>
      </c>
      <c r="Z25" t="n">
        <v>10</v>
      </c>
      <c r="AA25" t="n">
        <v>52.97882212097704</v>
      </c>
      <c r="AB25" t="n">
        <v>72.48796168657206</v>
      </c>
      <c r="AC25" t="n">
        <v>65.56981236071501</v>
      </c>
      <c r="AD25" t="n">
        <v>52978.82212097704</v>
      </c>
      <c r="AE25" t="n">
        <v>72487.96168657206</v>
      </c>
      <c r="AF25" t="n">
        <v>8.423274029737946e-06</v>
      </c>
      <c r="AG25" t="n">
        <v>0.3795833333333333</v>
      </c>
      <c r="AH25" t="n">
        <v>65569.812360715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10.9806</v>
      </c>
      <c r="E26" t="n">
        <v>9.109999999999999</v>
      </c>
      <c r="F26" t="n">
        <v>6.83</v>
      </c>
      <c r="G26" t="n">
        <v>51.24</v>
      </c>
      <c r="H26" t="n">
        <v>1</v>
      </c>
      <c r="I26" t="n">
        <v>8</v>
      </c>
      <c r="J26" t="n">
        <v>123.85</v>
      </c>
      <c r="K26" t="n">
        <v>43.4</v>
      </c>
      <c r="L26" t="n">
        <v>7</v>
      </c>
      <c r="M26" t="n">
        <v>6</v>
      </c>
      <c r="N26" t="n">
        <v>18.45</v>
      </c>
      <c r="O26" t="n">
        <v>15508.69</v>
      </c>
      <c r="P26" t="n">
        <v>59.83</v>
      </c>
      <c r="Q26" t="n">
        <v>204.14</v>
      </c>
      <c r="R26" t="n">
        <v>26.09</v>
      </c>
      <c r="S26" t="n">
        <v>17.37</v>
      </c>
      <c r="T26" t="n">
        <v>2248.42</v>
      </c>
      <c r="U26" t="n">
        <v>0.67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52.76384672931695</v>
      </c>
      <c r="AB26" t="n">
        <v>72.19382287165793</v>
      </c>
      <c r="AC26" t="n">
        <v>65.30374574146978</v>
      </c>
      <c r="AD26" t="n">
        <v>52763.84672931695</v>
      </c>
      <c r="AE26" t="n">
        <v>72193.82287165793</v>
      </c>
      <c r="AF26" t="n">
        <v>8.422737090411929e-06</v>
      </c>
      <c r="AG26" t="n">
        <v>0.3795833333333333</v>
      </c>
      <c r="AH26" t="n">
        <v>65303.74574146978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11.0416</v>
      </c>
      <c r="E27" t="n">
        <v>9.06</v>
      </c>
      <c r="F27" t="n">
        <v>6.81</v>
      </c>
      <c r="G27" t="n">
        <v>58.33</v>
      </c>
      <c r="H27" t="n">
        <v>1.03</v>
      </c>
      <c r="I27" t="n">
        <v>7</v>
      </c>
      <c r="J27" t="n">
        <v>124.18</v>
      </c>
      <c r="K27" t="n">
        <v>43.4</v>
      </c>
      <c r="L27" t="n">
        <v>7.25</v>
      </c>
      <c r="M27" t="n">
        <v>5</v>
      </c>
      <c r="N27" t="n">
        <v>18.53</v>
      </c>
      <c r="O27" t="n">
        <v>15549.15</v>
      </c>
      <c r="P27" t="n">
        <v>59.44</v>
      </c>
      <c r="Q27" t="n">
        <v>204.16</v>
      </c>
      <c r="R27" t="n">
        <v>25.39</v>
      </c>
      <c r="S27" t="n">
        <v>17.37</v>
      </c>
      <c r="T27" t="n">
        <v>1903.13</v>
      </c>
      <c r="U27" t="n">
        <v>0.68</v>
      </c>
      <c r="V27" t="n">
        <v>0.75</v>
      </c>
      <c r="W27" t="n">
        <v>1.15</v>
      </c>
      <c r="X27" t="n">
        <v>0.11</v>
      </c>
      <c r="Y27" t="n">
        <v>1</v>
      </c>
      <c r="Z27" t="n">
        <v>10</v>
      </c>
      <c r="AA27" t="n">
        <v>52.23156325929129</v>
      </c>
      <c r="AB27" t="n">
        <v>71.4655291452798</v>
      </c>
      <c r="AC27" t="n">
        <v>64.64495934617028</v>
      </c>
      <c r="AD27" t="n">
        <v>52231.5632592913</v>
      </c>
      <c r="AE27" t="n">
        <v>71465.5291452798</v>
      </c>
      <c r="AF27" t="n">
        <v>8.469527517393616e-06</v>
      </c>
      <c r="AG27" t="n">
        <v>0.3775</v>
      </c>
      <c r="AH27" t="n">
        <v>64644.95934617028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11.0308</v>
      </c>
      <c r="E28" t="n">
        <v>9.07</v>
      </c>
      <c r="F28" t="n">
        <v>6.81</v>
      </c>
      <c r="G28" t="n">
        <v>58.41</v>
      </c>
      <c r="H28" t="n">
        <v>1.06</v>
      </c>
      <c r="I28" t="n">
        <v>7</v>
      </c>
      <c r="J28" t="n">
        <v>124.51</v>
      </c>
      <c r="K28" t="n">
        <v>43.4</v>
      </c>
      <c r="L28" t="n">
        <v>7.5</v>
      </c>
      <c r="M28" t="n">
        <v>5</v>
      </c>
      <c r="N28" t="n">
        <v>18.61</v>
      </c>
      <c r="O28" t="n">
        <v>15589.63</v>
      </c>
      <c r="P28" t="n">
        <v>59.49</v>
      </c>
      <c r="Q28" t="n">
        <v>204.14</v>
      </c>
      <c r="R28" t="n">
        <v>25.65</v>
      </c>
      <c r="S28" t="n">
        <v>17.37</v>
      </c>
      <c r="T28" t="n">
        <v>2033.97</v>
      </c>
      <c r="U28" t="n">
        <v>0.68</v>
      </c>
      <c r="V28" t="n">
        <v>0.75</v>
      </c>
      <c r="W28" t="n">
        <v>1.15</v>
      </c>
      <c r="X28" t="n">
        <v>0.12</v>
      </c>
      <c r="Y28" t="n">
        <v>1</v>
      </c>
      <c r="Z28" t="n">
        <v>10</v>
      </c>
      <c r="AA28" t="n">
        <v>52.30686126657852</v>
      </c>
      <c r="AB28" t="n">
        <v>71.56855520076377</v>
      </c>
      <c r="AC28" t="n">
        <v>64.73815273951688</v>
      </c>
      <c r="AD28" t="n">
        <v>52306.86126657853</v>
      </c>
      <c r="AE28" t="n">
        <v>71568.55520076377</v>
      </c>
      <c r="AF28" t="n">
        <v>8.461243310649315e-06</v>
      </c>
      <c r="AG28" t="n">
        <v>0.3779166666666667</v>
      </c>
      <c r="AH28" t="n">
        <v>64738.15273951687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11.0311</v>
      </c>
      <c r="E29" t="n">
        <v>9.07</v>
      </c>
      <c r="F29" t="n">
        <v>6.81</v>
      </c>
      <c r="G29" t="n">
        <v>58.4</v>
      </c>
      <c r="H29" t="n">
        <v>1.1</v>
      </c>
      <c r="I29" t="n">
        <v>7</v>
      </c>
      <c r="J29" t="n">
        <v>124.83</v>
      </c>
      <c r="K29" t="n">
        <v>43.4</v>
      </c>
      <c r="L29" t="n">
        <v>7.75</v>
      </c>
      <c r="M29" t="n">
        <v>5</v>
      </c>
      <c r="N29" t="n">
        <v>18.68</v>
      </c>
      <c r="O29" t="n">
        <v>15630.14</v>
      </c>
      <c r="P29" t="n">
        <v>59.1</v>
      </c>
      <c r="Q29" t="n">
        <v>204.14</v>
      </c>
      <c r="R29" t="n">
        <v>25.62</v>
      </c>
      <c r="S29" t="n">
        <v>17.37</v>
      </c>
      <c r="T29" t="n">
        <v>2018.35</v>
      </c>
      <c r="U29" t="n">
        <v>0.68</v>
      </c>
      <c r="V29" t="n">
        <v>0.75</v>
      </c>
      <c r="W29" t="n">
        <v>1.15</v>
      </c>
      <c r="X29" t="n">
        <v>0.12</v>
      </c>
      <c r="Y29" t="n">
        <v>1</v>
      </c>
      <c r="Z29" t="n">
        <v>10</v>
      </c>
      <c r="AA29" t="n">
        <v>52.1131637376213</v>
      </c>
      <c r="AB29" t="n">
        <v>71.30352969631276</v>
      </c>
      <c r="AC29" t="n">
        <v>64.49842089724496</v>
      </c>
      <c r="AD29" t="n">
        <v>52113.1637376213</v>
      </c>
      <c r="AE29" t="n">
        <v>71303.52969631276</v>
      </c>
      <c r="AF29" t="n">
        <v>8.461473427503325e-06</v>
      </c>
      <c r="AG29" t="n">
        <v>0.3779166666666667</v>
      </c>
      <c r="AH29" t="n">
        <v>64498.42089724495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11.0223</v>
      </c>
      <c r="E30" t="n">
        <v>9.07</v>
      </c>
      <c r="F30" t="n">
        <v>6.82</v>
      </c>
      <c r="G30" t="n">
        <v>58.47</v>
      </c>
      <c r="H30" t="n">
        <v>1.13</v>
      </c>
      <c r="I30" t="n">
        <v>7</v>
      </c>
      <c r="J30" t="n">
        <v>125.16</v>
      </c>
      <c r="K30" t="n">
        <v>43.4</v>
      </c>
      <c r="L30" t="n">
        <v>8</v>
      </c>
      <c r="M30" t="n">
        <v>5</v>
      </c>
      <c r="N30" t="n">
        <v>18.76</v>
      </c>
      <c r="O30" t="n">
        <v>15670.68</v>
      </c>
      <c r="P30" t="n">
        <v>58.57</v>
      </c>
      <c r="Q30" t="n">
        <v>204.14</v>
      </c>
      <c r="R30" t="n">
        <v>25.87</v>
      </c>
      <c r="S30" t="n">
        <v>17.37</v>
      </c>
      <c r="T30" t="n">
        <v>2141.18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51.9165605945789</v>
      </c>
      <c r="AB30" t="n">
        <v>71.03452860248377</v>
      </c>
      <c r="AC30" t="n">
        <v>64.2550928902655</v>
      </c>
      <c r="AD30" t="n">
        <v>51916.5605945789</v>
      </c>
      <c r="AE30" t="n">
        <v>71034.52860248377</v>
      </c>
      <c r="AF30" t="n">
        <v>8.454723333119081e-06</v>
      </c>
      <c r="AG30" t="n">
        <v>0.3779166666666667</v>
      </c>
      <c r="AH30" t="n">
        <v>64255.0928902655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11.096</v>
      </c>
      <c r="E31" t="n">
        <v>9.01</v>
      </c>
      <c r="F31" t="n">
        <v>6.78</v>
      </c>
      <c r="G31" t="n">
        <v>67.84999999999999</v>
      </c>
      <c r="H31" t="n">
        <v>1.16</v>
      </c>
      <c r="I31" t="n">
        <v>6</v>
      </c>
      <c r="J31" t="n">
        <v>125.49</v>
      </c>
      <c r="K31" t="n">
        <v>43.4</v>
      </c>
      <c r="L31" t="n">
        <v>8.25</v>
      </c>
      <c r="M31" t="n">
        <v>4</v>
      </c>
      <c r="N31" t="n">
        <v>18.84</v>
      </c>
      <c r="O31" t="n">
        <v>15711.24</v>
      </c>
      <c r="P31" t="n">
        <v>57.56</v>
      </c>
      <c r="Q31" t="n">
        <v>204.15</v>
      </c>
      <c r="R31" t="n">
        <v>24.79</v>
      </c>
      <c r="S31" t="n">
        <v>17.37</v>
      </c>
      <c r="T31" t="n">
        <v>1608.19</v>
      </c>
      <c r="U31" t="n">
        <v>0.7</v>
      </c>
      <c r="V31" t="n">
        <v>0.75</v>
      </c>
      <c r="W31" t="n">
        <v>1.14</v>
      </c>
      <c r="X31" t="n">
        <v>0.09</v>
      </c>
      <c r="Y31" t="n">
        <v>1</v>
      </c>
      <c r="Z31" t="n">
        <v>10</v>
      </c>
      <c r="AA31" t="n">
        <v>50.97532588839707</v>
      </c>
      <c r="AB31" t="n">
        <v>69.74668975314184</v>
      </c>
      <c r="AC31" t="n">
        <v>63.09016357321116</v>
      </c>
      <c r="AD31" t="n">
        <v>50975.32588839706</v>
      </c>
      <c r="AE31" t="n">
        <v>69746.68975314184</v>
      </c>
      <c r="AF31" t="n">
        <v>8.511255373587122e-06</v>
      </c>
      <c r="AG31" t="n">
        <v>0.3754166666666667</v>
      </c>
      <c r="AH31" t="n">
        <v>63090.16357321116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11.094</v>
      </c>
      <c r="E32" t="n">
        <v>9.01</v>
      </c>
      <c r="F32" t="n">
        <v>6.79</v>
      </c>
      <c r="G32" t="n">
        <v>67.86</v>
      </c>
      <c r="H32" t="n">
        <v>1.19</v>
      </c>
      <c r="I32" t="n">
        <v>6</v>
      </c>
      <c r="J32" t="n">
        <v>125.82</v>
      </c>
      <c r="K32" t="n">
        <v>43.4</v>
      </c>
      <c r="L32" t="n">
        <v>8.5</v>
      </c>
      <c r="M32" t="n">
        <v>4</v>
      </c>
      <c r="N32" t="n">
        <v>18.92</v>
      </c>
      <c r="O32" t="n">
        <v>15751.84</v>
      </c>
      <c r="P32" t="n">
        <v>57.43</v>
      </c>
      <c r="Q32" t="n">
        <v>204.14</v>
      </c>
      <c r="R32" t="n">
        <v>24.79</v>
      </c>
      <c r="S32" t="n">
        <v>17.37</v>
      </c>
      <c r="T32" t="n">
        <v>1607.38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50.94683954359709</v>
      </c>
      <c r="AB32" t="n">
        <v>69.70771347945768</v>
      </c>
      <c r="AC32" t="n">
        <v>63.05490714038388</v>
      </c>
      <c r="AD32" t="n">
        <v>50946.8395435971</v>
      </c>
      <c r="AE32" t="n">
        <v>69707.71347945769</v>
      </c>
      <c r="AF32" t="n">
        <v>8.509721261227065e-06</v>
      </c>
      <c r="AG32" t="n">
        <v>0.3754166666666667</v>
      </c>
      <c r="AH32" t="n">
        <v>63054.90714038388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11.094</v>
      </c>
      <c r="E33" t="n">
        <v>9.01</v>
      </c>
      <c r="F33" t="n">
        <v>6.79</v>
      </c>
      <c r="G33" t="n">
        <v>67.86</v>
      </c>
      <c r="H33" t="n">
        <v>1.22</v>
      </c>
      <c r="I33" t="n">
        <v>6</v>
      </c>
      <c r="J33" t="n">
        <v>126.15</v>
      </c>
      <c r="K33" t="n">
        <v>43.4</v>
      </c>
      <c r="L33" t="n">
        <v>8.75</v>
      </c>
      <c r="M33" t="n">
        <v>4</v>
      </c>
      <c r="N33" t="n">
        <v>19</v>
      </c>
      <c r="O33" t="n">
        <v>15792.46</v>
      </c>
      <c r="P33" t="n">
        <v>57.43</v>
      </c>
      <c r="Q33" t="n">
        <v>204.14</v>
      </c>
      <c r="R33" t="n">
        <v>24.91</v>
      </c>
      <c r="S33" t="n">
        <v>17.37</v>
      </c>
      <c r="T33" t="n">
        <v>1666.53</v>
      </c>
      <c r="U33" t="n">
        <v>0.7</v>
      </c>
      <c r="V33" t="n">
        <v>0.75</v>
      </c>
      <c r="W33" t="n">
        <v>1.14</v>
      </c>
      <c r="X33" t="n">
        <v>0.1</v>
      </c>
      <c r="Y33" t="n">
        <v>1</v>
      </c>
      <c r="Z33" t="n">
        <v>10</v>
      </c>
      <c r="AA33" t="n">
        <v>50.94683954359709</v>
      </c>
      <c r="AB33" t="n">
        <v>69.70771347945768</v>
      </c>
      <c r="AC33" t="n">
        <v>63.05490714038388</v>
      </c>
      <c r="AD33" t="n">
        <v>50946.8395435971</v>
      </c>
      <c r="AE33" t="n">
        <v>69707.71347945769</v>
      </c>
      <c r="AF33" t="n">
        <v>8.509721261227065e-06</v>
      </c>
      <c r="AG33" t="n">
        <v>0.3754166666666667</v>
      </c>
      <c r="AH33" t="n">
        <v>63054.90714038388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11.0943</v>
      </c>
      <c r="E34" t="n">
        <v>9.01</v>
      </c>
      <c r="F34" t="n">
        <v>6.79</v>
      </c>
      <c r="G34" t="n">
        <v>67.86</v>
      </c>
      <c r="H34" t="n">
        <v>1.26</v>
      </c>
      <c r="I34" t="n">
        <v>6</v>
      </c>
      <c r="J34" t="n">
        <v>126.48</v>
      </c>
      <c r="K34" t="n">
        <v>43.4</v>
      </c>
      <c r="L34" t="n">
        <v>9</v>
      </c>
      <c r="M34" t="n">
        <v>4</v>
      </c>
      <c r="N34" t="n">
        <v>19.08</v>
      </c>
      <c r="O34" t="n">
        <v>15833.12</v>
      </c>
      <c r="P34" t="n">
        <v>56.84</v>
      </c>
      <c r="Q34" t="n">
        <v>204.14</v>
      </c>
      <c r="R34" t="n">
        <v>24.75</v>
      </c>
      <c r="S34" t="n">
        <v>17.37</v>
      </c>
      <c r="T34" t="n">
        <v>1589.28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50.65617789018146</v>
      </c>
      <c r="AB34" t="n">
        <v>69.31001738216749</v>
      </c>
      <c r="AC34" t="n">
        <v>62.69516660044895</v>
      </c>
      <c r="AD34" t="n">
        <v>50656.17789018146</v>
      </c>
      <c r="AE34" t="n">
        <v>69310.01738216748</v>
      </c>
      <c r="AF34" t="n">
        <v>8.509951378081075e-06</v>
      </c>
      <c r="AG34" t="n">
        <v>0.3754166666666667</v>
      </c>
      <c r="AH34" t="n">
        <v>62695.16660044895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11.0878</v>
      </c>
      <c r="E35" t="n">
        <v>9.02</v>
      </c>
      <c r="F35" t="n">
        <v>6.79</v>
      </c>
      <c r="G35" t="n">
        <v>67.91</v>
      </c>
      <c r="H35" t="n">
        <v>1.29</v>
      </c>
      <c r="I35" t="n">
        <v>6</v>
      </c>
      <c r="J35" t="n">
        <v>126.81</v>
      </c>
      <c r="K35" t="n">
        <v>43.4</v>
      </c>
      <c r="L35" t="n">
        <v>9.25</v>
      </c>
      <c r="M35" t="n">
        <v>4</v>
      </c>
      <c r="N35" t="n">
        <v>19.16</v>
      </c>
      <c r="O35" t="n">
        <v>15873.8</v>
      </c>
      <c r="P35" t="n">
        <v>56.44</v>
      </c>
      <c r="Q35" t="n">
        <v>204.15</v>
      </c>
      <c r="R35" t="n">
        <v>24.97</v>
      </c>
      <c r="S35" t="n">
        <v>17.37</v>
      </c>
      <c r="T35" t="n">
        <v>1699.19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50.49083352498976</v>
      </c>
      <c r="AB35" t="n">
        <v>69.08378592723373</v>
      </c>
      <c r="AC35" t="n">
        <v>62.49052635805617</v>
      </c>
      <c r="AD35" t="n">
        <v>50490.83352498976</v>
      </c>
      <c r="AE35" t="n">
        <v>69083.78592723374</v>
      </c>
      <c r="AF35" t="n">
        <v>8.504965512910894e-06</v>
      </c>
      <c r="AG35" t="n">
        <v>0.3758333333333333</v>
      </c>
      <c r="AH35" t="n">
        <v>62490.52635805617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11.0906</v>
      </c>
      <c r="E36" t="n">
        <v>9.02</v>
      </c>
      <c r="F36" t="n">
        <v>6.79</v>
      </c>
      <c r="G36" t="n">
        <v>67.89</v>
      </c>
      <c r="H36" t="n">
        <v>1.32</v>
      </c>
      <c r="I36" t="n">
        <v>6</v>
      </c>
      <c r="J36" t="n">
        <v>127.14</v>
      </c>
      <c r="K36" t="n">
        <v>43.4</v>
      </c>
      <c r="L36" t="n">
        <v>9.5</v>
      </c>
      <c r="M36" t="n">
        <v>3</v>
      </c>
      <c r="N36" t="n">
        <v>19.24</v>
      </c>
      <c r="O36" t="n">
        <v>15914.51</v>
      </c>
      <c r="P36" t="n">
        <v>56.17</v>
      </c>
      <c r="Q36" t="n">
        <v>204.14</v>
      </c>
      <c r="R36" t="n">
        <v>24.87</v>
      </c>
      <c r="S36" t="n">
        <v>17.37</v>
      </c>
      <c r="T36" t="n">
        <v>1649.01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50.34674093655575</v>
      </c>
      <c r="AB36" t="n">
        <v>68.88663209082206</v>
      </c>
      <c r="AC36" t="n">
        <v>62.31218860708443</v>
      </c>
      <c r="AD36" t="n">
        <v>50346.74093655575</v>
      </c>
      <c r="AE36" t="n">
        <v>68886.63209082207</v>
      </c>
      <c r="AF36" t="n">
        <v>8.507113270214973e-06</v>
      </c>
      <c r="AG36" t="n">
        <v>0.3758333333333333</v>
      </c>
      <c r="AH36" t="n">
        <v>62312.18860708443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11.0943</v>
      </c>
      <c r="E37" t="n">
        <v>9.01</v>
      </c>
      <c r="F37" t="n">
        <v>6.79</v>
      </c>
      <c r="G37" t="n">
        <v>67.86</v>
      </c>
      <c r="H37" t="n">
        <v>1.35</v>
      </c>
      <c r="I37" t="n">
        <v>6</v>
      </c>
      <c r="J37" t="n">
        <v>127.47</v>
      </c>
      <c r="K37" t="n">
        <v>43.4</v>
      </c>
      <c r="L37" t="n">
        <v>9.75</v>
      </c>
      <c r="M37" t="n">
        <v>3</v>
      </c>
      <c r="N37" t="n">
        <v>19.32</v>
      </c>
      <c r="O37" t="n">
        <v>15955.25</v>
      </c>
      <c r="P37" t="n">
        <v>55.72</v>
      </c>
      <c r="Q37" t="n">
        <v>204.21</v>
      </c>
      <c r="R37" t="n">
        <v>24.76</v>
      </c>
      <c r="S37" t="n">
        <v>17.37</v>
      </c>
      <c r="T37" t="n">
        <v>1593.57</v>
      </c>
      <c r="U37" t="n">
        <v>0.7</v>
      </c>
      <c r="V37" t="n">
        <v>0.75</v>
      </c>
      <c r="W37" t="n">
        <v>1.15</v>
      </c>
      <c r="X37" t="n">
        <v>0.09</v>
      </c>
      <c r="Y37" t="n">
        <v>1</v>
      </c>
      <c r="Z37" t="n">
        <v>10</v>
      </c>
      <c r="AA37" t="n">
        <v>50.10679725372908</v>
      </c>
      <c r="AB37" t="n">
        <v>68.5583305584106</v>
      </c>
      <c r="AC37" t="n">
        <v>62.0152197121521</v>
      </c>
      <c r="AD37" t="n">
        <v>50106.79725372908</v>
      </c>
      <c r="AE37" t="n">
        <v>68558.3305584106</v>
      </c>
      <c r="AF37" t="n">
        <v>8.509951378081075e-06</v>
      </c>
      <c r="AG37" t="n">
        <v>0.3754166666666667</v>
      </c>
      <c r="AH37" t="n">
        <v>62015.21971215209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11.1393</v>
      </c>
      <c r="E38" t="n">
        <v>8.98</v>
      </c>
      <c r="F38" t="n">
        <v>6.77</v>
      </c>
      <c r="G38" t="n">
        <v>81.28</v>
      </c>
      <c r="H38" t="n">
        <v>1.38</v>
      </c>
      <c r="I38" t="n">
        <v>5</v>
      </c>
      <c r="J38" t="n">
        <v>127.8</v>
      </c>
      <c r="K38" t="n">
        <v>43.4</v>
      </c>
      <c r="L38" t="n">
        <v>10</v>
      </c>
      <c r="M38" t="n">
        <v>2</v>
      </c>
      <c r="N38" t="n">
        <v>19.4</v>
      </c>
      <c r="O38" t="n">
        <v>15996.02</v>
      </c>
      <c r="P38" t="n">
        <v>54.86</v>
      </c>
      <c r="Q38" t="n">
        <v>204.14</v>
      </c>
      <c r="R38" t="n">
        <v>24.37</v>
      </c>
      <c r="S38" t="n">
        <v>17.37</v>
      </c>
      <c r="T38" t="n">
        <v>1402.75</v>
      </c>
      <c r="U38" t="n">
        <v>0.71</v>
      </c>
      <c r="V38" t="n">
        <v>0.75</v>
      </c>
      <c r="W38" t="n">
        <v>1.15</v>
      </c>
      <c r="X38" t="n">
        <v>0.08</v>
      </c>
      <c r="Y38" t="n">
        <v>1</v>
      </c>
      <c r="Z38" t="n">
        <v>10</v>
      </c>
      <c r="AA38" t="n">
        <v>49.43707893007905</v>
      </c>
      <c r="AB38" t="n">
        <v>67.64199240210588</v>
      </c>
      <c r="AC38" t="n">
        <v>61.18633558339613</v>
      </c>
      <c r="AD38" t="n">
        <v>49437.07893007905</v>
      </c>
      <c r="AE38" t="n">
        <v>67641.99240210588</v>
      </c>
      <c r="AF38" t="n">
        <v>8.54446890618232e-06</v>
      </c>
      <c r="AG38" t="n">
        <v>0.3741666666666667</v>
      </c>
      <c r="AH38" t="n">
        <v>61186.33558339613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11.1441</v>
      </c>
      <c r="E39" t="n">
        <v>8.970000000000001</v>
      </c>
      <c r="F39" t="n">
        <v>6.77</v>
      </c>
      <c r="G39" t="n">
        <v>81.23999999999999</v>
      </c>
      <c r="H39" t="n">
        <v>1.41</v>
      </c>
      <c r="I39" t="n">
        <v>5</v>
      </c>
      <c r="J39" t="n">
        <v>128.13</v>
      </c>
      <c r="K39" t="n">
        <v>43.4</v>
      </c>
      <c r="L39" t="n">
        <v>10.25</v>
      </c>
      <c r="M39" t="n">
        <v>1</v>
      </c>
      <c r="N39" t="n">
        <v>19.48</v>
      </c>
      <c r="O39" t="n">
        <v>16036.82</v>
      </c>
      <c r="P39" t="n">
        <v>54.91</v>
      </c>
      <c r="Q39" t="n">
        <v>204.14</v>
      </c>
      <c r="R39" t="n">
        <v>24.26</v>
      </c>
      <c r="S39" t="n">
        <v>17.37</v>
      </c>
      <c r="T39" t="n">
        <v>1346.69</v>
      </c>
      <c r="U39" t="n">
        <v>0.72</v>
      </c>
      <c r="V39" t="n">
        <v>0.75</v>
      </c>
      <c r="W39" t="n">
        <v>1.15</v>
      </c>
      <c r="X39" t="n">
        <v>0.08</v>
      </c>
      <c r="Y39" t="n">
        <v>1</v>
      </c>
      <c r="Z39" t="n">
        <v>10</v>
      </c>
      <c r="AA39" t="n">
        <v>49.43821388406167</v>
      </c>
      <c r="AB39" t="n">
        <v>67.64354529621552</v>
      </c>
      <c r="AC39" t="n">
        <v>61.18774027147145</v>
      </c>
      <c r="AD39" t="n">
        <v>49438.21388406167</v>
      </c>
      <c r="AE39" t="n">
        <v>67643.54529621553</v>
      </c>
      <c r="AF39" t="n">
        <v>8.548150775846452e-06</v>
      </c>
      <c r="AG39" t="n">
        <v>0.37375</v>
      </c>
      <c r="AH39" t="n">
        <v>61187.74027147146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11.1403</v>
      </c>
      <c r="E40" t="n">
        <v>8.98</v>
      </c>
      <c r="F40" t="n">
        <v>6.77</v>
      </c>
      <c r="G40" t="n">
        <v>81.27</v>
      </c>
      <c r="H40" t="n">
        <v>1.44</v>
      </c>
      <c r="I40" t="n">
        <v>5</v>
      </c>
      <c r="J40" t="n">
        <v>128.46</v>
      </c>
      <c r="K40" t="n">
        <v>43.4</v>
      </c>
      <c r="L40" t="n">
        <v>10.5</v>
      </c>
      <c r="M40" t="n">
        <v>1</v>
      </c>
      <c r="N40" t="n">
        <v>19.56</v>
      </c>
      <c r="O40" t="n">
        <v>16077.65</v>
      </c>
      <c r="P40" t="n">
        <v>55.17</v>
      </c>
      <c r="Q40" t="n">
        <v>204.14</v>
      </c>
      <c r="R40" t="n">
        <v>24.37</v>
      </c>
      <c r="S40" t="n">
        <v>17.37</v>
      </c>
      <c r="T40" t="n">
        <v>1401.54</v>
      </c>
      <c r="U40" t="n">
        <v>0.71</v>
      </c>
      <c r="V40" t="n">
        <v>0.75</v>
      </c>
      <c r="W40" t="n">
        <v>1.15</v>
      </c>
      <c r="X40" t="n">
        <v>0.08</v>
      </c>
      <c r="Y40" t="n">
        <v>1</v>
      </c>
      <c r="Z40" t="n">
        <v>10</v>
      </c>
      <c r="AA40" t="n">
        <v>49.58447756879333</v>
      </c>
      <c r="AB40" t="n">
        <v>67.84366972236364</v>
      </c>
      <c r="AC40" t="n">
        <v>61.36876510326447</v>
      </c>
      <c r="AD40" t="n">
        <v>49584.47756879333</v>
      </c>
      <c r="AE40" t="n">
        <v>67843.66972236364</v>
      </c>
      <c r="AF40" t="n">
        <v>8.545235962362348e-06</v>
      </c>
      <c r="AG40" t="n">
        <v>0.3741666666666667</v>
      </c>
      <c r="AH40" t="n">
        <v>61368.76510326446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11.1376</v>
      </c>
      <c r="E41" t="n">
        <v>8.98</v>
      </c>
      <c r="F41" t="n">
        <v>6.78</v>
      </c>
      <c r="G41" t="n">
        <v>81.3</v>
      </c>
      <c r="H41" t="n">
        <v>1.47</v>
      </c>
      <c r="I41" t="n">
        <v>5</v>
      </c>
      <c r="J41" t="n">
        <v>128.79</v>
      </c>
      <c r="K41" t="n">
        <v>43.4</v>
      </c>
      <c r="L41" t="n">
        <v>10.75</v>
      </c>
      <c r="M41" t="n">
        <v>0</v>
      </c>
      <c r="N41" t="n">
        <v>19.64</v>
      </c>
      <c r="O41" t="n">
        <v>16118.5</v>
      </c>
      <c r="P41" t="n">
        <v>55.36</v>
      </c>
      <c r="Q41" t="n">
        <v>204.14</v>
      </c>
      <c r="R41" t="n">
        <v>24.35</v>
      </c>
      <c r="S41" t="n">
        <v>17.37</v>
      </c>
      <c r="T41" t="n">
        <v>1393.54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49.71504463246594</v>
      </c>
      <c r="AB41" t="n">
        <v>68.02231733909274</v>
      </c>
      <c r="AC41" t="n">
        <v>61.5303628421865</v>
      </c>
      <c r="AD41" t="n">
        <v>49715.04463246594</v>
      </c>
      <c r="AE41" t="n">
        <v>68022.31733909274</v>
      </c>
      <c r="AF41" t="n">
        <v>8.543164910676273e-06</v>
      </c>
      <c r="AG41" t="n">
        <v>0.3741666666666667</v>
      </c>
      <c r="AH41" t="n">
        <v>61530.3628421865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9.543200000000001</v>
      </c>
      <c r="E2" t="n">
        <v>10.48</v>
      </c>
      <c r="F2" t="n">
        <v>7.65</v>
      </c>
      <c r="G2" t="n">
        <v>9.77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63.52</v>
      </c>
      <c r="Q2" t="n">
        <v>204.25</v>
      </c>
      <c r="R2" t="n">
        <v>51.61</v>
      </c>
      <c r="S2" t="n">
        <v>17.37</v>
      </c>
      <c r="T2" t="n">
        <v>14809.95</v>
      </c>
      <c r="U2" t="n">
        <v>0.34</v>
      </c>
      <c r="V2" t="n">
        <v>0.67</v>
      </c>
      <c r="W2" t="n">
        <v>1.22</v>
      </c>
      <c r="X2" t="n">
        <v>0.96</v>
      </c>
      <c r="Y2" t="n">
        <v>1</v>
      </c>
      <c r="Z2" t="n">
        <v>10</v>
      </c>
      <c r="AA2" t="n">
        <v>62.29674043685061</v>
      </c>
      <c r="AB2" t="n">
        <v>85.23714860388756</v>
      </c>
      <c r="AC2" t="n">
        <v>77.1022347722422</v>
      </c>
      <c r="AD2" t="n">
        <v>62296.74043685061</v>
      </c>
      <c r="AE2" t="n">
        <v>85237.14860388756</v>
      </c>
      <c r="AF2" t="n">
        <v>8.323540232938675e-06</v>
      </c>
      <c r="AG2" t="n">
        <v>0.4366666666666667</v>
      </c>
      <c r="AH2" t="n">
        <v>77102.2347722422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9.987</v>
      </c>
      <c r="E3" t="n">
        <v>10.01</v>
      </c>
      <c r="F3" t="n">
        <v>7.39</v>
      </c>
      <c r="G3" t="n">
        <v>12.32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60.94</v>
      </c>
      <c r="Q3" t="n">
        <v>204.2</v>
      </c>
      <c r="R3" t="n">
        <v>43.68</v>
      </c>
      <c r="S3" t="n">
        <v>17.37</v>
      </c>
      <c r="T3" t="n">
        <v>10902.33</v>
      </c>
      <c r="U3" t="n">
        <v>0.4</v>
      </c>
      <c r="V3" t="n">
        <v>0.6899999999999999</v>
      </c>
      <c r="W3" t="n">
        <v>1.19</v>
      </c>
      <c r="X3" t="n">
        <v>0.7</v>
      </c>
      <c r="Y3" t="n">
        <v>1</v>
      </c>
      <c r="Z3" t="n">
        <v>10</v>
      </c>
      <c r="AA3" t="n">
        <v>57.48065173320618</v>
      </c>
      <c r="AB3" t="n">
        <v>78.64756356872638</v>
      </c>
      <c r="AC3" t="n">
        <v>71.14155048429403</v>
      </c>
      <c r="AD3" t="n">
        <v>57480.65173320618</v>
      </c>
      <c r="AE3" t="n">
        <v>78647.56356872639</v>
      </c>
      <c r="AF3" t="n">
        <v>8.710620788242785e-06</v>
      </c>
      <c r="AG3" t="n">
        <v>0.4170833333333333</v>
      </c>
      <c r="AH3" t="n">
        <v>71141.55048429403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10.2305</v>
      </c>
      <c r="E4" t="n">
        <v>9.77</v>
      </c>
      <c r="F4" t="n">
        <v>7.27</v>
      </c>
      <c r="G4" t="n">
        <v>14.54</v>
      </c>
      <c r="H4" t="n">
        <v>0.29</v>
      </c>
      <c r="I4" t="n">
        <v>30</v>
      </c>
      <c r="J4" t="n">
        <v>90.48</v>
      </c>
      <c r="K4" t="n">
        <v>37.55</v>
      </c>
      <c r="L4" t="n">
        <v>1.5</v>
      </c>
      <c r="M4" t="n">
        <v>28</v>
      </c>
      <c r="N4" t="n">
        <v>11.43</v>
      </c>
      <c r="O4" t="n">
        <v>11393.43</v>
      </c>
      <c r="P4" t="n">
        <v>59.38</v>
      </c>
      <c r="Q4" t="n">
        <v>204.15</v>
      </c>
      <c r="R4" t="n">
        <v>39.94</v>
      </c>
      <c r="S4" t="n">
        <v>17.37</v>
      </c>
      <c r="T4" t="n">
        <v>9060.16</v>
      </c>
      <c r="U4" t="n">
        <v>0.44</v>
      </c>
      <c r="V4" t="n">
        <v>0.7</v>
      </c>
      <c r="W4" t="n">
        <v>1.18</v>
      </c>
      <c r="X4" t="n">
        <v>0.58</v>
      </c>
      <c r="Y4" t="n">
        <v>1</v>
      </c>
      <c r="Z4" t="n">
        <v>10</v>
      </c>
      <c r="AA4" t="n">
        <v>54.9972447042513</v>
      </c>
      <c r="AB4" t="n">
        <v>75.2496565115263</v>
      </c>
      <c r="AC4" t="n">
        <v>68.06793490763953</v>
      </c>
      <c r="AD4" t="n">
        <v>54997.2447042513</v>
      </c>
      <c r="AE4" t="n">
        <v>75249.65651152629</v>
      </c>
      <c r="AF4" t="n">
        <v>8.923000498059258e-06</v>
      </c>
      <c r="AG4" t="n">
        <v>0.4070833333333333</v>
      </c>
      <c r="AH4" t="n">
        <v>68067.93490763953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10.4263</v>
      </c>
      <c r="E5" t="n">
        <v>9.59</v>
      </c>
      <c r="F5" t="n">
        <v>7.18</v>
      </c>
      <c r="G5" t="n">
        <v>17.23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23</v>
      </c>
      <c r="N5" t="n">
        <v>11.49</v>
      </c>
      <c r="O5" t="n">
        <v>11431.19</v>
      </c>
      <c r="P5" t="n">
        <v>58.32</v>
      </c>
      <c r="Q5" t="n">
        <v>204.15</v>
      </c>
      <c r="R5" t="n">
        <v>37.09</v>
      </c>
      <c r="S5" t="n">
        <v>17.37</v>
      </c>
      <c r="T5" t="n">
        <v>7660.46</v>
      </c>
      <c r="U5" t="n">
        <v>0.47</v>
      </c>
      <c r="V5" t="n">
        <v>0.71</v>
      </c>
      <c r="W5" t="n">
        <v>1.18</v>
      </c>
      <c r="X5" t="n">
        <v>0.49</v>
      </c>
      <c r="Y5" t="n">
        <v>1</v>
      </c>
      <c r="Z5" t="n">
        <v>10</v>
      </c>
      <c r="AA5" t="n">
        <v>53.20415601405849</v>
      </c>
      <c r="AB5" t="n">
        <v>72.79627346011569</v>
      </c>
      <c r="AC5" t="n">
        <v>65.84869929131001</v>
      </c>
      <c r="AD5" t="n">
        <v>53204.15601405849</v>
      </c>
      <c r="AE5" t="n">
        <v>72796.27346011568</v>
      </c>
      <c r="AF5" t="n">
        <v>9.093776461845975e-06</v>
      </c>
      <c r="AG5" t="n">
        <v>0.3995833333333333</v>
      </c>
      <c r="AH5" t="n">
        <v>65848.69929131001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10.5587</v>
      </c>
      <c r="E6" t="n">
        <v>9.470000000000001</v>
      </c>
      <c r="F6" t="n">
        <v>7.12</v>
      </c>
      <c r="G6" t="n">
        <v>19.41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57.4</v>
      </c>
      <c r="Q6" t="n">
        <v>204.23</v>
      </c>
      <c r="R6" t="n">
        <v>34.91</v>
      </c>
      <c r="S6" t="n">
        <v>17.37</v>
      </c>
      <c r="T6" t="n">
        <v>6588.59</v>
      </c>
      <c r="U6" t="n">
        <v>0.5</v>
      </c>
      <c r="V6" t="n">
        <v>0.72</v>
      </c>
      <c r="W6" t="n">
        <v>1.17</v>
      </c>
      <c r="X6" t="n">
        <v>0.42</v>
      </c>
      <c r="Y6" t="n">
        <v>1</v>
      </c>
      <c r="Z6" t="n">
        <v>10</v>
      </c>
      <c r="AA6" t="n">
        <v>51.92594581010177</v>
      </c>
      <c r="AB6" t="n">
        <v>71.04736986840861</v>
      </c>
      <c r="AC6" t="n">
        <v>64.26670860379332</v>
      </c>
      <c r="AD6" t="n">
        <v>51925.94581010177</v>
      </c>
      <c r="AE6" t="n">
        <v>71047.36986840861</v>
      </c>
      <c r="AF6" t="n">
        <v>9.209255203446391e-06</v>
      </c>
      <c r="AG6" t="n">
        <v>0.3945833333333333</v>
      </c>
      <c r="AH6" t="n">
        <v>64266.70860379332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10.7003</v>
      </c>
      <c r="E7" t="n">
        <v>9.35</v>
      </c>
      <c r="F7" t="n">
        <v>7.05</v>
      </c>
      <c r="G7" t="n">
        <v>22.25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17</v>
      </c>
      <c r="N7" t="n">
        <v>11.6</v>
      </c>
      <c r="O7" t="n">
        <v>11506.78</v>
      </c>
      <c r="P7" t="n">
        <v>56.26</v>
      </c>
      <c r="Q7" t="n">
        <v>204.15</v>
      </c>
      <c r="R7" t="n">
        <v>32.95</v>
      </c>
      <c r="S7" t="n">
        <v>17.37</v>
      </c>
      <c r="T7" t="n">
        <v>5623.15</v>
      </c>
      <c r="U7" t="n">
        <v>0.53</v>
      </c>
      <c r="V7" t="n">
        <v>0.72</v>
      </c>
      <c r="W7" t="n">
        <v>1.16</v>
      </c>
      <c r="X7" t="n">
        <v>0.35</v>
      </c>
      <c r="Y7" t="n">
        <v>1</v>
      </c>
      <c r="Z7" t="n">
        <v>10</v>
      </c>
      <c r="AA7" t="n">
        <v>50.50219990639192</v>
      </c>
      <c r="AB7" t="n">
        <v>69.09933791171751</v>
      </c>
      <c r="AC7" t="n">
        <v>62.50459408296817</v>
      </c>
      <c r="AD7" t="n">
        <v>50502.19990639192</v>
      </c>
      <c r="AE7" t="n">
        <v>69099.33791171751</v>
      </c>
      <c r="AF7" t="n">
        <v>9.332758147635354e-06</v>
      </c>
      <c r="AG7" t="n">
        <v>0.3895833333333333</v>
      </c>
      <c r="AH7" t="n">
        <v>62504.59408296817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10.7859</v>
      </c>
      <c r="E8" t="n">
        <v>9.27</v>
      </c>
      <c r="F8" t="n">
        <v>7.01</v>
      </c>
      <c r="G8" t="n">
        <v>24.74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15</v>
      </c>
      <c r="N8" t="n">
        <v>11.66</v>
      </c>
      <c r="O8" t="n">
        <v>11544.61</v>
      </c>
      <c r="P8" t="n">
        <v>55.47</v>
      </c>
      <c r="Q8" t="n">
        <v>204.14</v>
      </c>
      <c r="R8" t="n">
        <v>31.59</v>
      </c>
      <c r="S8" t="n">
        <v>17.37</v>
      </c>
      <c r="T8" t="n">
        <v>4950.38</v>
      </c>
      <c r="U8" t="n">
        <v>0.55</v>
      </c>
      <c r="V8" t="n">
        <v>0.73</v>
      </c>
      <c r="W8" t="n">
        <v>1.17</v>
      </c>
      <c r="X8" t="n">
        <v>0.32</v>
      </c>
      <c r="Y8" t="n">
        <v>1</v>
      </c>
      <c r="Z8" t="n">
        <v>10</v>
      </c>
      <c r="AA8" t="n">
        <v>49.61092154194309</v>
      </c>
      <c r="AB8" t="n">
        <v>67.87985153305289</v>
      </c>
      <c r="AC8" t="n">
        <v>61.40149377272302</v>
      </c>
      <c r="AD8" t="n">
        <v>49610.92154194309</v>
      </c>
      <c r="AE8" t="n">
        <v>67879.85153305289</v>
      </c>
      <c r="AF8" t="n">
        <v>9.407418119546195e-06</v>
      </c>
      <c r="AG8" t="n">
        <v>0.38625</v>
      </c>
      <c r="AH8" t="n">
        <v>61401.49377272302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10.8059</v>
      </c>
      <c r="E9" t="n">
        <v>9.25</v>
      </c>
      <c r="F9" t="n">
        <v>7.01</v>
      </c>
      <c r="G9" t="n">
        <v>26.29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14</v>
      </c>
      <c r="N9" t="n">
        <v>11.71</v>
      </c>
      <c r="O9" t="n">
        <v>11582.46</v>
      </c>
      <c r="P9" t="n">
        <v>55.28</v>
      </c>
      <c r="Q9" t="n">
        <v>204.14</v>
      </c>
      <c r="R9" t="n">
        <v>31.82</v>
      </c>
      <c r="S9" t="n">
        <v>17.37</v>
      </c>
      <c r="T9" t="n">
        <v>5070.12</v>
      </c>
      <c r="U9" t="n">
        <v>0.55</v>
      </c>
      <c r="V9" t="n">
        <v>0.73</v>
      </c>
      <c r="W9" t="n">
        <v>1.17</v>
      </c>
      <c r="X9" t="n">
        <v>0.32</v>
      </c>
      <c r="Y9" t="n">
        <v>1</v>
      </c>
      <c r="Z9" t="n">
        <v>10</v>
      </c>
      <c r="AA9" t="n">
        <v>49.42411020635164</v>
      </c>
      <c r="AB9" t="n">
        <v>67.62424802216232</v>
      </c>
      <c r="AC9" t="n">
        <v>61.17028470216999</v>
      </c>
      <c r="AD9" t="n">
        <v>49424.11020635164</v>
      </c>
      <c r="AE9" t="n">
        <v>67624.24802216233</v>
      </c>
      <c r="AF9" t="n">
        <v>9.424862038216954e-06</v>
      </c>
      <c r="AG9" t="n">
        <v>0.3854166666666667</v>
      </c>
      <c r="AH9" t="n">
        <v>61170.28470216999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10.9223</v>
      </c>
      <c r="E10" t="n">
        <v>9.16</v>
      </c>
      <c r="F10" t="n">
        <v>6.95</v>
      </c>
      <c r="G10" t="n">
        <v>29.79</v>
      </c>
      <c r="H10" t="n">
        <v>0.57</v>
      </c>
      <c r="I10" t="n">
        <v>14</v>
      </c>
      <c r="J10" t="n">
        <v>92.31999999999999</v>
      </c>
      <c r="K10" t="n">
        <v>37.55</v>
      </c>
      <c r="L10" t="n">
        <v>3</v>
      </c>
      <c r="M10" t="n">
        <v>12</v>
      </c>
      <c r="N10" t="n">
        <v>11.77</v>
      </c>
      <c r="O10" t="n">
        <v>11620.34</v>
      </c>
      <c r="P10" t="n">
        <v>54.24</v>
      </c>
      <c r="Q10" t="n">
        <v>204.16</v>
      </c>
      <c r="R10" t="n">
        <v>30.13</v>
      </c>
      <c r="S10" t="n">
        <v>17.37</v>
      </c>
      <c r="T10" t="n">
        <v>4237.3</v>
      </c>
      <c r="U10" t="n">
        <v>0.58</v>
      </c>
      <c r="V10" t="n">
        <v>0.73</v>
      </c>
      <c r="W10" t="n">
        <v>1.15</v>
      </c>
      <c r="X10" t="n">
        <v>0.26</v>
      </c>
      <c r="Y10" t="n">
        <v>1</v>
      </c>
      <c r="Z10" t="n">
        <v>10</v>
      </c>
      <c r="AA10" t="n">
        <v>48.24869053213748</v>
      </c>
      <c r="AB10" t="n">
        <v>66.0159869680471</v>
      </c>
      <c r="AC10" t="n">
        <v>59.71551382585044</v>
      </c>
      <c r="AD10" t="n">
        <v>48248.69053213748</v>
      </c>
      <c r="AE10" t="n">
        <v>66015.9869680471</v>
      </c>
      <c r="AF10" t="n">
        <v>9.526385644880762e-06</v>
      </c>
      <c r="AG10" t="n">
        <v>0.3816666666666667</v>
      </c>
      <c r="AH10" t="n">
        <v>59715.51382585044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10.9703</v>
      </c>
      <c r="E11" t="n">
        <v>9.119999999999999</v>
      </c>
      <c r="F11" t="n">
        <v>6.93</v>
      </c>
      <c r="G11" t="n">
        <v>31.98</v>
      </c>
      <c r="H11" t="n">
        <v>0.62</v>
      </c>
      <c r="I11" t="n">
        <v>13</v>
      </c>
      <c r="J11" t="n">
        <v>92.63</v>
      </c>
      <c r="K11" t="n">
        <v>37.55</v>
      </c>
      <c r="L11" t="n">
        <v>3.25</v>
      </c>
      <c r="M11" t="n">
        <v>11</v>
      </c>
      <c r="N11" t="n">
        <v>11.83</v>
      </c>
      <c r="O11" t="n">
        <v>11658.24</v>
      </c>
      <c r="P11" t="n">
        <v>53.73</v>
      </c>
      <c r="Q11" t="n">
        <v>204.15</v>
      </c>
      <c r="R11" t="n">
        <v>29.28</v>
      </c>
      <c r="S11" t="n">
        <v>17.37</v>
      </c>
      <c r="T11" t="n">
        <v>3819.24</v>
      </c>
      <c r="U11" t="n">
        <v>0.59</v>
      </c>
      <c r="V11" t="n">
        <v>0.74</v>
      </c>
      <c r="W11" t="n">
        <v>1.16</v>
      </c>
      <c r="X11" t="n">
        <v>0.24</v>
      </c>
      <c r="Y11" t="n">
        <v>1</v>
      </c>
      <c r="Z11" t="n">
        <v>10</v>
      </c>
      <c r="AA11" t="n">
        <v>47.74101153908097</v>
      </c>
      <c r="AB11" t="n">
        <v>65.32135817253108</v>
      </c>
      <c r="AC11" t="n">
        <v>59.08717942766063</v>
      </c>
      <c r="AD11" t="n">
        <v>47741.01153908097</v>
      </c>
      <c r="AE11" t="n">
        <v>65321.35817253108</v>
      </c>
      <c r="AF11" t="n">
        <v>9.56825104969058e-06</v>
      </c>
      <c r="AG11" t="n">
        <v>0.3799999999999999</v>
      </c>
      <c r="AH11" t="n">
        <v>59087.17942766063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11.0136</v>
      </c>
      <c r="E12" t="n">
        <v>9.08</v>
      </c>
      <c r="F12" t="n">
        <v>6.91</v>
      </c>
      <c r="G12" t="n">
        <v>34.57</v>
      </c>
      <c r="H12" t="n">
        <v>0.66</v>
      </c>
      <c r="I12" t="n">
        <v>12</v>
      </c>
      <c r="J12" t="n">
        <v>92.94</v>
      </c>
      <c r="K12" t="n">
        <v>37.55</v>
      </c>
      <c r="L12" t="n">
        <v>3.5</v>
      </c>
      <c r="M12" t="n">
        <v>10</v>
      </c>
      <c r="N12" t="n">
        <v>11.88</v>
      </c>
      <c r="O12" t="n">
        <v>11696.16</v>
      </c>
      <c r="P12" t="n">
        <v>53.17</v>
      </c>
      <c r="Q12" t="n">
        <v>204.15</v>
      </c>
      <c r="R12" t="n">
        <v>28.86</v>
      </c>
      <c r="S12" t="n">
        <v>17.37</v>
      </c>
      <c r="T12" t="n">
        <v>3610.93</v>
      </c>
      <c r="U12" t="n">
        <v>0.6</v>
      </c>
      <c r="V12" t="n">
        <v>0.74</v>
      </c>
      <c r="W12" t="n">
        <v>1.15</v>
      </c>
      <c r="X12" t="n">
        <v>0.22</v>
      </c>
      <c r="Y12" t="n">
        <v>1</v>
      </c>
      <c r="Z12" t="n">
        <v>10</v>
      </c>
      <c r="AA12" t="n">
        <v>47.23115783581944</v>
      </c>
      <c r="AB12" t="n">
        <v>64.62375384257109</v>
      </c>
      <c r="AC12" t="n">
        <v>58.45615347585797</v>
      </c>
      <c r="AD12" t="n">
        <v>47231.15783581944</v>
      </c>
      <c r="AE12" t="n">
        <v>64623.75384257109</v>
      </c>
      <c r="AF12" t="n">
        <v>9.606017133612772e-06</v>
      </c>
      <c r="AG12" t="n">
        <v>0.3783333333333334</v>
      </c>
      <c r="AH12" t="n">
        <v>58456.15347585797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11.0807</v>
      </c>
      <c r="E13" t="n">
        <v>9.02</v>
      </c>
      <c r="F13" t="n">
        <v>6.88</v>
      </c>
      <c r="G13" t="n">
        <v>37.51</v>
      </c>
      <c r="H13" t="n">
        <v>0.71</v>
      </c>
      <c r="I13" t="n">
        <v>11</v>
      </c>
      <c r="J13" t="n">
        <v>93.23999999999999</v>
      </c>
      <c r="K13" t="n">
        <v>37.55</v>
      </c>
      <c r="L13" t="n">
        <v>3.75</v>
      </c>
      <c r="M13" t="n">
        <v>9</v>
      </c>
      <c r="N13" t="n">
        <v>11.94</v>
      </c>
      <c r="O13" t="n">
        <v>11734.1</v>
      </c>
      <c r="P13" t="n">
        <v>52.11</v>
      </c>
      <c r="Q13" t="n">
        <v>204.17</v>
      </c>
      <c r="R13" t="n">
        <v>27.66</v>
      </c>
      <c r="S13" t="n">
        <v>17.37</v>
      </c>
      <c r="T13" t="n">
        <v>3017.84</v>
      </c>
      <c r="U13" t="n">
        <v>0.63</v>
      </c>
      <c r="V13" t="n">
        <v>0.74</v>
      </c>
      <c r="W13" t="n">
        <v>1.15</v>
      </c>
      <c r="X13" t="n">
        <v>0.19</v>
      </c>
      <c r="Y13" t="n">
        <v>1</v>
      </c>
      <c r="Z13" t="n">
        <v>10</v>
      </c>
      <c r="AA13" t="n">
        <v>46.35742563123375</v>
      </c>
      <c r="AB13" t="n">
        <v>63.42827489391316</v>
      </c>
      <c r="AC13" t="n">
        <v>57.37476936019434</v>
      </c>
      <c r="AD13" t="n">
        <v>46357.42563123375</v>
      </c>
      <c r="AE13" t="n">
        <v>63428.27489391316</v>
      </c>
      <c r="AF13" t="n">
        <v>9.664541480753162e-06</v>
      </c>
      <c r="AG13" t="n">
        <v>0.3758333333333333</v>
      </c>
      <c r="AH13" t="n">
        <v>57374.76936019433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11.0626</v>
      </c>
      <c r="E14" t="n">
        <v>9.039999999999999</v>
      </c>
      <c r="F14" t="n">
        <v>6.89</v>
      </c>
      <c r="G14" t="n">
        <v>37.59</v>
      </c>
      <c r="H14" t="n">
        <v>0.75</v>
      </c>
      <c r="I14" t="n">
        <v>11</v>
      </c>
      <c r="J14" t="n">
        <v>93.55</v>
      </c>
      <c r="K14" t="n">
        <v>37.55</v>
      </c>
      <c r="L14" t="n">
        <v>4</v>
      </c>
      <c r="M14" t="n">
        <v>9</v>
      </c>
      <c r="N14" t="n">
        <v>12</v>
      </c>
      <c r="O14" t="n">
        <v>11772.07</v>
      </c>
      <c r="P14" t="n">
        <v>51.96</v>
      </c>
      <c r="Q14" t="n">
        <v>204.15</v>
      </c>
      <c r="R14" t="n">
        <v>28.14</v>
      </c>
      <c r="S14" t="n">
        <v>17.37</v>
      </c>
      <c r="T14" t="n">
        <v>3258.82</v>
      </c>
      <c r="U14" t="n">
        <v>0.62</v>
      </c>
      <c r="V14" t="n">
        <v>0.74</v>
      </c>
      <c r="W14" t="n">
        <v>1.15</v>
      </c>
      <c r="X14" t="n">
        <v>0.2</v>
      </c>
      <c r="Y14" t="n">
        <v>1</v>
      </c>
      <c r="Z14" t="n">
        <v>10</v>
      </c>
      <c r="AA14" t="n">
        <v>46.38365541007675</v>
      </c>
      <c r="AB14" t="n">
        <v>63.4641636345023</v>
      </c>
      <c r="AC14" t="n">
        <v>57.40723292975181</v>
      </c>
      <c r="AD14" t="n">
        <v>46383.65541007675</v>
      </c>
      <c r="AE14" t="n">
        <v>63464.1636345023</v>
      </c>
      <c r="AF14" t="n">
        <v>9.648754734356128e-06</v>
      </c>
      <c r="AG14" t="n">
        <v>0.3766666666666666</v>
      </c>
      <c r="AH14" t="n">
        <v>57407.23292975182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11.1108</v>
      </c>
      <c r="E15" t="n">
        <v>9</v>
      </c>
      <c r="F15" t="n">
        <v>6.87</v>
      </c>
      <c r="G15" t="n">
        <v>41.23</v>
      </c>
      <c r="H15" t="n">
        <v>0.8</v>
      </c>
      <c r="I15" t="n">
        <v>10</v>
      </c>
      <c r="J15" t="n">
        <v>93.86</v>
      </c>
      <c r="K15" t="n">
        <v>37.55</v>
      </c>
      <c r="L15" t="n">
        <v>4.25</v>
      </c>
      <c r="M15" t="n">
        <v>8</v>
      </c>
      <c r="N15" t="n">
        <v>12.06</v>
      </c>
      <c r="O15" t="n">
        <v>11810.06</v>
      </c>
      <c r="P15" t="n">
        <v>51.18</v>
      </c>
      <c r="Q15" t="n">
        <v>204.14</v>
      </c>
      <c r="R15" t="n">
        <v>27.35</v>
      </c>
      <c r="S15" t="n">
        <v>17.37</v>
      </c>
      <c r="T15" t="n">
        <v>2868.84</v>
      </c>
      <c r="U15" t="n">
        <v>0.64</v>
      </c>
      <c r="V15" t="n">
        <v>0.74</v>
      </c>
      <c r="W15" t="n">
        <v>1.16</v>
      </c>
      <c r="X15" t="n">
        <v>0.18</v>
      </c>
      <c r="Y15" t="n">
        <v>1</v>
      </c>
      <c r="Z15" t="n">
        <v>10</v>
      </c>
      <c r="AA15" t="n">
        <v>45.75705885800321</v>
      </c>
      <c r="AB15" t="n">
        <v>62.60682658846682</v>
      </c>
      <c r="AC15" t="n">
        <v>56.63171892810959</v>
      </c>
      <c r="AD15" t="n">
        <v>45757.05885800321</v>
      </c>
      <c r="AE15" t="n">
        <v>62606.82658846682</v>
      </c>
      <c r="AF15" t="n">
        <v>9.690794578352652e-06</v>
      </c>
      <c r="AG15" t="n">
        <v>0.375</v>
      </c>
      <c r="AH15" t="n">
        <v>56631.71892810959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11.1676</v>
      </c>
      <c r="E16" t="n">
        <v>8.949999999999999</v>
      </c>
      <c r="F16" t="n">
        <v>6.84</v>
      </c>
      <c r="G16" t="n">
        <v>45.63</v>
      </c>
      <c r="H16" t="n">
        <v>0.84</v>
      </c>
      <c r="I16" t="n">
        <v>9</v>
      </c>
      <c r="J16" t="n">
        <v>94.17</v>
      </c>
      <c r="K16" t="n">
        <v>37.55</v>
      </c>
      <c r="L16" t="n">
        <v>4.5</v>
      </c>
      <c r="M16" t="n">
        <v>7</v>
      </c>
      <c r="N16" t="n">
        <v>12.12</v>
      </c>
      <c r="O16" t="n">
        <v>11848.08</v>
      </c>
      <c r="P16" t="n">
        <v>50.3</v>
      </c>
      <c r="Q16" t="n">
        <v>204.14</v>
      </c>
      <c r="R16" t="n">
        <v>26.61</v>
      </c>
      <c r="S16" t="n">
        <v>17.37</v>
      </c>
      <c r="T16" t="n">
        <v>2501.66</v>
      </c>
      <c r="U16" t="n">
        <v>0.65</v>
      </c>
      <c r="V16" t="n">
        <v>0.75</v>
      </c>
      <c r="W16" t="n">
        <v>1.15</v>
      </c>
      <c r="X16" t="n">
        <v>0.15</v>
      </c>
      <c r="Y16" t="n">
        <v>1</v>
      </c>
      <c r="Z16" t="n">
        <v>10</v>
      </c>
      <c r="AA16" t="n">
        <v>45.02829394747511</v>
      </c>
      <c r="AB16" t="n">
        <v>61.60969828704402</v>
      </c>
      <c r="AC16" t="n">
        <v>55.72975515229589</v>
      </c>
      <c r="AD16" t="n">
        <v>45028.29394747511</v>
      </c>
      <c r="AE16" t="n">
        <v>61609.69828704402</v>
      </c>
      <c r="AF16" t="n">
        <v>9.740335307377604e-06</v>
      </c>
      <c r="AG16" t="n">
        <v>0.3729166666666666</v>
      </c>
      <c r="AH16" t="n">
        <v>55729.75515229589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11.1503</v>
      </c>
      <c r="E17" t="n">
        <v>8.970000000000001</v>
      </c>
      <c r="F17" t="n">
        <v>6.86</v>
      </c>
      <c r="G17" t="n">
        <v>45.72</v>
      </c>
      <c r="H17" t="n">
        <v>0.88</v>
      </c>
      <c r="I17" t="n">
        <v>9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50.73</v>
      </c>
      <c r="Q17" t="n">
        <v>204.14</v>
      </c>
      <c r="R17" t="n">
        <v>27.09</v>
      </c>
      <c r="S17" t="n">
        <v>17.37</v>
      </c>
      <c r="T17" t="n">
        <v>2740.19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45.35596722420185</v>
      </c>
      <c r="AB17" t="n">
        <v>62.05803532018602</v>
      </c>
      <c r="AC17" t="n">
        <v>56.13530352823994</v>
      </c>
      <c r="AD17" t="n">
        <v>45355.96722420185</v>
      </c>
      <c r="AE17" t="n">
        <v>62058.03532018602</v>
      </c>
      <c r="AF17" t="n">
        <v>9.725246317727399e-06</v>
      </c>
      <c r="AG17" t="n">
        <v>0.37375</v>
      </c>
      <c r="AH17" t="n">
        <v>56135.30352823994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11.1569</v>
      </c>
      <c r="E18" t="n">
        <v>8.960000000000001</v>
      </c>
      <c r="F18" t="n">
        <v>6.85</v>
      </c>
      <c r="G18" t="n">
        <v>45.69</v>
      </c>
      <c r="H18" t="n">
        <v>0.93</v>
      </c>
      <c r="I18" t="n">
        <v>9</v>
      </c>
      <c r="J18" t="n">
        <v>94.79000000000001</v>
      </c>
      <c r="K18" t="n">
        <v>37.55</v>
      </c>
      <c r="L18" t="n">
        <v>5</v>
      </c>
      <c r="M18" t="n">
        <v>7</v>
      </c>
      <c r="N18" t="n">
        <v>12.23</v>
      </c>
      <c r="O18" t="n">
        <v>11924.18</v>
      </c>
      <c r="P18" t="n">
        <v>49.72</v>
      </c>
      <c r="Q18" t="n">
        <v>204.16</v>
      </c>
      <c r="R18" t="n">
        <v>26.87</v>
      </c>
      <c r="S18" t="n">
        <v>17.37</v>
      </c>
      <c r="T18" t="n">
        <v>2631.91</v>
      </c>
      <c r="U18" t="n">
        <v>0.65</v>
      </c>
      <c r="V18" t="n">
        <v>0.75</v>
      </c>
      <c r="W18" t="n">
        <v>1.15</v>
      </c>
      <c r="X18" t="n">
        <v>0.16</v>
      </c>
      <c r="Y18" t="n">
        <v>1</v>
      </c>
      <c r="Z18" t="n">
        <v>10</v>
      </c>
      <c r="AA18" t="n">
        <v>44.81171984846267</v>
      </c>
      <c r="AB18" t="n">
        <v>61.31337205020041</v>
      </c>
      <c r="AC18" t="n">
        <v>55.46170987560006</v>
      </c>
      <c r="AD18" t="n">
        <v>44811.71984846266</v>
      </c>
      <c r="AE18" t="n">
        <v>61313.37205020041</v>
      </c>
      <c r="AF18" t="n">
        <v>9.731002810888748e-06</v>
      </c>
      <c r="AG18" t="n">
        <v>0.3733333333333334</v>
      </c>
      <c r="AH18" t="n">
        <v>55461.70987560006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11.2157</v>
      </c>
      <c r="E19" t="n">
        <v>8.92</v>
      </c>
      <c r="F19" t="n">
        <v>6.83</v>
      </c>
      <c r="G19" t="n">
        <v>51.19</v>
      </c>
      <c r="H19" t="n">
        <v>0.97</v>
      </c>
      <c r="I19" t="n">
        <v>8</v>
      </c>
      <c r="J19" t="n">
        <v>95.09</v>
      </c>
      <c r="K19" t="n">
        <v>37.55</v>
      </c>
      <c r="L19" t="n">
        <v>5.25</v>
      </c>
      <c r="M19" t="n">
        <v>6</v>
      </c>
      <c r="N19" t="n">
        <v>12.29</v>
      </c>
      <c r="O19" t="n">
        <v>11962.27</v>
      </c>
      <c r="P19" t="n">
        <v>48.85</v>
      </c>
      <c r="Q19" t="n">
        <v>204.15</v>
      </c>
      <c r="R19" t="n">
        <v>25.94</v>
      </c>
      <c r="S19" t="n">
        <v>17.37</v>
      </c>
      <c r="T19" t="n">
        <v>2173.36</v>
      </c>
      <c r="U19" t="n">
        <v>0.67</v>
      </c>
      <c r="V19" t="n">
        <v>0.75</v>
      </c>
      <c r="W19" t="n">
        <v>1.15</v>
      </c>
      <c r="X19" t="n">
        <v>0.13</v>
      </c>
      <c r="Y19" t="n">
        <v>1</v>
      </c>
      <c r="Z19" t="n">
        <v>10</v>
      </c>
      <c r="AA19" t="n">
        <v>44.11563949792492</v>
      </c>
      <c r="AB19" t="n">
        <v>60.3609642056974</v>
      </c>
      <c r="AC19" t="n">
        <v>54.60019849906331</v>
      </c>
      <c r="AD19" t="n">
        <v>44115.63949792492</v>
      </c>
      <c r="AE19" t="n">
        <v>60360.9642056974</v>
      </c>
      <c r="AF19" t="n">
        <v>9.782287931780776e-06</v>
      </c>
      <c r="AG19" t="n">
        <v>0.3716666666666666</v>
      </c>
      <c r="AH19" t="n">
        <v>54600.19849906331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11.2122</v>
      </c>
      <c r="E20" t="n">
        <v>8.92</v>
      </c>
      <c r="F20" t="n">
        <v>6.83</v>
      </c>
      <c r="G20" t="n">
        <v>51.21</v>
      </c>
      <c r="H20" t="n">
        <v>1.01</v>
      </c>
      <c r="I20" t="n">
        <v>8</v>
      </c>
      <c r="J20" t="n">
        <v>95.40000000000001</v>
      </c>
      <c r="K20" t="n">
        <v>37.55</v>
      </c>
      <c r="L20" t="n">
        <v>5.5</v>
      </c>
      <c r="M20" t="n">
        <v>6</v>
      </c>
      <c r="N20" t="n">
        <v>12.35</v>
      </c>
      <c r="O20" t="n">
        <v>12000.38</v>
      </c>
      <c r="P20" t="n">
        <v>48.44</v>
      </c>
      <c r="Q20" t="n">
        <v>204.15</v>
      </c>
      <c r="R20" t="n">
        <v>26.05</v>
      </c>
      <c r="S20" t="n">
        <v>17.37</v>
      </c>
      <c r="T20" t="n">
        <v>2227.01</v>
      </c>
      <c r="U20" t="n">
        <v>0.67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43.92903082645626</v>
      </c>
      <c r="AB20" t="n">
        <v>60.10563798880055</v>
      </c>
      <c r="AC20" t="n">
        <v>54.36924025795442</v>
      </c>
      <c r="AD20" t="n">
        <v>43929.03082645626</v>
      </c>
      <c r="AE20" t="n">
        <v>60105.63798880055</v>
      </c>
      <c r="AF20" t="n">
        <v>9.779235246013393e-06</v>
      </c>
      <c r="AG20" t="n">
        <v>0.3716666666666666</v>
      </c>
      <c r="AH20" t="n">
        <v>54369.24025795442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11.2711</v>
      </c>
      <c r="E21" t="n">
        <v>8.869999999999999</v>
      </c>
      <c r="F21" t="n">
        <v>6.8</v>
      </c>
      <c r="G21" t="n">
        <v>58.29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5</v>
      </c>
      <c r="N21" t="n">
        <v>12.41</v>
      </c>
      <c r="O21" t="n">
        <v>12038.51</v>
      </c>
      <c r="P21" t="n">
        <v>47.69</v>
      </c>
      <c r="Q21" t="n">
        <v>204.14</v>
      </c>
      <c r="R21" t="n">
        <v>25.24</v>
      </c>
      <c r="S21" t="n">
        <v>17.37</v>
      </c>
      <c r="T21" t="n">
        <v>1827.33</v>
      </c>
      <c r="U21" t="n">
        <v>0.6899999999999999</v>
      </c>
      <c r="V21" t="n">
        <v>0.75</v>
      </c>
      <c r="W21" t="n">
        <v>1.15</v>
      </c>
      <c r="X21" t="n">
        <v>0.11</v>
      </c>
      <c r="Y21" t="n">
        <v>1</v>
      </c>
      <c r="Z21" t="n">
        <v>10</v>
      </c>
      <c r="AA21" t="n">
        <v>43.27124342593368</v>
      </c>
      <c r="AB21" t="n">
        <v>59.20562424787398</v>
      </c>
      <c r="AC21" t="n">
        <v>53.55512256528439</v>
      </c>
      <c r="AD21" t="n">
        <v>43271.24342593367</v>
      </c>
      <c r="AE21" t="n">
        <v>59205.62424787399</v>
      </c>
      <c r="AF21" t="n">
        <v>9.830607586498775e-06</v>
      </c>
      <c r="AG21" t="n">
        <v>0.3695833333333333</v>
      </c>
      <c r="AH21" t="n">
        <v>53555.12256528439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11.2577</v>
      </c>
      <c r="E22" t="n">
        <v>8.880000000000001</v>
      </c>
      <c r="F22" t="n">
        <v>6.81</v>
      </c>
      <c r="G22" t="n">
        <v>58.38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4</v>
      </c>
      <c r="N22" t="n">
        <v>12.47</v>
      </c>
      <c r="O22" t="n">
        <v>12076.67</v>
      </c>
      <c r="P22" t="n">
        <v>47.69</v>
      </c>
      <c r="Q22" t="n">
        <v>204.14</v>
      </c>
      <c r="R22" t="n">
        <v>25.49</v>
      </c>
      <c r="S22" t="n">
        <v>17.37</v>
      </c>
      <c r="T22" t="n">
        <v>1952.38</v>
      </c>
      <c r="U22" t="n">
        <v>0.68</v>
      </c>
      <c r="V22" t="n">
        <v>0.75</v>
      </c>
      <c r="W22" t="n">
        <v>1.15</v>
      </c>
      <c r="X22" t="n">
        <v>0.12</v>
      </c>
      <c r="Y22" t="n">
        <v>1</v>
      </c>
      <c r="Z22" t="n">
        <v>10</v>
      </c>
      <c r="AA22" t="n">
        <v>43.34469476614576</v>
      </c>
      <c r="AB22" t="n">
        <v>59.30612361199655</v>
      </c>
      <c r="AC22" t="n">
        <v>53.64603041114686</v>
      </c>
      <c r="AD22" t="n">
        <v>43344.69476614577</v>
      </c>
      <c r="AE22" t="n">
        <v>59306.12361199655</v>
      </c>
      <c r="AF22" t="n">
        <v>9.818920160989367e-06</v>
      </c>
      <c r="AG22" t="n">
        <v>0.3700000000000001</v>
      </c>
      <c r="AH22" t="n">
        <v>53646.03041114686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11.2556</v>
      </c>
      <c r="E23" t="n">
        <v>8.880000000000001</v>
      </c>
      <c r="F23" t="n">
        <v>6.81</v>
      </c>
      <c r="G23" t="n">
        <v>58.39</v>
      </c>
      <c r="H23" t="n">
        <v>1.14</v>
      </c>
      <c r="I23" t="n">
        <v>7</v>
      </c>
      <c r="J23" t="n">
        <v>96.33</v>
      </c>
      <c r="K23" t="n">
        <v>37.55</v>
      </c>
      <c r="L23" t="n">
        <v>6.25</v>
      </c>
      <c r="M23" t="n">
        <v>4</v>
      </c>
      <c r="N23" t="n">
        <v>12.53</v>
      </c>
      <c r="O23" t="n">
        <v>12114.85</v>
      </c>
      <c r="P23" t="n">
        <v>47.43</v>
      </c>
      <c r="Q23" t="n">
        <v>204.14</v>
      </c>
      <c r="R23" t="n">
        <v>25.58</v>
      </c>
      <c r="S23" t="n">
        <v>17.37</v>
      </c>
      <c r="T23" t="n">
        <v>1998.32</v>
      </c>
      <c r="U23" t="n">
        <v>0.68</v>
      </c>
      <c r="V23" t="n">
        <v>0.75</v>
      </c>
      <c r="W23" t="n">
        <v>1.15</v>
      </c>
      <c r="X23" t="n">
        <v>0.12</v>
      </c>
      <c r="Y23" t="n">
        <v>1</v>
      </c>
      <c r="Z23" t="n">
        <v>10</v>
      </c>
      <c r="AA23" t="n">
        <v>43.22625149283392</v>
      </c>
      <c r="AB23" t="n">
        <v>59.14406430010293</v>
      </c>
      <c r="AC23" t="n">
        <v>53.49943781252865</v>
      </c>
      <c r="AD23" t="n">
        <v>43226.25149283392</v>
      </c>
      <c r="AE23" t="n">
        <v>59144.06430010293</v>
      </c>
      <c r="AF23" t="n">
        <v>9.817088549528937e-06</v>
      </c>
      <c r="AG23" t="n">
        <v>0.3700000000000001</v>
      </c>
      <c r="AH23" t="n">
        <v>53499.43781252865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11.2475</v>
      </c>
      <c r="E24" t="n">
        <v>8.890000000000001</v>
      </c>
      <c r="F24" t="n">
        <v>6.82</v>
      </c>
      <c r="G24" t="n">
        <v>58.45</v>
      </c>
      <c r="H24" t="n">
        <v>1.18</v>
      </c>
      <c r="I24" t="n">
        <v>7</v>
      </c>
      <c r="J24" t="n">
        <v>96.64</v>
      </c>
      <c r="K24" t="n">
        <v>37.55</v>
      </c>
      <c r="L24" t="n">
        <v>6.5</v>
      </c>
      <c r="M24" t="n">
        <v>1</v>
      </c>
      <c r="N24" t="n">
        <v>12.59</v>
      </c>
      <c r="O24" t="n">
        <v>12153.06</v>
      </c>
      <c r="P24" t="n">
        <v>46.92</v>
      </c>
      <c r="Q24" t="n">
        <v>204.18</v>
      </c>
      <c r="R24" t="n">
        <v>25.65</v>
      </c>
      <c r="S24" t="n">
        <v>17.37</v>
      </c>
      <c r="T24" t="n">
        <v>2032.96</v>
      </c>
      <c r="U24" t="n">
        <v>0.68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43.03466076243581</v>
      </c>
      <c r="AB24" t="n">
        <v>58.8819214103859</v>
      </c>
      <c r="AC24" t="n">
        <v>53.26231347228627</v>
      </c>
      <c r="AD24" t="n">
        <v>43034.66076243581</v>
      </c>
      <c r="AE24" t="n">
        <v>58881.9214103859</v>
      </c>
      <c r="AF24" t="n">
        <v>9.810023762467281e-06</v>
      </c>
      <c r="AG24" t="n">
        <v>0.3704166666666667</v>
      </c>
      <c r="AH24" t="n">
        <v>53262.31347228627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11.2472</v>
      </c>
      <c r="E25" t="n">
        <v>8.890000000000001</v>
      </c>
      <c r="F25" t="n">
        <v>6.82</v>
      </c>
      <c r="G25" t="n">
        <v>58.45</v>
      </c>
      <c r="H25" t="n">
        <v>1.22</v>
      </c>
      <c r="I25" t="n">
        <v>7</v>
      </c>
      <c r="J25" t="n">
        <v>96.95</v>
      </c>
      <c r="K25" t="n">
        <v>37.55</v>
      </c>
      <c r="L25" t="n">
        <v>6.75</v>
      </c>
      <c r="M25" t="n">
        <v>1</v>
      </c>
      <c r="N25" t="n">
        <v>12.65</v>
      </c>
      <c r="O25" t="n">
        <v>12191.28</v>
      </c>
      <c r="P25" t="n">
        <v>46.86</v>
      </c>
      <c r="Q25" t="n">
        <v>204.18</v>
      </c>
      <c r="R25" t="n">
        <v>25.63</v>
      </c>
      <c r="S25" t="n">
        <v>17.37</v>
      </c>
      <c r="T25" t="n">
        <v>2020.01</v>
      </c>
      <c r="U25" t="n">
        <v>0.68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43.00665985445945</v>
      </c>
      <c r="AB25" t="n">
        <v>58.84360933277979</v>
      </c>
      <c r="AC25" t="n">
        <v>53.22765784559553</v>
      </c>
      <c r="AD25" t="n">
        <v>43006.65985445945</v>
      </c>
      <c r="AE25" t="n">
        <v>58843.60933277979</v>
      </c>
      <c r="AF25" t="n">
        <v>9.809762103687219e-06</v>
      </c>
      <c r="AG25" t="n">
        <v>0.3704166666666667</v>
      </c>
      <c r="AH25" t="n">
        <v>53227.65784559553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11.2479</v>
      </c>
      <c r="E26" t="n">
        <v>8.890000000000001</v>
      </c>
      <c r="F26" t="n">
        <v>6.82</v>
      </c>
      <c r="G26" t="n">
        <v>58.44</v>
      </c>
      <c r="H26" t="n">
        <v>1.27</v>
      </c>
      <c r="I26" t="n">
        <v>7</v>
      </c>
      <c r="J26" t="n">
        <v>97.26000000000001</v>
      </c>
      <c r="K26" t="n">
        <v>37.55</v>
      </c>
      <c r="L26" t="n">
        <v>7</v>
      </c>
      <c r="M26" t="n">
        <v>1</v>
      </c>
      <c r="N26" t="n">
        <v>12.71</v>
      </c>
      <c r="O26" t="n">
        <v>12229.54</v>
      </c>
      <c r="P26" t="n">
        <v>46.75</v>
      </c>
      <c r="Q26" t="n">
        <v>204.18</v>
      </c>
      <c r="R26" t="n">
        <v>25.57</v>
      </c>
      <c r="S26" t="n">
        <v>17.37</v>
      </c>
      <c r="T26" t="n">
        <v>1992.86</v>
      </c>
      <c r="U26" t="n">
        <v>0.68</v>
      </c>
      <c r="V26" t="n">
        <v>0.75</v>
      </c>
      <c r="W26" t="n">
        <v>1.15</v>
      </c>
      <c r="X26" t="n">
        <v>0.13</v>
      </c>
      <c r="Y26" t="n">
        <v>1</v>
      </c>
      <c r="Z26" t="n">
        <v>10</v>
      </c>
      <c r="AA26" t="n">
        <v>42.95103799206826</v>
      </c>
      <c r="AB26" t="n">
        <v>58.76750504679281</v>
      </c>
      <c r="AC26" t="n">
        <v>53.15881684585009</v>
      </c>
      <c r="AD26" t="n">
        <v>42951.03799206826</v>
      </c>
      <c r="AE26" t="n">
        <v>58767.50504679282</v>
      </c>
      <c r="AF26" t="n">
        <v>9.810372640840695e-06</v>
      </c>
      <c r="AG26" t="n">
        <v>0.3704166666666667</v>
      </c>
      <c r="AH26" t="n">
        <v>53158.81684585009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11.2489</v>
      </c>
      <c r="E27" t="n">
        <v>8.890000000000001</v>
      </c>
      <c r="F27" t="n">
        <v>6.82</v>
      </c>
      <c r="G27" t="n">
        <v>58.44</v>
      </c>
      <c r="H27" t="n">
        <v>1.31</v>
      </c>
      <c r="I27" t="n">
        <v>7</v>
      </c>
      <c r="J27" t="n">
        <v>97.56999999999999</v>
      </c>
      <c r="K27" t="n">
        <v>37.55</v>
      </c>
      <c r="L27" t="n">
        <v>7.25</v>
      </c>
      <c r="M27" t="n">
        <v>0</v>
      </c>
      <c r="N27" t="n">
        <v>12.77</v>
      </c>
      <c r="O27" t="n">
        <v>12267.81</v>
      </c>
      <c r="P27" t="n">
        <v>46.79</v>
      </c>
      <c r="Q27" t="n">
        <v>204.18</v>
      </c>
      <c r="R27" t="n">
        <v>25.58</v>
      </c>
      <c r="S27" t="n">
        <v>17.37</v>
      </c>
      <c r="T27" t="n">
        <v>1994.86</v>
      </c>
      <c r="U27" t="n">
        <v>0.68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42.96696336782615</v>
      </c>
      <c r="AB27" t="n">
        <v>58.78929484848275</v>
      </c>
      <c r="AC27" t="n">
        <v>53.17852705944892</v>
      </c>
      <c r="AD27" t="n">
        <v>42966.96336782615</v>
      </c>
      <c r="AE27" t="n">
        <v>58789.29484848275</v>
      </c>
      <c r="AF27" t="n">
        <v>9.811244836774234e-06</v>
      </c>
      <c r="AG27" t="n">
        <v>0.3704166666666667</v>
      </c>
      <c r="AH27" t="n">
        <v>53178.52705944893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</row>
    <row r="109">
      <c r="A109" t="n">
        <v>0</v>
      </c>
      <c r="B109" t="n">
        <v>140</v>
      </c>
      <c r="C109" t="inlineStr">
        <is>
          <t xml:space="preserve">CONCLUIDO	</t>
        </is>
      </c>
      <c r="D109" t="n">
        <v>5.5915</v>
      </c>
      <c r="E109" t="n">
        <v>17.88</v>
      </c>
      <c r="F109" t="n">
        <v>9.029999999999999</v>
      </c>
      <c r="G109" t="n">
        <v>4.75</v>
      </c>
      <c r="H109" t="n">
        <v>0.06</v>
      </c>
      <c r="I109" t="n">
        <v>114</v>
      </c>
      <c r="J109" t="n">
        <v>274.09</v>
      </c>
      <c r="K109" t="n">
        <v>60.56</v>
      </c>
      <c r="L109" t="n">
        <v>1</v>
      </c>
      <c r="M109" t="n">
        <v>112</v>
      </c>
      <c r="N109" t="n">
        <v>72.53</v>
      </c>
      <c r="O109" t="n">
        <v>34038.11</v>
      </c>
      <c r="P109" t="n">
        <v>156.72</v>
      </c>
      <c r="Q109" t="n">
        <v>204.27</v>
      </c>
      <c r="R109" t="n">
        <v>94.81</v>
      </c>
      <c r="S109" t="n">
        <v>17.37</v>
      </c>
      <c r="T109" t="n">
        <v>36076.39</v>
      </c>
      <c r="U109" t="n">
        <v>0.18</v>
      </c>
      <c r="V109" t="n">
        <v>0.57</v>
      </c>
      <c r="W109" t="n">
        <v>1.32</v>
      </c>
      <c r="X109" t="n">
        <v>2.33</v>
      </c>
      <c r="Y109" t="n">
        <v>1</v>
      </c>
      <c r="Z109" t="n">
        <v>10</v>
      </c>
    </row>
    <row r="110">
      <c r="A110" t="n">
        <v>1</v>
      </c>
      <c r="B110" t="n">
        <v>140</v>
      </c>
      <c r="C110" t="inlineStr">
        <is>
          <t xml:space="preserve">CONCLUIDO	</t>
        </is>
      </c>
      <c r="D110" t="n">
        <v>6.3494</v>
      </c>
      <c r="E110" t="n">
        <v>15.75</v>
      </c>
      <c r="F110" t="n">
        <v>8.41</v>
      </c>
      <c r="G110" t="n">
        <v>5.94</v>
      </c>
      <c r="H110" t="n">
        <v>0.08</v>
      </c>
      <c r="I110" t="n">
        <v>85</v>
      </c>
      <c r="J110" t="n">
        <v>274.57</v>
      </c>
      <c r="K110" t="n">
        <v>60.56</v>
      </c>
      <c r="L110" t="n">
        <v>1.25</v>
      </c>
      <c r="M110" t="n">
        <v>83</v>
      </c>
      <c r="N110" t="n">
        <v>72.76000000000001</v>
      </c>
      <c r="O110" t="n">
        <v>34097.72</v>
      </c>
      <c r="P110" t="n">
        <v>145.87</v>
      </c>
      <c r="Q110" t="n">
        <v>204.24</v>
      </c>
      <c r="R110" t="n">
        <v>75.66</v>
      </c>
      <c r="S110" t="n">
        <v>17.37</v>
      </c>
      <c r="T110" t="n">
        <v>26649.27</v>
      </c>
      <c r="U110" t="n">
        <v>0.23</v>
      </c>
      <c r="V110" t="n">
        <v>0.61</v>
      </c>
      <c r="W110" t="n">
        <v>1.27</v>
      </c>
      <c r="X110" t="n">
        <v>1.72</v>
      </c>
      <c r="Y110" t="n">
        <v>1</v>
      </c>
      <c r="Z110" t="n">
        <v>10</v>
      </c>
    </row>
    <row r="111">
      <c r="A111" t="n">
        <v>2</v>
      </c>
      <c r="B111" t="n">
        <v>140</v>
      </c>
      <c r="C111" t="inlineStr">
        <is>
          <t xml:space="preserve">CONCLUIDO	</t>
        </is>
      </c>
      <c r="D111" t="n">
        <v>6.8968</v>
      </c>
      <c r="E111" t="n">
        <v>14.5</v>
      </c>
      <c r="F111" t="n">
        <v>8.050000000000001</v>
      </c>
      <c r="G111" t="n">
        <v>7.1</v>
      </c>
      <c r="H111" t="n">
        <v>0.1</v>
      </c>
      <c r="I111" t="n">
        <v>68</v>
      </c>
      <c r="J111" t="n">
        <v>275.05</v>
      </c>
      <c r="K111" t="n">
        <v>60.56</v>
      </c>
      <c r="L111" t="n">
        <v>1.5</v>
      </c>
      <c r="M111" t="n">
        <v>66</v>
      </c>
      <c r="N111" t="n">
        <v>73</v>
      </c>
      <c r="O111" t="n">
        <v>34157.42</v>
      </c>
      <c r="P111" t="n">
        <v>139.52</v>
      </c>
      <c r="Q111" t="n">
        <v>204.15</v>
      </c>
      <c r="R111" t="n">
        <v>64.08</v>
      </c>
      <c r="S111" t="n">
        <v>17.37</v>
      </c>
      <c r="T111" t="n">
        <v>20942.39</v>
      </c>
      <c r="U111" t="n">
        <v>0.27</v>
      </c>
      <c r="V111" t="n">
        <v>0.63</v>
      </c>
      <c r="W111" t="n">
        <v>1.25</v>
      </c>
      <c r="X111" t="n">
        <v>1.35</v>
      </c>
      <c r="Y111" t="n">
        <v>1</v>
      </c>
      <c r="Z111" t="n">
        <v>10</v>
      </c>
    </row>
    <row r="112">
      <c r="A112" t="n">
        <v>3</v>
      </c>
      <c r="B112" t="n">
        <v>140</v>
      </c>
      <c r="C112" t="inlineStr">
        <is>
          <t xml:space="preserve">CONCLUIDO	</t>
        </is>
      </c>
      <c r="D112" t="n">
        <v>7.2928</v>
      </c>
      <c r="E112" t="n">
        <v>13.71</v>
      </c>
      <c r="F112" t="n">
        <v>7.83</v>
      </c>
      <c r="G112" t="n">
        <v>8.25</v>
      </c>
      <c r="H112" t="n">
        <v>0.11</v>
      </c>
      <c r="I112" t="n">
        <v>57</v>
      </c>
      <c r="J112" t="n">
        <v>275.54</v>
      </c>
      <c r="K112" t="n">
        <v>60.56</v>
      </c>
      <c r="L112" t="n">
        <v>1.75</v>
      </c>
      <c r="M112" t="n">
        <v>55</v>
      </c>
      <c r="N112" t="n">
        <v>73.23</v>
      </c>
      <c r="O112" t="n">
        <v>34217.22</v>
      </c>
      <c r="P112" t="n">
        <v>135.75</v>
      </c>
      <c r="Q112" t="n">
        <v>204.21</v>
      </c>
      <c r="R112" t="n">
        <v>57.37</v>
      </c>
      <c r="S112" t="n">
        <v>17.37</v>
      </c>
      <c r="T112" t="n">
        <v>17642.06</v>
      </c>
      <c r="U112" t="n">
        <v>0.3</v>
      </c>
      <c r="V112" t="n">
        <v>0.65</v>
      </c>
      <c r="W112" t="n">
        <v>1.23</v>
      </c>
      <c r="X112" t="n">
        <v>1.14</v>
      </c>
      <c r="Y112" t="n">
        <v>1</v>
      </c>
      <c r="Z112" t="n">
        <v>10</v>
      </c>
    </row>
    <row r="113">
      <c r="A113" t="n">
        <v>4</v>
      </c>
      <c r="B113" t="n">
        <v>140</v>
      </c>
      <c r="C113" t="inlineStr">
        <is>
          <t xml:space="preserve">CONCLUIDO	</t>
        </is>
      </c>
      <c r="D113" t="n">
        <v>7.6102</v>
      </c>
      <c r="E113" t="n">
        <v>13.14</v>
      </c>
      <c r="F113" t="n">
        <v>7.68</v>
      </c>
      <c r="G113" t="n">
        <v>9.4</v>
      </c>
      <c r="H113" t="n">
        <v>0.13</v>
      </c>
      <c r="I113" t="n">
        <v>49</v>
      </c>
      <c r="J113" t="n">
        <v>276.02</v>
      </c>
      <c r="K113" t="n">
        <v>60.56</v>
      </c>
      <c r="L113" t="n">
        <v>2</v>
      </c>
      <c r="M113" t="n">
        <v>47</v>
      </c>
      <c r="N113" t="n">
        <v>73.47</v>
      </c>
      <c r="O113" t="n">
        <v>34277.1</v>
      </c>
      <c r="P113" t="n">
        <v>133</v>
      </c>
      <c r="Q113" t="n">
        <v>204.18</v>
      </c>
      <c r="R113" t="n">
        <v>52.5</v>
      </c>
      <c r="S113" t="n">
        <v>17.37</v>
      </c>
      <c r="T113" t="n">
        <v>15245.3</v>
      </c>
      <c r="U113" t="n">
        <v>0.33</v>
      </c>
      <c r="V113" t="n">
        <v>0.67</v>
      </c>
      <c r="W113" t="n">
        <v>1.22</v>
      </c>
      <c r="X113" t="n">
        <v>0.99</v>
      </c>
      <c r="Y113" t="n">
        <v>1</v>
      </c>
      <c r="Z113" t="n">
        <v>10</v>
      </c>
    </row>
    <row r="114">
      <c r="A114" t="n">
        <v>5</v>
      </c>
      <c r="B114" t="n">
        <v>140</v>
      </c>
      <c r="C114" t="inlineStr">
        <is>
          <t xml:space="preserve">CONCLUIDO	</t>
        </is>
      </c>
      <c r="D114" t="n">
        <v>7.8788</v>
      </c>
      <c r="E114" t="n">
        <v>12.69</v>
      </c>
      <c r="F114" t="n">
        <v>7.55</v>
      </c>
      <c r="G114" t="n">
        <v>10.53</v>
      </c>
      <c r="H114" t="n">
        <v>0.14</v>
      </c>
      <c r="I114" t="n">
        <v>43</v>
      </c>
      <c r="J114" t="n">
        <v>276.51</v>
      </c>
      <c r="K114" t="n">
        <v>60.56</v>
      </c>
      <c r="L114" t="n">
        <v>2.25</v>
      </c>
      <c r="M114" t="n">
        <v>41</v>
      </c>
      <c r="N114" t="n">
        <v>73.70999999999999</v>
      </c>
      <c r="O114" t="n">
        <v>34337.08</v>
      </c>
      <c r="P114" t="n">
        <v>130.61</v>
      </c>
      <c r="Q114" t="n">
        <v>204.22</v>
      </c>
      <c r="R114" t="n">
        <v>48.34</v>
      </c>
      <c r="S114" t="n">
        <v>17.37</v>
      </c>
      <c r="T114" t="n">
        <v>13194.87</v>
      </c>
      <c r="U114" t="n">
        <v>0.36</v>
      </c>
      <c r="V114" t="n">
        <v>0.68</v>
      </c>
      <c r="W114" t="n">
        <v>1.21</v>
      </c>
      <c r="X114" t="n">
        <v>0.85</v>
      </c>
      <c r="Y114" t="n">
        <v>1</v>
      </c>
      <c r="Z114" t="n">
        <v>10</v>
      </c>
    </row>
    <row r="115">
      <c r="A115" t="n">
        <v>6</v>
      </c>
      <c r="B115" t="n">
        <v>140</v>
      </c>
      <c r="C115" t="inlineStr">
        <is>
          <t xml:space="preserve">CONCLUIDO	</t>
        </is>
      </c>
      <c r="D115" t="n">
        <v>8.105600000000001</v>
      </c>
      <c r="E115" t="n">
        <v>12.34</v>
      </c>
      <c r="F115" t="n">
        <v>7.45</v>
      </c>
      <c r="G115" t="n">
        <v>11.77</v>
      </c>
      <c r="H115" t="n">
        <v>0.16</v>
      </c>
      <c r="I115" t="n">
        <v>38</v>
      </c>
      <c r="J115" t="n">
        <v>277</v>
      </c>
      <c r="K115" t="n">
        <v>60.56</v>
      </c>
      <c r="L115" t="n">
        <v>2.5</v>
      </c>
      <c r="M115" t="n">
        <v>36</v>
      </c>
      <c r="N115" t="n">
        <v>73.94</v>
      </c>
      <c r="O115" t="n">
        <v>34397.15</v>
      </c>
      <c r="P115" t="n">
        <v>128.87</v>
      </c>
      <c r="Q115" t="n">
        <v>204.14</v>
      </c>
      <c r="R115" t="n">
        <v>45.39</v>
      </c>
      <c r="S115" t="n">
        <v>17.37</v>
      </c>
      <c r="T115" t="n">
        <v>11747.8</v>
      </c>
      <c r="U115" t="n">
        <v>0.38</v>
      </c>
      <c r="V115" t="n">
        <v>0.6899999999999999</v>
      </c>
      <c r="W115" t="n">
        <v>1.2</v>
      </c>
      <c r="X115" t="n">
        <v>0.76</v>
      </c>
      <c r="Y115" t="n">
        <v>1</v>
      </c>
      <c r="Z115" t="n">
        <v>10</v>
      </c>
    </row>
    <row r="116">
      <c r="A116" t="n">
        <v>7</v>
      </c>
      <c r="B116" t="n">
        <v>140</v>
      </c>
      <c r="C116" t="inlineStr">
        <is>
          <t xml:space="preserve">CONCLUIDO	</t>
        </is>
      </c>
      <c r="D116" t="n">
        <v>8.254799999999999</v>
      </c>
      <c r="E116" t="n">
        <v>12.11</v>
      </c>
      <c r="F116" t="n">
        <v>7.39</v>
      </c>
      <c r="G116" t="n">
        <v>12.66</v>
      </c>
      <c r="H116" t="n">
        <v>0.18</v>
      </c>
      <c r="I116" t="n">
        <v>35</v>
      </c>
      <c r="J116" t="n">
        <v>277.48</v>
      </c>
      <c r="K116" t="n">
        <v>60.56</v>
      </c>
      <c r="L116" t="n">
        <v>2.75</v>
      </c>
      <c r="M116" t="n">
        <v>33</v>
      </c>
      <c r="N116" t="n">
        <v>74.18000000000001</v>
      </c>
      <c r="O116" t="n">
        <v>34457.31</v>
      </c>
      <c r="P116" t="n">
        <v>127.66</v>
      </c>
      <c r="Q116" t="n">
        <v>204.23</v>
      </c>
      <c r="R116" t="n">
        <v>43.19</v>
      </c>
      <c r="S116" t="n">
        <v>17.37</v>
      </c>
      <c r="T116" t="n">
        <v>10663.81</v>
      </c>
      <c r="U116" t="n">
        <v>0.4</v>
      </c>
      <c r="V116" t="n">
        <v>0.6899999999999999</v>
      </c>
      <c r="W116" t="n">
        <v>1.2</v>
      </c>
      <c r="X116" t="n">
        <v>0.6899999999999999</v>
      </c>
      <c r="Y116" t="n">
        <v>1</v>
      </c>
      <c r="Z116" t="n">
        <v>10</v>
      </c>
    </row>
    <row r="117">
      <c r="A117" t="n">
        <v>8</v>
      </c>
      <c r="B117" t="n">
        <v>140</v>
      </c>
      <c r="C117" t="inlineStr">
        <is>
          <t xml:space="preserve">CONCLUIDO	</t>
        </is>
      </c>
      <c r="D117" t="n">
        <v>8.410399999999999</v>
      </c>
      <c r="E117" t="n">
        <v>11.89</v>
      </c>
      <c r="F117" t="n">
        <v>7.32</v>
      </c>
      <c r="G117" t="n">
        <v>13.72</v>
      </c>
      <c r="H117" t="n">
        <v>0.19</v>
      </c>
      <c r="I117" t="n">
        <v>32</v>
      </c>
      <c r="J117" t="n">
        <v>277.97</v>
      </c>
      <c r="K117" t="n">
        <v>60.56</v>
      </c>
      <c r="L117" t="n">
        <v>3</v>
      </c>
      <c r="M117" t="n">
        <v>30</v>
      </c>
      <c r="N117" t="n">
        <v>74.42</v>
      </c>
      <c r="O117" t="n">
        <v>34517.57</v>
      </c>
      <c r="P117" t="n">
        <v>126.4</v>
      </c>
      <c r="Q117" t="n">
        <v>204.18</v>
      </c>
      <c r="R117" t="n">
        <v>41.32</v>
      </c>
      <c r="S117" t="n">
        <v>17.37</v>
      </c>
      <c r="T117" t="n">
        <v>9741.82</v>
      </c>
      <c r="U117" t="n">
        <v>0.42</v>
      </c>
      <c r="V117" t="n">
        <v>0.7</v>
      </c>
      <c r="W117" t="n">
        <v>1.19</v>
      </c>
      <c r="X117" t="n">
        <v>0.63</v>
      </c>
      <c r="Y117" t="n">
        <v>1</v>
      </c>
      <c r="Z117" t="n">
        <v>10</v>
      </c>
    </row>
    <row r="118">
      <c r="A118" t="n">
        <v>9</v>
      </c>
      <c r="B118" t="n">
        <v>140</v>
      </c>
      <c r="C118" t="inlineStr">
        <is>
          <t xml:space="preserve">CONCLUIDO	</t>
        </is>
      </c>
      <c r="D118" t="n">
        <v>8.5657</v>
      </c>
      <c r="E118" t="n">
        <v>11.67</v>
      </c>
      <c r="F118" t="n">
        <v>7.26</v>
      </c>
      <c r="G118" t="n">
        <v>15.02</v>
      </c>
      <c r="H118" t="n">
        <v>0.21</v>
      </c>
      <c r="I118" t="n">
        <v>29</v>
      </c>
      <c r="J118" t="n">
        <v>278.46</v>
      </c>
      <c r="K118" t="n">
        <v>60.56</v>
      </c>
      <c r="L118" t="n">
        <v>3.25</v>
      </c>
      <c r="M118" t="n">
        <v>27</v>
      </c>
      <c r="N118" t="n">
        <v>74.66</v>
      </c>
      <c r="O118" t="n">
        <v>34577.92</v>
      </c>
      <c r="P118" t="n">
        <v>125.35</v>
      </c>
      <c r="Q118" t="n">
        <v>204.15</v>
      </c>
      <c r="R118" t="n">
        <v>39.51</v>
      </c>
      <c r="S118" t="n">
        <v>17.37</v>
      </c>
      <c r="T118" t="n">
        <v>8850.780000000001</v>
      </c>
      <c r="U118" t="n">
        <v>0.44</v>
      </c>
      <c r="V118" t="n">
        <v>0.7</v>
      </c>
      <c r="W118" t="n">
        <v>1.18</v>
      </c>
      <c r="X118" t="n">
        <v>0.57</v>
      </c>
      <c r="Y118" t="n">
        <v>1</v>
      </c>
      <c r="Z118" t="n">
        <v>10</v>
      </c>
    </row>
    <row r="119">
      <c r="A119" t="n">
        <v>10</v>
      </c>
      <c r="B119" t="n">
        <v>140</v>
      </c>
      <c r="C119" t="inlineStr">
        <is>
          <t xml:space="preserve">CONCLUIDO	</t>
        </is>
      </c>
      <c r="D119" t="n">
        <v>8.6829</v>
      </c>
      <c r="E119" t="n">
        <v>11.52</v>
      </c>
      <c r="F119" t="n">
        <v>7.21</v>
      </c>
      <c r="G119" t="n">
        <v>16.01</v>
      </c>
      <c r="H119" t="n">
        <v>0.22</v>
      </c>
      <c r="I119" t="n">
        <v>27</v>
      </c>
      <c r="J119" t="n">
        <v>278.95</v>
      </c>
      <c r="K119" t="n">
        <v>60.56</v>
      </c>
      <c r="L119" t="n">
        <v>3.5</v>
      </c>
      <c r="M119" t="n">
        <v>25</v>
      </c>
      <c r="N119" t="n">
        <v>74.90000000000001</v>
      </c>
      <c r="O119" t="n">
        <v>34638.36</v>
      </c>
      <c r="P119" t="n">
        <v>124.32</v>
      </c>
      <c r="Q119" t="n">
        <v>204.18</v>
      </c>
      <c r="R119" t="n">
        <v>37.86</v>
      </c>
      <c r="S119" t="n">
        <v>17.37</v>
      </c>
      <c r="T119" t="n">
        <v>8038.84</v>
      </c>
      <c r="U119" t="n">
        <v>0.46</v>
      </c>
      <c r="V119" t="n">
        <v>0.71</v>
      </c>
      <c r="W119" t="n">
        <v>1.18</v>
      </c>
      <c r="X119" t="n">
        <v>0.51</v>
      </c>
      <c r="Y119" t="n">
        <v>1</v>
      </c>
      <c r="Z119" t="n">
        <v>10</v>
      </c>
    </row>
    <row r="120">
      <c r="A120" t="n">
        <v>11</v>
      </c>
      <c r="B120" t="n">
        <v>140</v>
      </c>
      <c r="C120" t="inlineStr">
        <is>
          <t xml:space="preserve">CONCLUIDO	</t>
        </is>
      </c>
      <c r="D120" t="n">
        <v>8.785</v>
      </c>
      <c r="E120" t="n">
        <v>11.38</v>
      </c>
      <c r="F120" t="n">
        <v>7.18</v>
      </c>
      <c r="G120" t="n">
        <v>17.22</v>
      </c>
      <c r="H120" t="n">
        <v>0.24</v>
      </c>
      <c r="I120" t="n">
        <v>25</v>
      </c>
      <c r="J120" t="n">
        <v>279.44</v>
      </c>
      <c r="K120" t="n">
        <v>60.56</v>
      </c>
      <c r="L120" t="n">
        <v>3.75</v>
      </c>
      <c r="M120" t="n">
        <v>23</v>
      </c>
      <c r="N120" t="n">
        <v>75.14</v>
      </c>
      <c r="O120" t="n">
        <v>34698.9</v>
      </c>
      <c r="P120" t="n">
        <v>123.77</v>
      </c>
      <c r="Q120" t="n">
        <v>204.18</v>
      </c>
      <c r="R120" t="n">
        <v>36.9</v>
      </c>
      <c r="S120" t="n">
        <v>17.37</v>
      </c>
      <c r="T120" t="n">
        <v>7567.79</v>
      </c>
      <c r="U120" t="n">
        <v>0.47</v>
      </c>
      <c r="V120" t="n">
        <v>0.71</v>
      </c>
      <c r="W120" t="n">
        <v>1.18</v>
      </c>
      <c r="X120" t="n">
        <v>0.48</v>
      </c>
      <c r="Y120" t="n">
        <v>1</v>
      </c>
      <c r="Z120" t="n">
        <v>10</v>
      </c>
    </row>
    <row r="121">
      <c r="A121" t="n">
        <v>12</v>
      </c>
      <c r="B121" t="n">
        <v>140</v>
      </c>
      <c r="C121" t="inlineStr">
        <is>
          <t xml:space="preserve">CONCLUIDO	</t>
        </is>
      </c>
      <c r="D121" t="n">
        <v>8.8979</v>
      </c>
      <c r="E121" t="n">
        <v>11.24</v>
      </c>
      <c r="F121" t="n">
        <v>7.14</v>
      </c>
      <c r="G121" t="n">
        <v>18.62</v>
      </c>
      <c r="H121" t="n">
        <v>0.25</v>
      </c>
      <c r="I121" t="n">
        <v>23</v>
      </c>
      <c r="J121" t="n">
        <v>279.94</v>
      </c>
      <c r="K121" t="n">
        <v>60.56</v>
      </c>
      <c r="L121" t="n">
        <v>4</v>
      </c>
      <c r="M121" t="n">
        <v>21</v>
      </c>
      <c r="N121" t="n">
        <v>75.38</v>
      </c>
      <c r="O121" t="n">
        <v>34759.54</v>
      </c>
      <c r="P121" t="n">
        <v>122.96</v>
      </c>
      <c r="Q121" t="n">
        <v>204.19</v>
      </c>
      <c r="R121" t="n">
        <v>35.67</v>
      </c>
      <c r="S121" t="n">
        <v>17.37</v>
      </c>
      <c r="T121" t="n">
        <v>6961.52</v>
      </c>
      <c r="U121" t="n">
        <v>0.49</v>
      </c>
      <c r="V121" t="n">
        <v>0.72</v>
      </c>
      <c r="W121" t="n">
        <v>1.17</v>
      </c>
      <c r="X121" t="n">
        <v>0.44</v>
      </c>
      <c r="Y121" t="n">
        <v>1</v>
      </c>
      <c r="Z121" t="n">
        <v>10</v>
      </c>
    </row>
    <row r="122">
      <c r="A122" t="n">
        <v>13</v>
      </c>
      <c r="B122" t="n">
        <v>140</v>
      </c>
      <c r="C122" t="inlineStr">
        <is>
          <t xml:space="preserve">CONCLUIDO	</t>
        </is>
      </c>
      <c r="D122" t="n">
        <v>8.9604</v>
      </c>
      <c r="E122" t="n">
        <v>11.16</v>
      </c>
      <c r="F122" t="n">
        <v>7.11</v>
      </c>
      <c r="G122" t="n">
        <v>19.39</v>
      </c>
      <c r="H122" t="n">
        <v>0.27</v>
      </c>
      <c r="I122" t="n">
        <v>22</v>
      </c>
      <c r="J122" t="n">
        <v>280.43</v>
      </c>
      <c r="K122" t="n">
        <v>60.56</v>
      </c>
      <c r="L122" t="n">
        <v>4.25</v>
      </c>
      <c r="M122" t="n">
        <v>20</v>
      </c>
      <c r="N122" t="n">
        <v>75.62</v>
      </c>
      <c r="O122" t="n">
        <v>34820.27</v>
      </c>
      <c r="P122" t="n">
        <v>122.52</v>
      </c>
      <c r="Q122" t="n">
        <v>204.17</v>
      </c>
      <c r="R122" t="n">
        <v>34.98</v>
      </c>
      <c r="S122" t="n">
        <v>17.37</v>
      </c>
      <c r="T122" t="n">
        <v>6623.97</v>
      </c>
      <c r="U122" t="n">
        <v>0.5</v>
      </c>
      <c r="V122" t="n">
        <v>0.72</v>
      </c>
      <c r="W122" t="n">
        <v>1.17</v>
      </c>
      <c r="X122" t="n">
        <v>0.42</v>
      </c>
      <c r="Y122" t="n">
        <v>1</v>
      </c>
      <c r="Z122" t="n">
        <v>10</v>
      </c>
    </row>
    <row r="123">
      <c r="A123" t="n">
        <v>14</v>
      </c>
      <c r="B123" t="n">
        <v>140</v>
      </c>
      <c r="C123" t="inlineStr">
        <is>
          <t xml:space="preserve">CONCLUIDO	</t>
        </is>
      </c>
      <c r="D123" t="n">
        <v>9.0128</v>
      </c>
      <c r="E123" t="n">
        <v>11.1</v>
      </c>
      <c r="F123" t="n">
        <v>7.1</v>
      </c>
      <c r="G123" t="n">
        <v>20.28</v>
      </c>
      <c r="H123" t="n">
        <v>0.29</v>
      </c>
      <c r="I123" t="n">
        <v>21</v>
      </c>
      <c r="J123" t="n">
        <v>280.92</v>
      </c>
      <c r="K123" t="n">
        <v>60.56</v>
      </c>
      <c r="L123" t="n">
        <v>4.5</v>
      </c>
      <c r="M123" t="n">
        <v>19</v>
      </c>
      <c r="N123" t="n">
        <v>75.87</v>
      </c>
      <c r="O123" t="n">
        <v>34881.09</v>
      </c>
      <c r="P123" t="n">
        <v>122.18</v>
      </c>
      <c r="Q123" t="n">
        <v>204.19</v>
      </c>
      <c r="R123" t="n">
        <v>34.34</v>
      </c>
      <c r="S123" t="n">
        <v>17.37</v>
      </c>
      <c r="T123" t="n">
        <v>6309.07</v>
      </c>
      <c r="U123" t="n">
        <v>0.51</v>
      </c>
      <c r="V123" t="n">
        <v>0.72</v>
      </c>
      <c r="W123" t="n">
        <v>1.18</v>
      </c>
      <c r="X123" t="n">
        <v>0.41</v>
      </c>
      <c r="Y123" t="n">
        <v>1</v>
      </c>
      <c r="Z123" t="n">
        <v>10</v>
      </c>
    </row>
    <row r="124">
      <c r="A124" t="n">
        <v>15</v>
      </c>
      <c r="B124" t="n">
        <v>140</v>
      </c>
      <c r="C124" t="inlineStr">
        <is>
          <t xml:space="preserve">CONCLUIDO	</t>
        </is>
      </c>
      <c r="D124" t="n">
        <v>9.078099999999999</v>
      </c>
      <c r="E124" t="n">
        <v>11.02</v>
      </c>
      <c r="F124" t="n">
        <v>7.07</v>
      </c>
      <c r="G124" t="n">
        <v>21.21</v>
      </c>
      <c r="H124" t="n">
        <v>0.3</v>
      </c>
      <c r="I124" t="n">
        <v>20</v>
      </c>
      <c r="J124" t="n">
        <v>281.41</v>
      </c>
      <c r="K124" t="n">
        <v>60.56</v>
      </c>
      <c r="L124" t="n">
        <v>4.75</v>
      </c>
      <c r="M124" t="n">
        <v>18</v>
      </c>
      <c r="N124" t="n">
        <v>76.11</v>
      </c>
      <c r="O124" t="n">
        <v>34942.02</v>
      </c>
      <c r="P124" t="n">
        <v>121.63</v>
      </c>
      <c r="Q124" t="n">
        <v>204.17</v>
      </c>
      <c r="R124" t="n">
        <v>33.72</v>
      </c>
      <c r="S124" t="n">
        <v>17.37</v>
      </c>
      <c r="T124" t="n">
        <v>6002.67</v>
      </c>
      <c r="U124" t="n">
        <v>0.52</v>
      </c>
      <c r="V124" t="n">
        <v>0.72</v>
      </c>
      <c r="W124" t="n">
        <v>1.17</v>
      </c>
      <c r="X124" t="n">
        <v>0.38</v>
      </c>
      <c r="Y124" t="n">
        <v>1</v>
      </c>
      <c r="Z124" t="n">
        <v>10</v>
      </c>
    </row>
    <row r="125">
      <c r="A125" t="n">
        <v>16</v>
      </c>
      <c r="B125" t="n">
        <v>140</v>
      </c>
      <c r="C125" t="inlineStr">
        <is>
          <t xml:space="preserve">CONCLUIDO	</t>
        </is>
      </c>
      <c r="D125" t="n">
        <v>9.132400000000001</v>
      </c>
      <c r="E125" t="n">
        <v>10.95</v>
      </c>
      <c r="F125" t="n">
        <v>7.06</v>
      </c>
      <c r="G125" t="n">
        <v>22.28</v>
      </c>
      <c r="H125" t="n">
        <v>0.32</v>
      </c>
      <c r="I125" t="n">
        <v>19</v>
      </c>
      <c r="J125" t="n">
        <v>281.91</v>
      </c>
      <c r="K125" t="n">
        <v>60.56</v>
      </c>
      <c r="L125" t="n">
        <v>5</v>
      </c>
      <c r="M125" t="n">
        <v>17</v>
      </c>
      <c r="N125" t="n">
        <v>76.34999999999999</v>
      </c>
      <c r="O125" t="n">
        <v>35003.04</v>
      </c>
      <c r="P125" t="n">
        <v>121.38</v>
      </c>
      <c r="Q125" t="n">
        <v>204.14</v>
      </c>
      <c r="R125" t="n">
        <v>33.31</v>
      </c>
      <c r="S125" t="n">
        <v>17.37</v>
      </c>
      <c r="T125" t="n">
        <v>5803.54</v>
      </c>
      <c r="U125" t="n">
        <v>0.52</v>
      </c>
      <c r="V125" t="n">
        <v>0.72</v>
      </c>
      <c r="W125" t="n">
        <v>1.16</v>
      </c>
      <c r="X125" t="n">
        <v>0.36</v>
      </c>
      <c r="Y125" t="n">
        <v>1</v>
      </c>
      <c r="Z125" t="n">
        <v>10</v>
      </c>
    </row>
    <row r="126">
      <c r="A126" t="n">
        <v>17</v>
      </c>
      <c r="B126" t="n">
        <v>140</v>
      </c>
      <c r="C126" t="inlineStr">
        <is>
          <t xml:space="preserve">CONCLUIDO	</t>
        </is>
      </c>
      <c r="D126" t="n">
        <v>9.200799999999999</v>
      </c>
      <c r="E126" t="n">
        <v>10.87</v>
      </c>
      <c r="F126" t="n">
        <v>7.03</v>
      </c>
      <c r="G126" t="n">
        <v>23.43</v>
      </c>
      <c r="H126" t="n">
        <v>0.33</v>
      </c>
      <c r="I126" t="n">
        <v>18</v>
      </c>
      <c r="J126" t="n">
        <v>282.4</v>
      </c>
      <c r="K126" t="n">
        <v>60.56</v>
      </c>
      <c r="L126" t="n">
        <v>5.25</v>
      </c>
      <c r="M126" t="n">
        <v>16</v>
      </c>
      <c r="N126" t="n">
        <v>76.59999999999999</v>
      </c>
      <c r="O126" t="n">
        <v>35064.15</v>
      </c>
      <c r="P126" t="n">
        <v>120.81</v>
      </c>
      <c r="Q126" t="n">
        <v>204.15</v>
      </c>
      <c r="R126" t="n">
        <v>32.12</v>
      </c>
      <c r="S126" t="n">
        <v>17.37</v>
      </c>
      <c r="T126" t="n">
        <v>5211.66</v>
      </c>
      <c r="U126" t="n">
        <v>0.54</v>
      </c>
      <c r="V126" t="n">
        <v>0.73</v>
      </c>
      <c r="W126" t="n">
        <v>1.17</v>
      </c>
      <c r="X126" t="n">
        <v>0.34</v>
      </c>
      <c r="Y126" t="n">
        <v>1</v>
      </c>
      <c r="Z126" t="n">
        <v>10</v>
      </c>
    </row>
    <row r="127">
      <c r="A127" t="n">
        <v>18</v>
      </c>
      <c r="B127" t="n">
        <v>140</v>
      </c>
      <c r="C127" t="inlineStr">
        <is>
          <t xml:space="preserve">CONCLUIDO	</t>
        </is>
      </c>
      <c r="D127" t="n">
        <v>9.2471</v>
      </c>
      <c r="E127" t="n">
        <v>10.81</v>
      </c>
      <c r="F127" t="n">
        <v>7.03</v>
      </c>
      <c r="G127" t="n">
        <v>24.8</v>
      </c>
      <c r="H127" t="n">
        <v>0.35</v>
      </c>
      <c r="I127" t="n">
        <v>17</v>
      </c>
      <c r="J127" t="n">
        <v>282.9</v>
      </c>
      <c r="K127" t="n">
        <v>60.56</v>
      </c>
      <c r="L127" t="n">
        <v>5.5</v>
      </c>
      <c r="M127" t="n">
        <v>15</v>
      </c>
      <c r="N127" t="n">
        <v>76.84999999999999</v>
      </c>
      <c r="O127" t="n">
        <v>35125.37</v>
      </c>
      <c r="P127" t="n">
        <v>120.68</v>
      </c>
      <c r="Q127" t="n">
        <v>204.14</v>
      </c>
      <c r="R127" t="n">
        <v>32.01</v>
      </c>
      <c r="S127" t="n">
        <v>17.37</v>
      </c>
      <c r="T127" t="n">
        <v>5160.95</v>
      </c>
      <c r="U127" t="n">
        <v>0.54</v>
      </c>
      <c r="V127" t="n">
        <v>0.73</v>
      </c>
      <c r="W127" t="n">
        <v>1.17</v>
      </c>
      <c r="X127" t="n">
        <v>0.33</v>
      </c>
      <c r="Y127" t="n">
        <v>1</v>
      </c>
      <c r="Z127" t="n">
        <v>10</v>
      </c>
    </row>
    <row r="128">
      <c r="A128" t="n">
        <v>19</v>
      </c>
      <c r="B128" t="n">
        <v>140</v>
      </c>
      <c r="C128" t="inlineStr">
        <is>
          <t xml:space="preserve">CONCLUIDO	</t>
        </is>
      </c>
      <c r="D128" t="n">
        <v>9.324999999999999</v>
      </c>
      <c r="E128" t="n">
        <v>10.72</v>
      </c>
      <c r="F128" t="n">
        <v>6.99</v>
      </c>
      <c r="G128" t="n">
        <v>26.2</v>
      </c>
      <c r="H128" t="n">
        <v>0.36</v>
      </c>
      <c r="I128" t="n">
        <v>16</v>
      </c>
      <c r="J128" t="n">
        <v>283.4</v>
      </c>
      <c r="K128" t="n">
        <v>60.56</v>
      </c>
      <c r="L128" t="n">
        <v>5.75</v>
      </c>
      <c r="M128" t="n">
        <v>14</v>
      </c>
      <c r="N128" t="n">
        <v>77.09</v>
      </c>
      <c r="O128" t="n">
        <v>35186.68</v>
      </c>
      <c r="P128" t="n">
        <v>119.99</v>
      </c>
      <c r="Q128" t="n">
        <v>204.16</v>
      </c>
      <c r="R128" t="n">
        <v>31.2</v>
      </c>
      <c r="S128" t="n">
        <v>17.37</v>
      </c>
      <c r="T128" t="n">
        <v>4761.16</v>
      </c>
      <c r="U128" t="n">
        <v>0.5600000000000001</v>
      </c>
      <c r="V128" t="n">
        <v>0.73</v>
      </c>
      <c r="W128" t="n">
        <v>1.16</v>
      </c>
      <c r="X128" t="n">
        <v>0.3</v>
      </c>
      <c r="Y128" t="n">
        <v>1</v>
      </c>
      <c r="Z128" t="n">
        <v>10</v>
      </c>
    </row>
    <row r="129">
      <c r="A129" t="n">
        <v>20</v>
      </c>
      <c r="B129" t="n">
        <v>140</v>
      </c>
      <c r="C129" t="inlineStr">
        <is>
          <t xml:space="preserve">CONCLUIDO	</t>
        </is>
      </c>
      <c r="D129" t="n">
        <v>9.3064</v>
      </c>
      <c r="E129" t="n">
        <v>10.75</v>
      </c>
      <c r="F129" t="n">
        <v>7.01</v>
      </c>
      <c r="G129" t="n">
        <v>26.28</v>
      </c>
      <c r="H129" t="n">
        <v>0.38</v>
      </c>
      <c r="I129" t="n">
        <v>16</v>
      </c>
      <c r="J129" t="n">
        <v>283.9</v>
      </c>
      <c r="K129" t="n">
        <v>60.56</v>
      </c>
      <c r="L129" t="n">
        <v>6</v>
      </c>
      <c r="M129" t="n">
        <v>14</v>
      </c>
      <c r="N129" t="n">
        <v>77.34</v>
      </c>
      <c r="O129" t="n">
        <v>35248.1</v>
      </c>
      <c r="P129" t="n">
        <v>120.29</v>
      </c>
      <c r="Q129" t="n">
        <v>204.14</v>
      </c>
      <c r="R129" t="n">
        <v>31.71</v>
      </c>
      <c r="S129" t="n">
        <v>17.37</v>
      </c>
      <c r="T129" t="n">
        <v>5018.93</v>
      </c>
      <c r="U129" t="n">
        <v>0.55</v>
      </c>
      <c r="V129" t="n">
        <v>0.73</v>
      </c>
      <c r="W129" t="n">
        <v>1.17</v>
      </c>
      <c r="X129" t="n">
        <v>0.32</v>
      </c>
      <c r="Y129" t="n">
        <v>1</v>
      </c>
      <c r="Z129" t="n">
        <v>10</v>
      </c>
    </row>
    <row r="130">
      <c r="A130" t="n">
        <v>21</v>
      </c>
      <c r="B130" t="n">
        <v>140</v>
      </c>
      <c r="C130" t="inlineStr">
        <is>
          <t xml:space="preserve">CONCLUIDO	</t>
        </is>
      </c>
      <c r="D130" t="n">
        <v>9.387499999999999</v>
      </c>
      <c r="E130" t="n">
        <v>10.65</v>
      </c>
      <c r="F130" t="n">
        <v>6.97</v>
      </c>
      <c r="G130" t="n">
        <v>27.87</v>
      </c>
      <c r="H130" t="n">
        <v>0.39</v>
      </c>
      <c r="I130" t="n">
        <v>15</v>
      </c>
      <c r="J130" t="n">
        <v>284.4</v>
      </c>
      <c r="K130" t="n">
        <v>60.56</v>
      </c>
      <c r="L130" t="n">
        <v>6.25</v>
      </c>
      <c r="M130" t="n">
        <v>13</v>
      </c>
      <c r="N130" t="n">
        <v>77.59</v>
      </c>
      <c r="O130" t="n">
        <v>35309.61</v>
      </c>
      <c r="P130" t="n">
        <v>119.6</v>
      </c>
      <c r="Q130" t="n">
        <v>204.14</v>
      </c>
      <c r="R130" t="n">
        <v>30.5</v>
      </c>
      <c r="S130" t="n">
        <v>17.37</v>
      </c>
      <c r="T130" t="n">
        <v>4418.05</v>
      </c>
      <c r="U130" t="n">
        <v>0.57</v>
      </c>
      <c r="V130" t="n">
        <v>0.73</v>
      </c>
      <c r="W130" t="n">
        <v>1.16</v>
      </c>
      <c r="X130" t="n">
        <v>0.28</v>
      </c>
      <c r="Y130" t="n">
        <v>1</v>
      </c>
      <c r="Z130" t="n">
        <v>10</v>
      </c>
    </row>
    <row r="131">
      <c r="A131" t="n">
        <v>22</v>
      </c>
      <c r="B131" t="n">
        <v>140</v>
      </c>
      <c r="C131" t="inlineStr">
        <is>
          <t xml:space="preserve">CONCLUIDO	</t>
        </is>
      </c>
      <c r="D131" t="n">
        <v>9.381399999999999</v>
      </c>
      <c r="E131" t="n">
        <v>10.66</v>
      </c>
      <c r="F131" t="n">
        <v>6.97</v>
      </c>
      <c r="G131" t="n">
        <v>27.9</v>
      </c>
      <c r="H131" t="n">
        <v>0.41</v>
      </c>
      <c r="I131" t="n">
        <v>15</v>
      </c>
      <c r="J131" t="n">
        <v>284.89</v>
      </c>
      <c r="K131" t="n">
        <v>60.56</v>
      </c>
      <c r="L131" t="n">
        <v>6.5</v>
      </c>
      <c r="M131" t="n">
        <v>13</v>
      </c>
      <c r="N131" t="n">
        <v>77.84</v>
      </c>
      <c r="O131" t="n">
        <v>35371.22</v>
      </c>
      <c r="P131" t="n">
        <v>119.55</v>
      </c>
      <c r="Q131" t="n">
        <v>204.14</v>
      </c>
      <c r="R131" t="n">
        <v>30.54</v>
      </c>
      <c r="S131" t="n">
        <v>17.37</v>
      </c>
      <c r="T131" t="n">
        <v>4435.95</v>
      </c>
      <c r="U131" t="n">
        <v>0.57</v>
      </c>
      <c r="V131" t="n">
        <v>0.73</v>
      </c>
      <c r="W131" t="n">
        <v>1.16</v>
      </c>
      <c r="X131" t="n">
        <v>0.28</v>
      </c>
      <c r="Y131" t="n">
        <v>1</v>
      </c>
      <c r="Z131" t="n">
        <v>10</v>
      </c>
    </row>
    <row r="132">
      <c r="A132" t="n">
        <v>23</v>
      </c>
      <c r="B132" t="n">
        <v>140</v>
      </c>
      <c r="C132" t="inlineStr">
        <is>
          <t xml:space="preserve">CONCLUIDO	</t>
        </is>
      </c>
      <c r="D132" t="n">
        <v>9.452299999999999</v>
      </c>
      <c r="E132" t="n">
        <v>10.58</v>
      </c>
      <c r="F132" t="n">
        <v>6.95</v>
      </c>
      <c r="G132" t="n">
        <v>29.77</v>
      </c>
      <c r="H132" t="n">
        <v>0.42</v>
      </c>
      <c r="I132" t="n">
        <v>14</v>
      </c>
      <c r="J132" t="n">
        <v>285.39</v>
      </c>
      <c r="K132" t="n">
        <v>60.56</v>
      </c>
      <c r="L132" t="n">
        <v>6.75</v>
      </c>
      <c r="M132" t="n">
        <v>12</v>
      </c>
      <c r="N132" t="n">
        <v>78.09</v>
      </c>
      <c r="O132" t="n">
        <v>35432.93</v>
      </c>
      <c r="P132" t="n">
        <v>119.06</v>
      </c>
      <c r="Q132" t="n">
        <v>204.17</v>
      </c>
      <c r="R132" t="n">
        <v>29.81</v>
      </c>
      <c r="S132" t="n">
        <v>17.37</v>
      </c>
      <c r="T132" t="n">
        <v>4079.2</v>
      </c>
      <c r="U132" t="n">
        <v>0.58</v>
      </c>
      <c r="V132" t="n">
        <v>0.74</v>
      </c>
      <c r="W132" t="n">
        <v>1.16</v>
      </c>
      <c r="X132" t="n">
        <v>0.26</v>
      </c>
      <c r="Y132" t="n">
        <v>1</v>
      </c>
      <c r="Z132" t="n">
        <v>10</v>
      </c>
    </row>
    <row r="133">
      <c r="A133" t="n">
        <v>24</v>
      </c>
      <c r="B133" t="n">
        <v>140</v>
      </c>
      <c r="C133" t="inlineStr">
        <is>
          <t xml:space="preserve">CONCLUIDO	</t>
        </is>
      </c>
      <c r="D133" t="n">
        <v>9.444599999999999</v>
      </c>
      <c r="E133" t="n">
        <v>10.59</v>
      </c>
      <c r="F133" t="n">
        <v>6.96</v>
      </c>
      <c r="G133" t="n">
        <v>29.81</v>
      </c>
      <c r="H133" t="n">
        <v>0.44</v>
      </c>
      <c r="I133" t="n">
        <v>14</v>
      </c>
      <c r="J133" t="n">
        <v>285.9</v>
      </c>
      <c r="K133" t="n">
        <v>60.56</v>
      </c>
      <c r="L133" t="n">
        <v>7</v>
      </c>
      <c r="M133" t="n">
        <v>12</v>
      </c>
      <c r="N133" t="n">
        <v>78.34</v>
      </c>
      <c r="O133" t="n">
        <v>35494.74</v>
      </c>
      <c r="P133" t="n">
        <v>119.12</v>
      </c>
      <c r="Q133" t="n">
        <v>204.14</v>
      </c>
      <c r="R133" t="n">
        <v>30.03</v>
      </c>
      <c r="S133" t="n">
        <v>17.37</v>
      </c>
      <c r="T133" t="n">
        <v>4185.61</v>
      </c>
      <c r="U133" t="n">
        <v>0.58</v>
      </c>
      <c r="V133" t="n">
        <v>0.73</v>
      </c>
      <c r="W133" t="n">
        <v>1.16</v>
      </c>
      <c r="X133" t="n">
        <v>0.26</v>
      </c>
      <c r="Y133" t="n">
        <v>1</v>
      </c>
      <c r="Z133" t="n">
        <v>10</v>
      </c>
    </row>
    <row r="134">
      <c r="A134" t="n">
        <v>25</v>
      </c>
      <c r="B134" t="n">
        <v>140</v>
      </c>
      <c r="C134" t="inlineStr">
        <is>
          <t xml:space="preserve">CONCLUIDO	</t>
        </is>
      </c>
      <c r="D134" t="n">
        <v>9.517300000000001</v>
      </c>
      <c r="E134" t="n">
        <v>10.51</v>
      </c>
      <c r="F134" t="n">
        <v>6.93</v>
      </c>
      <c r="G134" t="n">
        <v>31.97</v>
      </c>
      <c r="H134" t="n">
        <v>0.45</v>
      </c>
      <c r="I134" t="n">
        <v>13</v>
      </c>
      <c r="J134" t="n">
        <v>286.4</v>
      </c>
      <c r="K134" t="n">
        <v>60.56</v>
      </c>
      <c r="L134" t="n">
        <v>7.25</v>
      </c>
      <c r="M134" t="n">
        <v>11</v>
      </c>
      <c r="N134" t="n">
        <v>78.59</v>
      </c>
      <c r="O134" t="n">
        <v>35556.78</v>
      </c>
      <c r="P134" t="n">
        <v>118.58</v>
      </c>
      <c r="Q134" t="n">
        <v>204.18</v>
      </c>
      <c r="R134" t="n">
        <v>29.21</v>
      </c>
      <c r="S134" t="n">
        <v>17.37</v>
      </c>
      <c r="T134" t="n">
        <v>3782.98</v>
      </c>
      <c r="U134" t="n">
        <v>0.59</v>
      </c>
      <c r="V134" t="n">
        <v>0.74</v>
      </c>
      <c r="W134" t="n">
        <v>1.15</v>
      </c>
      <c r="X134" t="n">
        <v>0.24</v>
      </c>
      <c r="Y134" t="n">
        <v>1</v>
      </c>
      <c r="Z134" t="n">
        <v>10</v>
      </c>
    </row>
    <row r="135">
      <c r="A135" t="n">
        <v>26</v>
      </c>
      <c r="B135" t="n">
        <v>140</v>
      </c>
      <c r="C135" t="inlineStr">
        <is>
          <t xml:space="preserve">CONCLUIDO	</t>
        </is>
      </c>
      <c r="D135" t="n">
        <v>9.517799999999999</v>
      </c>
      <c r="E135" t="n">
        <v>10.51</v>
      </c>
      <c r="F135" t="n">
        <v>6.93</v>
      </c>
      <c r="G135" t="n">
        <v>31.97</v>
      </c>
      <c r="H135" t="n">
        <v>0.47</v>
      </c>
      <c r="I135" t="n">
        <v>13</v>
      </c>
      <c r="J135" t="n">
        <v>286.9</v>
      </c>
      <c r="K135" t="n">
        <v>60.56</v>
      </c>
      <c r="L135" t="n">
        <v>7.5</v>
      </c>
      <c r="M135" t="n">
        <v>11</v>
      </c>
      <c r="N135" t="n">
        <v>78.84999999999999</v>
      </c>
      <c r="O135" t="n">
        <v>35618.8</v>
      </c>
      <c r="P135" t="n">
        <v>118.56</v>
      </c>
      <c r="Q135" t="n">
        <v>204.14</v>
      </c>
      <c r="R135" t="n">
        <v>29.05</v>
      </c>
      <c r="S135" t="n">
        <v>17.37</v>
      </c>
      <c r="T135" t="n">
        <v>3700.96</v>
      </c>
      <c r="U135" t="n">
        <v>0.6</v>
      </c>
      <c r="V135" t="n">
        <v>0.74</v>
      </c>
      <c r="W135" t="n">
        <v>1.16</v>
      </c>
      <c r="X135" t="n">
        <v>0.24</v>
      </c>
      <c r="Y135" t="n">
        <v>1</v>
      </c>
      <c r="Z135" t="n">
        <v>10</v>
      </c>
    </row>
    <row r="136">
      <c r="A136" t="n">
        <v>27</v>
      </c>
      <c r="B136" t="n">
        <v>140</v>
      </c>
      <c r="C136" t="inlineStr">
        <is>
          <t xml:space="preserve">CONCLUIDO	</t>
        </is>
      </c>
      <c r="D136" t="n">
        <v>9.579599999999999</v>
      </c>
      <c r="E136" t="n">
        <v>10.44</v>
      </c>
      <c r="F136" t="n">
        <v>6.91</v>
      </c>
      <c r="G136" t="n">
        <v>34.56</v>
      </c>
      <c r="H136" t="n">
        <v>0.48</v>
      </c>
      <c r="I136" t="n">
        <v>12</v>
      </c>
      <c r="J136" t="n">
        <v>287.41</v>
      </c>
      <c r="K136" t="n">
        <v>60.56</v>
      </c>
      <c r="L136" t="n">
        <v>7.75</v>
      </c>
      <c r="M136" t="n">
        <v>10</v>
      </c>
      <c r="N136" t="n">
        <v>79.09999999999999</v>
      </c>
      <c r="O136" t="n">
        <v>35680.92</v>
      </c>
      <c r="P136" t="n">
        <v>118.18</v>
      </c>
      <c r="Q136" t="n">
        <v>204.14</v>
      </c>
      <c r="R136" t="n">
        <v>28.75</v>
      </c>
      <c r="S136" t="n">
        <v>17.37</v>
      </c>
      <c r="T136" t="n">
        <v>3558.14</v>
      </c>
      <c r="U136" t="n">
        <v>0.6</v>
      </c>
      <c r="V136" t="n">
        <v>0.74</v>
      </c>
      <c r="W136" t="n">
        <v>1.15</v>
      </c>
      <c r="X136" t="n">
        <v>0.22</v>
      </c>
      <c r="Y136" t="n">
        <v>1</v>
      </c>
      <c r="Z136" t="n">
        <v>10</v>
      </c>
    </row>
    <row r="137">
      <c r="A137" t="n">
        <v>28</v>
      </c>
      <c r="B137" t="n">
        <v>140</v>
      </c>
      <c r="C137" t="inlineStr">
        <is>
          <t xml:space="preserve">CONCLUIDO	</t>
        </is>
      </c>
      <c r="D137" t="n">
        <v>9.575699999999999</v>
      </c>
      <c r="E137" t="n">
        <v>10.44</v>
      </c>
      <c r="F137" t="n">
        <v>6.92</v>
      </c>
      <c r="G137" t="n">
        <v>34.58</v>
      </c>
      <c r="H137" t="n">
        <v>0.49</v>
      </c>
      <c r="I137" t="n">
        <v>12</v>
      </c>
      <c r="J137" t="n">
        <v>287.91</v>
      </c>
      <c r="K137" t="n">
        <v>60.56</v>
      </c>
      <c r="L137" t="n">
        <v>8</v>
      </c>
      <c r="M137" t="n">
        <v>10</v>
      </c>
      <c r="N137" t="n">
        <v>79.36</v>
      </c>
      <c r="O137" t="n">
        <v>35743.15</v>
      </c>
      <c r="P137" t="n">
        <v>118.26</v>
      </c>
      <c r="Q137" t="n">
        <v>204.16</v>
      </c>
      <c r="R137" t="n">
        <v>28.67</v>
      </c>
      <c r="S137" t="n">
        <v>17.37</v>
      </c>
      <c r="T137" t="n">
        <v>3519.15</v>
      </c>
      <c r="U137" t="n">
        <v>0.61</v>
      </c>
      <c r="V137" t="n">
        <v>0.74</v>
      </c>
      <c r="W137" t="n">
        <v>1.16</v>
      </c>
      <c r="X137" t="n">
        <v>0.22</v>
      </c>
      <c r="Y137" t="n">
        <v>1</v>
      </c>
      <c r="Z137" t="n">
        <v>10</v>
      </c>
    </row>
    <row r="138">
      <c r="A138" t="n">
        <v>29</v>
      </c>
      <c r="B138" t="n">
        <v>140</v>
      </c>
      <c r="C138" t="inlineStr">
        <is>
          <t xml:space="preserve">CONCLUIDO	</t>
        </is>
      </c>
      <c r="D138" t="n">
        <v>9.5806</v>
      </c>
      <c r="E138" t="n">
        <v>10.44</v>
      </c>
      <c r="F138" t="n">
        <v>6.91</v>
      </c>
      <c r="G138" t="n">
        <v>34.55</v>
      </c>
      <c r="H138" t="n">
        <v>0.51</v>
      </c>
      <c r="I138" t="n">
        <v>12</v>
      </c>
      <c r="J138" t="n">
        <v>288.42</v>
      </c>
      <c r="K138" t="n">
        <v>60.56</v>
      </c>
      <c r="L138" t="n">
        <v>8.25</v>
      </c>
      <c r="M138" t="n">
        <v>10</v>
      </c>
      <c r="N138" t="n">
        <v>79.61</v>
      </c>
      <c r="O138" t="n">
        <v>35805.48</v>
      </c>
      <c r="P138" t="n">
        <v>118.04</v>
      </c>
      <c r="Q138" t="n">
        <v>204.16</v>
      </c>
      <c r="R138" t="n">
        <v>28.79</v>
      </c>
      <c r="S138" t="n">
        <v>17.37</v>
      </c>
      <c r="T138" t="n">
        <v>3576.88</v>
      </c>
      <c r="U138" t="n">
        <v>0.6</v>
      </c>
      <c r="V138" t="n">
        <v>0.74</v>
      </c>
      <c r="W138" t="n">
        <v>1.15</v>
      </c>
      <c r="X138" t="n">
        <v>0.22</v>
      </c>
      <c r="Y138" t="n">
        <v>1</v>
      </c>
      <c r="Z138" t="n">
        <v>10</v>
      </c>
    </row>
    <row r="139">
      <c r="A139" t="n">
        <v>30</v>
      </c>
      <c r="B139" t="n">
        <v>140</v>
      </c>
      <c r="C139" t="inlineStr">
        <is>
          <t xml:space="preserve">CONCLUIDO	</t>
        </is>
      </c>
      <c r="D139" t="n">
        <v>9.6538</v>
      </c>
      <c r="E139" t="n">
        <v>10.36</v>
      </c>
      <c r="F139" t="n">
        <v>6.88</v>
      </c>
      <c r="G139" t="n">
        <v>37.54</v>
      </c>
      <c r="H139" t="n">
        <v>0.52</v>
      </c>
      <c r="I139" t="n">
        <v>11</v>
      </c>
      <c r="J139" t="n">
        <v>288.92</v>
      </c>
      <c r="K139" t="n">
        <v>60.56</v>
      </c>
      <c r="L139" t="n">
        <v>8.5</v>
      </c>
      <c r="M139" t="n">
        <v>9</v>
      </c>
      <c r="N139" t="n">
        <v>79.87</v>
      </c>
      <c r="O139" t="n">
        <v>35867.91</v>
      </c>
      <c r="P139" t="n">
        <v>117.4</v>
      </c>
      <c r="Q139" t="n">
        <v>204.14</v>
      </c>
      <c r="R139" t="n">
        <v>27.66</v>
      </c>
      <c r="S139" t="n">
        <v>17.37</v>
      </c>
      <c r="T139" t="n">
        <v>3019.72</v>
      </c>
      <c r="U139" t="n">
        <v>0.63</v>
      </c>
      <c r="V139" t="n">
        <v>0.74</v>
      </c>
      <c r="W139" t="n">
        <v>1.16</v>
      </c>
      <c r="X139" t="n">
        <v>0.19</v>
      </c>
      <c r="Y139" t="n">
        <v>1</v>
      </c>
      <c r="Z139" t="n">
        <v>10</v>
      </c>
    </row>
    <row r="140">
      <c r="A140" t="n">
        <v>31</v>
      </c>
      <c r="B140" t="n">
        <v>140</v>
      </c>
      <c r="C140" t="inlineStr">
        <is>
          <t xml:space="preserve">CONCLUIDO	</t>
        </is>
      </c>
      <c r="D140" t="n">
        <v>9.6569</v>
      </c>
      <c r="E140" t="n">
        <v>10.36</v>
      </c>
      <c r="F140" t="n">
        <v>6.88</v>
      </c>
      <c r="G140" t="n">
        <v>37.53</v>
      </c>
      <c r="H140" t="n">
        <v>0.54</v>
      </c>
      <c r="I140" t="n">
        <v>11</v>
      </c>
      <c r="J140" t="n">
        <v>289.43</v>
      </c>
      <c r="K140" t="n">
        <v>60.56</v>
      </c>
      <c r="L140" t="n">
        <v>8.75</v>
      </c>
      <c r="M140" t="n">
        <v>9</v>
      </c>
      <c r="N140" t="n">
        <v>80.12</v>
      </c>
      <c r="O140" t="n">
        <v>35930.44</v>
      </c>
      <c r="P140" t="n">
        <v>117.31</v>
      </c>
      <c r="Q140" t="n">
        <v>204.17</v>
      </c>
      <c r="R140" t="n">
        <v>27.73</v>
      </c>
      <c r="S140" t="n">
        <v>17.37</v>
      </c>
      <c r="T140" t="n">
        <v>3053.26</v>
      </c>
      <c r="U140" t="n">
        <v>0.63</v>
      </c>
      <c r="V140" t="n">
        <v>0.74</v>
      </c>
      <c r="W140" t="n">
        <v>1.15</v>
      </c>
      <c r="X140" t="n">
        <v>0.19</v>
      </c>
      <c r="Y140" t="n">
        <v>1</v>
      </c>
      <c r="Z140" t="n">
        <v>10</v>
      </c>
    </row>
    <row r="141">
      <c r="A141" t="n">
        <v>32</v>
      </c>
      <c r="B141" t="n">
        <v>140</v>
      </c>
      <c r="C141" t="inlineStr">
        <is>
          <t xml:space="preserve">CONCLUIDO	</t>
        </is>
      </c>
      <c r="D141" t="n">
        <v>9.6442</v>
      </c>
      <c r="E141" t="n">
        <v>10.37</v>
      </c>
      <c r="F141" t="n">
        <v>6.89</v>
      </c>
      <c r="G141" t="n">
        <v>37.6</v>
      </c>
      <c r="H141" t="n">
        <v>0.55</v>
      </c>
      <c r="I141" t="n">
        <v>11</v>
      </c>
      <c r="J141" t="n">
        <v>289.94</v>
      </c>
      <c r="K141" t="n">
        <v>60.56</v>
      </c>
      <c r="L141" t="n">
        <v>9</v>
      </c>
      <c r="M141" t="n">
        <v>9</v>
      </c>
      <c r="N141" t="n">
        <v>80.38</v>
      </c>
      <c r="O141" t="n">
        <v>35993.08</v>
      </c>
      <c r="P141" t="n">
        <v>117.54</v>
      </c>
      <c r="Q141" t="n">
        <v>204.15</v>
      </c>
      <c r="R141" t="n">
        <v>28.19</v>
      </c>
      <c r="S141" t="n">
        <v>17.37</v>
      </c>
      <c r="T141" t="n">
        <v>3280.92</v>
      </c>
      <c r="U141" t="n">
        <v>0.62</v>
      </c>
      <c r="V141" t="n">
        <v>0.74</v>
      </c>
      <c r="W141" t="n">
        <v>1.15</v>
      </c>
      <c r="X141" t="n">
        <v>0.2</v>
      </c>
      <c r="Y141" t="n">
        <v>1</v>
      </c>
      <c r="Z141" t="n">
        <v>10</v>
      </c>
    </row>
    <row r="142">
      <c r="A142" t="n">
        <v>33</v>
      </c>
      <c r="B142" t="n">
        <v>140</v>
      </c>
      <c r="C142" t="inlineStr">
        <is>
          <t xml:space="preserve">CONCLUIDO	</t>
        </is>
      </c>
      <c r="D142" t="n">
        <v>9.648099999999999</v>
      </c>
      <c r="E142" t="n">
        <v>10.36</v>
      </c>
      <c r="F142" t="n">
        <v>6.89</v>
      </c>
      <c r="G142" t="n">
        <v>37.58</v>
      </c>
      <c r="H142" t="n">
        <v>0.57</v>
      </c>
      <c r="I142" t="n">
        <v>11</v>
      </c>
      <c r="J142" t="n">
        <v>290.45</v>
      </c>
      <c r="K142" t="n">
        <v>60.56</v>
      </c>
      <c r="L142" t="n">
        <v>9.25</v>
      </c>
      <c r="M142" t="n">
        <v>9</v>
      </c>
      <c r="N142" t="n">
        <v>80.64</v>
      </c>
      <c r="O142" t="n">
        <v>36055.83</v>
      </c>
      <c r="P142" t="n">
        <v>117.25</v>
      </c>
      <c r="Q142" t="n">
        <v>204.14</v>
      </c>
      <c r="R142" t="n">
        <v>27.87</v>
      </c>
      <c r="S142" t="n">
        <v>17.37</v>
      </c>
      <c r="T142" t="n">
        <v>3122.18</v>
      </c>
      <c r="U142" t="n">
        <v>0.62</v>
      </c>
      <c r="V142" t="n">
        <v>0.74</v>
      </c>
      <c r="W142" t="n">
        <v>1.16</v>
      </c>
      <c r="X142" t="n">
        <v>0.2</v>
      </c>
      <c r="Y142" t="n">
        <v>1</v>
      </c>
      <c r="Z142" t="n">
        <v>10</v>
      </c>
    </row>
    <row r="143">
      <c r="A143" t="n">
        <v>34</v>
      </c>
      <c r="B143" t="n">
        <v>140</v>
      </c>
      <c r="C143" t="inlineStr">
        <is>
          <t xml:space="preserve">CONCLUIDO	</t>
        </is>
      </c>
      <c r="D143" t="n">
        <v>9.7203</v>
      </c>
      <c r="E143" t="n">
        <v>10.29</v>
      </c>
      <c r="F143" t="n">
        <v>6.86</v>
      </c>
      <c r="G143" t="n">
        <v>41.19</v>
      </c>
      <c r="H143" t="n">
        <v>0.58</v>
      </c>
      <c r="I143" t="n">
        <v>10</v>
      </c>
      <c r="J143" t="n">
        <v>290.96</v>
      </c>
      <c r="K143" t="n">
        <v>60.56</v>
      </c>
      <c r="L143" t="n">
        <v>9.5</v>
      </c>
      <c r="M143" t="n">
        <v>8</v>
      </c>
      <c r="N143" t="n">
        <v>80.90000000000001</v>
      </c>
      <c r="O143" t="n">
        <v>36118.68</v>
      </c>
      <c r="P143" t="n">
        <v>116.75</v>
      </c>
      <c r="Q143" t="n">
        <v>204.14</v>
      </c>
      <c r="R143" t="n">
        <v>27.13</v>
      </c>
      <c r="S143" t="n">
        <v>17.37</v>
      </c>
      <c r="T143" t="n">
        <v>2757.31</v>
      </c>
      <c r="U143" t="n">
        <v>0.64</v>
      </c>
      <c r="V143" t="n">
        <v>0.74</v>
      </c>
      <c r="W143" t="n">
        <v>1.15</v>
      </c>
      <c r="X143" t="n">
        <v>0.17</v>
      </c>
      <c r="Y143" t="n">
        <v>1</v>
      </c>
      <c r="Z143" t="n">
        <v>10</v>
      </c>
    </row>
    <row r="144">
      <c r="A144" t="n">
        <v>35</v>
      </c>
      <c r="B144" t="n">
        <v>140</v>
      </c>
      <c r="C144" t="inlineStr">
        <is>
          <t xml:space="preserve">CONCLUIDO	</t>
        </is>
      </c>
      <c r="D144" t="n">
        <v>9.717599999999999</v>
      </c>
      <c r="E144" t="n">
        <v>10.29</v>
      </c>
      <c r="F144" t="n">
        <v>6.87</v>
      </c>
      <c r="G144" t="n">
        <v>41.2</v>
      </c>
      <c r="H144" t="n">
        <v>0.6</v>
      </c>
      <c r="I144" t="n">
        <v>10</v>
      </c>
      <c r="J144" t="n">
        <v>291.47</v>
      </c>
      <c r="K144" t="n">
        <v>60.56</v>
      </c>
      <c r="L144" t="n">
        <v>9.75</v>
      </c>
      <c r="M144" t="n">
        <v>8</v>
      </c>
      <c r="N144" t="n">
        <v>81.16</v>
      </c>
      <c r="O144" t="n">
        <v>36181.64</v>
      </c>
      <c r="P144" t="n">
        <v>116.8</v>
      </c>
      <c r="Q144" t="n">
        <v>204.14</v>
      </c>
      <c r="R144" t="n">
        <v>27.41</v>
      </c>
      <c r="S144" t="n">
        <v>17.37</v>
      </c>
      <c r="T144" t="n">
        <v>2895.46</v>
      </c>
      <c r="U144" t="n">
        <v>0.63</v>
      </c>
      <c r="V144" t="n">
        <v>0.74</v>
      </c>
      <c r="W144" t="n">
        <v>1.15</v>
      </c>
      <c r="X144" t="n">
        <v>0.18</v>
      </c>
      <c r="Y144" t="n">
        <v>1</v>
      </c>
      <c r="Z144" t="n">
        <v>10</v>
      </c>
    </row>
    <row r="145">
      <c r="A145" t="n">
        <v>36</v>
      </c>
      <c r="B145" t="n">
        <v>140</v>
      </c>
      <c r="C145" t="inlineStr">
        <is>
          <t xml:space="preserve">CONCLUIDO	</t>
        </is>
      </c>
      <c r="D145" t="n">
        <v>9.720000000000001</v>
      </c>
      <c r="E145" t="n">
        <v>10.29</v>
      </c>
      <c r="F145" t="n">
        <v>6.86</v>
      </c>
      <c r="G145" t="n">
        <v>41.19</v>
      </c>
      <c r="H145" t="n">
        <v>0.61</v>
      </c>
      <c r="I145" t="n">
        <v>10</v>
      </c>
      <c r="J145" t="n">
        <v>291.98</v>
      </c>
      <c r="K145" t="n">
        <v>60.56</v>
      </c>
      <c r="L145" t="n">
        <v>10</v>
      </c>
      <c r="M145" t="n">
        <v>8</v>
      </c>
      <c r="N145" t="n">
        <v>81.42</v>
      </c>
      <c r="O145" t="n">
        <v>36244.71</v>
      </c>
      <c r="P145" t="n">
        <v>116.86</v>
      </c>
      <c r="Q145" t="n">
        <v>204.14</v>
      </c>
      <c r="R145" t="n">
        <v>27.21</v>
      </c>
      <c r="S145" t="n">
        <v>17.37</v>
      </c>
      <c r="T145" t="n">
        <v>2798.95</v>
      </c>
      <c r="U145" t="n">
        <v>0.64</v>
      </c>
      <c r="V145" t="n">
        <v>0.74</v>
      </c>
      <c r="W145" t="n">
        <v>1.15</v>
      </c>
      <c r="X145" t="n">
        <v>0.17</v>
      </c>
      <c r="Y145" t="n">
        <v>1</v>
      </c>
      <c r="Z145" t="n">
        <v>10</v>
      </c>
    </row>
    <row r="146">
      <c r="A146" t="n">
        <v>37</v>
      </c>
      <c r="B146" t="n">
        <v>140</v>
      </c>
      <c r="C146" t="inlineStr">
        <is>
          <t xml:space="preserve">CONCLUIDO	</t>
        </is>
      </c>
      <c r="D146" t="n">
        <v>9.7142</v>
      </c>
      <c r="E146" t="n">
        <v>10.29</v>
      </c>
      <c r="F146" t="n">
        <v>6.87</v>
      </c>
      <c r="G146" t="n">
        <v>41.23</v>
      </c>
      <c r="H146" t="n">
        <v>0.62</v>
      </c>
      <c r="I146" t="n">
        <v>10</v>
      </c>
      <c r="J146" t="n">
        <v>292.49</v>
      </c>
      <c r="K146" t="n">
        <v>60.56</v>
      </c>
      <c r="L146" t="n">
        <v>10.25</v>
      </c>
      <c r="M146" t="n">
        <v>8</v>
      </c>
      <c r="N146" t="n">
        <v>81.68000000000001</v>
      </c>
      <c r="O146" t="n">
        <v>36307.88</v>
      </c>
      <c r="P146" t="n">
        <v>116.77</v>
      </c>
      <c r="Q146" t="n">
        <v>204.14</v>
      </c>
      <c r="R146" t="n">
        <v>27.38</v>
      </c>
      <c r="S146" t="n">
        <v>17.37</v>
      </c>
      <c r="T146" t="n">
        <v>2882.32</v>
      </c>
      <c r="U146" t="n">
        <v>0.63</v>
      </c>
      <c r="V146" t="n">
        <v>0.74</v>
      </c>
      <c r="W146" t="n">
        <v>1.15</v>
      </c>
      <c r="X146" t="n">
        <v>0.18</v>
      </c>
      <c r="Y146" t="n">
        <v>1</v>
      </c>
      <c r="Z146" t="n">
        <v>10</v>
      </c>
    </row>
    <row r="147">
      <c r="A147" t="n">
        <v>38</v>
      </c>
      <c r="B147" t="n">
        <v>140</v>
      </c>
      <c r="C147" t="inlineStr">
        <is>
          <t xml:space="preserve">CONCLUIDO	</t>
        </is>
      </c>
      <c r="D147" t="n">
        <v>9.785500000000001</v>
      </c>
      <c r="E147" t="n">
        <v>10.22</v>
      </c>
      <c r="F147" t="n">
        <v>6.85</v>
      </c>
      <c r="G147" t="n">
        <v>45.65</v>
      </c>
      <c r="H147" t="n">
        <v>0.64</v>
      </c>
      <c r="I147" t="n">
        <v>9</v>
      </c>
      <c r="J147" t="n">
        <v>293</v>
      </c>
      <c r="K147" t="n">
        <v>60.56</v>
      </c>
      <c r="L147" t="n">
        <v>10.5</v>
      </c>
      <c r="M147" t="n">
        <v>7</v>
      </c>
      <c r="N147" t="n">
        <v>81.95</v>
      </c>
      <c r="O147" t="n">
        <v>36371.17</v>
      </c>
      <c r="P147" t="n">
        <v>116.22</v>
      </c>
      <c r="Q147" t="n">
        <v>204.19</v>
      </c>
      <c r="R147" t="n">
        <v>26.72</v>
      </c>
      <c r="S147" t="n">
        <v>17.37</v>
      </c>
      <c r="T147" t="n">
        <v>2554.92</v>
      </c>
      <c r="U147" t="n">
        <v>0.65</v>
      </c>
      <c r="V147" t="n">
        <v>0.75</v>
      </c>
      <c r="W147" t="n">
        <v>1.15</v>
      </c>
      <c r="X147" t="n">
        <v>0.16</v>
      </c>
      <c r="Y147" t="n">
        <v>1</v>
      </c>
      <c r="Z147" t="n">
        <v>10</v>
      </c>
    </row>
    <row r="148">
      <c r="A148" t="n">
        <v>39</v>
      </c>
      <c r="B148" t="n">
        <v>140</v>
      </c>
      <c r="C148" t="inlineStr">
        <is>
          <t xml:space="preserve">CONCLUIDO	</t>
        </is>
      </c>
      <c r="D148" t="n">
        <v>9.7744</v>
      </c>
      <c r="E148" t="n">
        <v>10.23</v>
      </c>
      <c r="F148" t="n">
        <v>6.86</v>
      </c>
      <c r="G148" t="n">
        <v>45.73</v>
      </c>
      <c r="H148" t="n">
        <v>0.65</v>
      </c>
      <c r="I148" t="n">
        <v>9</v>
      </c>
      <c r="J148" t="n">
        <v>293.52</v>
      </c>
      <c r="K148" t="n">
        <v>60.56</v>
      </c>
      <c r="L148" t="n">
        <v>10.75</v>
      </c>
      <c r="M148" t="n">
        <v>7</v>
      </c>
      <c r="N148" t="n">
        <v>82.20999999999999</v>
      </c>
      <c r="O148" t="n">
        <v>36434.56</v>
      </c>
      <c r="P148" t="n">
        <v>116.67</v>
      </c>
      <c r="Q148" t="n">
        <v>204.14</v>
      </c>
      <c r="R148" t="n">
        <v>27.12</v>
      </c>
      <c r="S148" t="n">
        <v>17.37</v>
      </c>
      <c r="T148" t="n">
        <v>2759.64</v>
      </c>
      <c r="U148" t="n">
        <v>0.64</v>
      </c>
      <c r="V148" t="n">
        <v>0.74</v>
      </c>
      <c r="W148" t="n">
        <v>1.15</v>
      </c>
      <c r="X148" t="n">
        <v>0.17</v>
      </c>
      <c r="Y148" t="n">
        <v>1</v>
      </c>
      <c r="Z148" t="n">
        <v>10</v>
      </c>
    </row>
    <row r="149">
      <c r="A149" t="n">
        <v>40</v>
      </c>
      <c r="B149" t="n">
        <v>140</v>
      </c>
      <c r="C149" t="inlineStr">
        <is>
          <t xml:space="preserve">CONCLUIDO	</t>
        </is>
      </c>
      <c r="D149" t="n">
        <v>9.7789</v>
      </c>
      <c r="E149" t="n">
        <v>10.23</v>
      </c>
      <c r="F149" t="n">
        <v>6.86</v>
      </c>
      <c r="G149" t="n">
        <v>45.7</v>
      </c>
      <c r="H149" t="n">
        <v>0.67</v>
      </c>
      <c r="I149" t="n">
        <v>9</v>
      </c>
      <c r="J149" t="n">
        <v>294.03</v>
      </c>
      <c r="K149" t="n">
        <v>60.56</v>
      </c>
      <c r="L149" t="n">
        <v>11</v>
      </c>
      <c r="M149" t="n">
        <v>7</v>
      </c>
      <c r="N149" t="n">
        <v>82.48</v>
      </c>
      <c r="O149" t="n">
        <v>36498.06</v>
      </c>
      <c r="P149" t="n">
        <v>116.7</v>
      </c>
      <c r="Q149" t="n">
        <v>204.18</v>
      </c>
      <c r="R149" t="n">
        <v>26.89</v>
      </c>
      <c r="S149" t="n">
        <v>17.37</v>
      </c>
      <c r="T149" t="n">
        <v>2644.24</v>
      </c>
      <c r="U149" t="n">
        <v>0.65</v>
      </c>
      <c r="V149" t="n">
        <v>0.75</v>
      </c>
      <c r="W149" t="n">
        <v>1.15</v>
      </c>
      <c r="X149" t="n">
        <v>0.16</v>
      </c>
      <c r="Y149" t="n">
        <v>1</v>
      </c>
      <c r="Z149" t="n">
        <v>10</v>
      </c>
    </row>
    <row r="150">
      <c r="A150" t="n">
        <v>41</v>
      </c>
      <c r="B150" t="n">
        <v>140</v>
      </c>
      <c r="C150" t="inlineStr">
        <is>
          <t xml:space="preserve">CONCLUIDO	</t>
        </is>
      </c>
      <c r="D150" t="n">
        <v>9.779999999999999</v>
      </c>
      <c r="E150" t="n">
        <v>10.22</v>
      </c>
      <c r="F150" t="n">
        <v>6.85</v>
      </c>
      <c r="G150" t="n">
        <v>45.69</v>
      </c>
      <c r="H150" t="n">
        <v>0.68</v>
      </c>
      <c r="I150" t="n">
        <v>9</v>
      </c>
      <c r="J150" t="n">
        <v>294.55</v>
      </c>
      <c r="K150" t="n">
        <v>60.56</v>
      </c>
      <c r="L150" t="n">
        <v>11.25</v>
      </c>
      <c r="M150" t="n">
        <v>7</v>
      </c>
      <c r="N150" t="n">
        <v>82.73999999999999</v>
      </c>
      <c r="O150" t="n">
        <v>36561.67</v>
      </c>
      <c r="P150" t="n">
        <v>116.46</v>
      </c>
      <c r="Q150" t="n">
        <v>204.14</v>
      </c>
      <c r="R150" t="n">
        <v>26.94</v>
      </c>
      <c r="S150" t="n">
        <v>17.37</v>
      </c>
      <c r="T150" t="n">
        <v>2668.09</v>
      </c>
      <c r="U150" t="n">
        <v>0.64</v>
      </c>
      <c r="V150" t="n">
        <v>0.75</v>
      </c>
      <c r="W150" t="n">
        <v>1.15</v>
      </c>
      <c r="X150" t="n">
        <v>0.16</v>
      </c>
      <c r="Y150" t="n">
        <v>1</v>
      </c>
      <c r="Z150" t="n">
        <v>10</v>
      </c>
    </row>
    <row r="151">
      <c r="A151" t="n">
        <v>42</v>
      </c>
      <c r="B151" t="n">
        <v>140</v>
      </c>
      <c r="C151" t="inlineStr">
        <is>
          <t xml:space="preserve">CONCLUIDO	</t>
        </is>
      </c>
      <c r="D151" t="n">
        <v>9.7723</v>
      </c>
      <c r="E151" t="n">
        <v>10.23</v>
      </c>
      <c r="F151" t="n">
        <v>6.86</v>
      </c>
      <c r="G151" t="n">
        <v>45.75</v>
      </c>
      <c r="H151" t="n">
        <v>0.6899999999999999</v>
      </c>
      <c r="I151" t="n">
        <v>9</v>
      </c>
      <c r="J151" t="n">
        <v>295.06</v>
      </c>
      <c r="K151" t="n">
        <v>60.56</v>
      </c>
      <c r="L151" t="n">
        <v>11.5</v>
      </c>
      <c r="M151" t="n">
        <v>7</v>
      </c>
      <c r="N151" t="n">
        <v>83.01000000000001</v>
      </c>
      <c r="O151" t="n">
        <v>36625.39</v>
      </c>
      <c r="P151" t="n">
        <v>116.53</v>
      </c>
      <c r="Q151" t="n">
        <v>204.15</v>
      </c>
      <c r="R151" t="n">
        <v>27.19</v>
      </c>
      <c r="S151" t="n">
        <v>17.37</v>
      </c>
      <c r="T151" t="n">
        <v>2793.61</v>
      </c>
      <c r="U151" t="n">
        <v>0.64</v>
      </c>
      <c r="V151" t="n">
        <v>0.74</v>
      </c>
      <c r="W151" t="n">
        <v>1.15</v>
      </c>
      <c r="X151" t="n">
        <v>0.17</v>
      </c>
      <c r="Y151" t="n">
        <v>1</v>
      </c>
      <c r="Z151" t="n">
        <v>10</v>
      </c>
    </row>
    <row r="152">
      <c r="A152" t="n">
        <v>43</v>
      </c>
      <c r="B152" t="n">
        <v>140</v>
      </c>
      <c r="C152" t="inlineStr">
        <is>
          <t xml:space="preserve">CONCLUIDO	</t>
        </is>
      </c>
      <c r="D152" t="n">
        <v>9.780200000000001</v>
      </c>
      <c r="E152" t="n">
        <v>10.22</v>
      </c>
      <c r="F152" t="n">
        <v>6.85</v>
      </c>
      <c r="G152" t="n">
        <v>45.69</v>
      </c>
      <c r="H152" t="n">
        <v>0.71</v>
      </c>
      <c r="I152" t="n">
        <v>9</v>
      </c>
      <c r="J152" t="n">
        <v>295.58</v>
      </c>
      <c r="K152" t="n">
        <v>60.56</v>
      </c>
      <c r="L152" t="n">
        <v>11.75</v>
      </c>
      <c r="M152" t="n">
        <v>7</v>
      </c>
      <c r="N152" t="n">
        <v>83.28</v>
      </c>
      <c r="O152" t="n">
        <v>36689.22</v>
      </c>
      <c r="P152" t="n">
        <v>116.18</v>
      </c>
      <c r="Q152" t="n">
        <v>204.14</v>
      </c>
      <c r="R152" t="n">
        <v>26.86</v>
      </c>
      <c r="S152" t="n">
        <v>17.37</v>
      </c>
      <c r="T152" t="n">
        <v>2628.47</v>
      </c>
      <c r="U152" t="n">
        <v>0.65</v>
      </c>
      <c r="V152" t="n">
        <v>0.75</v>
      </c>
      <c r="W152" t="n">
        <v>1.15</v>
      </c>
      <c r="X152" t="n">
        <v>0.16</v>
      </c>
      <c r="Y152" t="n">
        <v>1</v>
      </c>
      <c r="Z152" t="n">
        <v>10</v>
      </c>
    </row>
    <row r="153">
      <c r="A153" t="n">
        <v>44</v>
      </c>
      <c r="B153" t="n">
        <v>140</v>
      </c>
      <c r="C153" t="inlineStr">
        <is>
          <t xml:space="preserve">CONCLUIDO	</t>
        </is>
      </c>
      <c r="D153" t="n">
        <v>9.853</v>
      </c>
      <c r="E153" t="n">
        <v>10.15</v>
      </c>
      <c r="F153" t="n">
        <v>6.83</v>
      </c>
      <c r="G153" t="n">
        <v>51.23</v>
      </c>
      <c r="H153" t="n">
        <v>0.72</v>
      </c>
      <c r="I153" t="n">
        <v>8</v>
      </c>
      <c r="J153" t="n">
        <v>296.1</v>
      </c>
      <c r="K153" t="n">
        <v>60.56</v>
      </c>
      <c r="L153" t="n">
        <v>12</v>
      </c>
      <c r="M153" t="n">
        <v>6</v>
      </c>
      <c r="N153" t="n">
        <v>83.54000000000001</v>
      </c>
      <c r="O153" t="n">
        <v>36753.16</v>
      </c>
      <c r="P153" t="n">
        <v>115.79</v>
      </c>
      <c r="Q153" t="n">
        <v>204.2</v>
      </c>
      <c r="R153" t="n">
        <v>26.17</v>
      </c>
      <c r="S153" t="n">
        <v>17.37</v>
      </c>
      <c r="T153" t="n">
        <v>2287.27</v>
      </c>
      <c r="U153" t="n">
        <v>0.66</v>
      </c>
      <c r="V153" t="n">
        <v>0.75</v>
      </c>
      <c r="W153" t="n">
        <v>1.15</v>
      </c>
      <c r="X153" t="n">
        <v>0.14</v>
      </c>
      <c r="Y153" t="n">
        <v>1</v>
      </c>
      <c r="Z153" t="n">
        <v>10</v>
      </c>
    </row>
    <row r="154">
      <c r="A154" t="n">
        <v>45</v>
      </c>
      <c r="B154" t="n">
        <v>140</v>
      </c>
      <c r="C154" t="inlineStr">
        <is>
          <t xml:space="preserve">CONCLUIDO	</t>
        </is>
      </c>
      <c r="D154" t="n">
        <v>9.863300000000001</v>
      </c>
      <c r="E154" t="n">
        <v>10.14</v>
      </c>
      <c r="F154" t="n">
        <v>6.82</v>
      </c>
      <c r="G154" t="n">
        <v>51.15</v>
      </c>
      <c r="H154" t="n">
        <v>0.74</v>
      </c>
      <c r="I154" t="n">
        <v>8</v>
      </c>
      <c r="J154" t="n">
        <v>296.62</v>
      </c>
      <c r="K154" t="n">
        <v>60.56</v>
      </c>
      <c r="L154" t="n">
        <v>12.25</v>
      </c>
      <c r="M154" t="n">
        <v>6</v>
      </c>
      <c r="N154" t="n">
        <v>83.81</v>
      </c>
      <c r="O154" t="n">
        <v>36817.22</v>
      </c>
      <c r="P154" t="n">
        <v>115.53</v>
      </c>
      <c r="Q154" t="n">
        <v>204.14</v>
      </c>
      <c r="R154" t="n">
        <v>25.89</v>
      </c>
      <c r="S154" t="n">
        <v>17.37</v>
      </c>
      <c r="T154" t="n">
        <v>2147.24</v>
      </c>
      <c r="U154" t="n">
        <v>0.67</v>
      </c>
      <c r="V154" t="n">
        <v>0.75</v>
      </c>
      <c r="W154" t="n">
        <v>1.15</v>
      </c>
      <c r="X154" t="n">
        <v>0.13</v>
      </c>
      <c r="Y154" t="n">
        <v>1</v>
      </c>
      <c r="Z154" t="n">
        <v>10</v>
      </c>
    </row>
    <row r="155">
      <c r="A155" t="n">
        <v>46</v>
      </c>
      <c r="B155" t="n">
        <v>140</v>
      </c>
      <c r="C155" t="inlineStr">
        <is>
          <t xml:space="preserve">CONCLUIDO	</t>
        </is>
      </c>
      <c r="D155" t="n">
        <v>9.8584</v>
      </c>
      <c r="E155" t="n">
        <v>10.14</v>
      </c>
      <c r="F155" t="n">
        <v>6.82</v>
      </c>
      <c r="G155" t="n">
        <v>51.19</v>
      </c>
      <c r="H155" t="n">
        <v>0.75</v>
      </c>
      <c r="I155" t="n">
        <v>8</v>
      </c>
      <c r="J155" t="n">
        <v>297.14</v>
      </c>
      <c r="K155" t="n">
        <v>60.56</v>
      </c>
      <c r="L155" t="n">
        <v>12.5</v>
      </c>
      <c r="M155" t="n">
        <v>6</v>
      </c>
      <c r="N155" t="n">
        <v>84.08</v>
      </c>
      <c r="O155" t="n">
        <v>36881.39</v>
      </c>
      <c r="P155" t="n">
        <v>115.51</v>
      </c>
      <c r="Q155" t="n">
        <v>204.15</v>
      </c>
      <c r="R155" t="n">
        <v>25.89</v>
      </c>
      <c r="S155" t="n">
        <v>17.37</v>
      </c>
      <c r="T155" t="n">
        <v>2149.06</v>
      </c>
      <c r="U155" t="n">
        <v>0.67</v>
      </c>
      <c r="V155" t="n">
        <v>0.75</v>
      </c>
      <c r="W155" t="n">
        <v>1.15</v>
      </c>
      <c r="X155" t="n">
        <v>0.13</v>
      </c>
      <c r="Y155" t="n">
        <v>1</v>
      </c>
      <c r="Z155" t="n">
        <v>10</v>
      </c>
    </row>
    <row r="156">
      <c r="A156" t="n">
        <v>47</v>
      </c>
      <c r="B156" t="n">
        <v>140</v>
      </c>
      <c r="C156" t="inlineStr">
        <is>
          <t xml:space="preserve">CONCLUIDO	</t>
        </is>
      </c>
      <c r="D156" t="n">
        <v>9.850300000000001</v>
      </c>
      <c r="E156" t="n">
        <v>10.15</v>
      </c>
      <c r="F156" t="n">
        <v>6.83</v>
      </c>
      <c r="G156" t="n">
        <v>51.25</v>
      </c>
      <c r="H156" t="n">
        <v>0.76</v>
      </c>
      <c r="I156" t="n">
        <v>8</v>
      </c>
      <c r="J156" t="n">
        <v>297.66</v>
      </c>
      <c r="K156" t="n">
        <v>60.56</v>
      </c>
      <c r="L156" t="n">
        <v>12.75</v>
      </c>
      <c r="M156" t="n">
        <v>6</v>
      </c>
      <c r="N156" t="n">
        <v>84.36</v>
      </c>
      <c r="O156" t="n">
        <v>36945.67</v>
      </c>
      <c r="P156" t="n">
        <v>115.52</v>
      </c>
      <c r="Q156" t="n">
        <v>204.14</v>
      </c>
      <c r="R156" t="n">
        <v>26.34</v>
      </c>
      <c r="S156" t="n">
        <v>17.37</v>
      </c>
      <c r="T156" t="n">
        <v>2370.77</v>
      </c>
      <c r="U156" t="n">
        <v>0.66</v>
      </c>
      <c r="V156" t="n">
        <v>0.75</v>
      </c>
      <c r="W156" t="n">
        <v>1.15</v>
      </c>
      <c r="X156" t="n">
        <v>0.14</v>
      </c>
      <c r="Y156" t="n">
        <v>1</v>
      </c>
      <c r="Z156" t="n">
        <v>10</v>
      </c>
    </row>
    <row r="157">
      <c r="A157" t="n">
        <v>48</v>
      </c>
      <c r="B157" t="n">
        <v>140</v>
      </c>
      <c r="C157" t="inlineStr">
        <is>
          <t xml:space="preserve">CONCLUIDO	</t>
        </is>
      </c>
      <c r="D157" t="n">
        <v>9.8565</v>
      </c>
      <c r="E157" t="n">
        <v>10.15</v>
      </c>
      <c r="F157" t="n">
        <v>6.83</v>
      </c>
      <c r="G157" t="n">
        <v>51.2</v>
      </c>
      <c r="H157" t="n">
        <v>0.78</v>
      </c>
      <c r="I157" t="n">
        <v>8</v>
      </c>
      <c r="J157" t="n">
        <v>298.18</v>
      </c>
      <c r="K157" t="n">
        <v>60.56</v>
      </c>
      <c r="L157" t="n">
        <v>13</v>
      </c>
      <c r="M157" t="n">
        <v>6</v>
      </c>
      <c r="N157" t="n">
        <v>84.63</v>
      </c>
      <c r="O157" t="n">
        <v>37010.06</v>
      </c>
      <c r="P157" t="n">
        <v>115.37</v>
      </c>
      <c r="Q157" t="n">
        <v>204.14</v>
      </c>
      <c r="R157" t="n">
        <v>26.14</v>
      </c>
      <c r="S157" t="n">
        <v>17.37</v>
      </c>
      <c r="T157" t="n">
        <v>2271.29</v>
      </c>
      <c r="U157" t="n">
        <v>0.66</v>
      </c>
      <c r="V157" t="n">
        <v>0.75</v>
      </c>
      <c r="W157" t="n">
        <v>1.15</v>
      </c>
      <c r="X157" t="n">
        <v>0.14</v>
      </c>
      <c r="Y157" t="n">
        <v>1</v>
      </c>
      <c r="Z157" t="n">
        <v>10</v>
      </c>
    </row>
    <row r="158">
      <c r="A158" t="n">
        <v>49</v>
      </c>
      <c r="B158" t="n">
        <v>140</v>
      </c>
      <c r="C158" t="inlineStr">
        <is>
          <t xml:space="preserve">CONCLUIDO	</t>
        </is>
      </c>
      <c r="D158" t="n">
        <v>9.859500000000001</v>
      </c>
      <c r="E158" t="n">
        <v>10.14</v>
      </c>
      <c r="F158" t="n">
        <v>6.82</v>
      </c>
      <c r="G158" t="n">
        <v>51.18</v>
      </c>
      <c r="H158" t="n">
        <v>0.79</v>
      </c>
      <c r="I158" t="n">
        <v>8</v>
      </c>
      <c r="J158" t="n">
        <v>298.71</v>
      </c>
      <c r="K158" t="n">
        <v>60.56</v>
      </c>
      <c r="L158" t="n">
        <v>13.25</v>
      </c>
      <c r="M158" t="n">
        <v>6</v>
      </c>
      <c r="N158" t="n">
        <v>84.90000000000001</v>
      </c>
      <c r="O158" t="n">
        <v>37074.57</v>
      </c>
      <c r="P158" t="n">
        <v>115.28</v>
      </c>
      <c r="Q158" t="n">
        <v>204.14</v>
      </c>
      <c r="R158" t="n">
        <v>25.96</v>
      </c>
      <c r="S158" t="n">
        <v>17.37</v>
      </c>
      <c r="T158" t="n">
        <v>2184.7</v>
      </c>
      <c r="U158" t="n">
        <v>0.67</v>
      </c>
      <c r="V158" t="n">
        <v>0.75</v>
      </c>
      <c r="W158" t="n">
        <v>1.15</v>
      </c>
      <c r="X158" t="n">
        <v>0.13</v>
      </c>
      <c r="Y158" t="n">
        <v>1</v>
      </c>
      <c r="Z158" t="n">
        <v>10</v>
      </c>
    </row>
    <row r="159">
      <c r="A159" t="n">
        <v>50</v>
      </c>
      <c r="B159" t="n">
        <v>140</v>
      </c>
      <c r="C159" t="inlineStr">
        <is>
          <t xml:space="preserve">CONCLUIDO	</t>
        </is>
      </c>
      <c r="D159" t="n">
        <v>9.8536</v>
      </c>
      <c r="E159" t="n">
        <v>10.15</v>
      </c>
      <c r="F159" t="n">
        <v>6.83</v>
      </c>
      <c r="G159" t="n">
        <v>51.22</v>
      </c>
      <c r="H159" t="n">
        <v>0.8</v>
      </c>
      <c r="I159" t="n">
        <v>8</v>
      </c>
      <c r="J159" t="n">
        <v>299.23</v>
      </c>
      <c r="K159" t="n">
        <v>60.56</v>
      </c>
      <c r="L159" t="n">
        <v>13.5</v>
      </c>
      <c r="M159" t="n">
        <v>6</v>
      </c>
      <c r="N159" t="n">
        <v>85.18000000000001</v>
      </c>
      <c r="O159" t="n">
        <v>37139.2</v>
      </c>
      <c r="P159" t="n">
        <v>115.17</v>
      </c>
      <c r="Q159" t="n">
        <v>204.14</v>
      </c>
      <c r="R159" t="n">
        <v>26.16</v>
      </c>
      <c r="S159" t="n">
        <v>17.37</v>
      </c>
      <c r="T159" t="n">
        <v>2281.91</v>
      </c>
      <c r="U159" t="n">
        <v>0.66</v>
      </c>
      <c r="V159" t="n">
        <v>0.75</v>
      </c>
      <c r="W159" t="n">
        <v>1.15</v>
      </c>
      <c r="X159" t="n">
        <v>0.14</v>
      </c>
      <c r="Y159" t="n">
        <v>1</v>
      </c>
      <c r="Z159" t="n">
        <v>10</v>
      </c>
    </row>
    <row r="160">
      <c r="A160" t="n">
        <v>51</v>
      </c>
      <c r="B160" t="n">
        <v>140</v>
      </c>
      <c r="C160" t="inlineStr">
        <is>
          <t xml:space="preserve">CONCLUIDO	</t>
        </is>
      </c>
      <c r="D160" t="n">
        <v>9.9305</v>
      </c>
      <c r="E160" t="n">
        <v>10.07</v>
      </c>
      <c r="F160" t="n">
        <v>6.8</v>
      </c>
      <c r="G160" t="n">
        <v>58.31</v>
      </c>
      <c r="H160" t="n">
        <v>0.82</v>
      </c>
      <c r="I160" t="n">
        <v>7</v>
      </c>
      <c r="J160" t="n">
        <v>299.76</v>
      </c>
      <c r="K160" t="n">
        <v>60.56</v>
      </c>
      <c r="L160" t="n">
        <v>13.75</v>
      </c>
      <c r="M160" t="n">
        <v>5</v>
      </c>
      <c r="N160" t="n">
        <v>85.45</v>
      </c>
      <c r="O160" t="n">
        <v>37204.07</v>
      </c>
      <c r="P160" t="n">
        <v>114.6</v>
      </c>
      <c r="Q160" t="n">
        <v>204.14</v>
      </c>
      <c r="R160" t="n">
        <v>25.28</v>
      </c>
      <c r="S160" t="n">
        <v>17.37</v>
      </c>
      <c r="T160" t="n">
        <v>1845.12</v>
      </c>
      <c r="U160" t="n">
        <v>0.6899999999999999</v>
      </c>
      <c r="V160" t="n">
        <v>0.75</v>
      </c>
      <c r="W160" t="n">
        <v>1.15</v>
      </c>
      <c r="X160" t="n">
        <v>0.11</v>
      </c>
      <c r="Y160" t="n">
        <v>1</v>
      </c>
      <c r="Z160" t="n">
        <v>10</v>
      </c>
    </row>
    <row r="161">
      <c r="A161" t="n">
        <v>52</v>
      </c>
      <c r="B161" t="n">
        <v>140</v>
      </c>
      <c r="C161" t="inlineStr">
        <is>
          <t xml:space="preserve">CONCLUIDO	</t>
        </is>
      </c>
      <c r="D161" t="n">
        <v>9.930999999999999</v>
      </c>
      <c r="E161" t="n">
        <v>10.07</v>
      </c>
      <c r="F161" t="n">
        <v>6.8</v>
      </c>
      <c r="G161" t="n">
        <v>58.31</v>
      </c>
      <c r="H161" t="n">
        <v>0.83</v>
      </c>
      <c r="I161" t="n">
        <v>7</v>
      </c>
      <c r="J161" t="n">
        <v>300.28</v>
      </c>
      <c r="K161" t="n">
        <v>60.56</v>
      </c>
      <c r="L161" t="n">
        <v>14</v>
      </c>
      <c r="M161" t="n">
        <v>5</v>
      </c>
      <c r="N161" t="n">
        <v>85.73</v>
      </c>
      <c r="O161" t="n">
        <v>37268.93</v>
      </c>
      <c r="P161" t="n">
        <v>114.81</v>
      </c>
      <c r="Q161" t="n">
        <v>204.15</v>
      </c>
      <c r="R161" t="n">
        <v>25.29</v>
      </c>
      <c r="S161" t="n">
        <v>17.37</v>
      </c>
      <c r="T161" t="n">
        <v>1851.66</v>
      </c>
      <c r="U161" t="n">
        <v>0.6899999999999999</v>
      </c>
      <c r="V161" t="n">
        <v>0.75</v>
      </c>
      <c r="W161" t="n">
        <v>1.15</v>
      </c>
      <c r="X161" t="n">
        <v>0.11</v>
      </c>
      <c r="Y161" t="n">
        <v>1</v>
      </c>
      <c r="Z161" t="n">
        <v>10</v>
      </c>
    </row>
    <row r="162">
      <c r="A162" t="n">
        <v>53</v>
      </c>
      <c r="B162" t="n">
        <v>140</v>
      </c>
      <c r="C162" t="inlineStr">
        <is>
          <t xml:space="preserve">CONCLUIDO	</t>
        </is>
      </c>
      <c r="D162" t="n">
        <v>9.9275</v>
      </c>
      <c r="E162" t="n">
        <v>10.07</v>
      </c>
      <c r="F162" t="n">
        <v>6.81</v>
      </c>
      <c r="G162" t="n">
        <v>58.34</v>
      </c>
      <c r="H162" t="n">
        <v>0.84</v>
      </c>
      <c r="I162" t="n">
        <v>7</v>
      </c>
      <c r="J162" t="n">
        <v>300.81</v>
      </c>
      <c r="K162" t="n">
        <v>60.56</v>
      </c>
      <c r="L162" t="n">
        <v>14.25</v>
      </c>
      <c r="M162" t="n">
        <v>5</v>
      </c>
      <c r="N162" t="n">
        <v>86</v>
      </c>
      <c r="O162" t="n">
        <v>37333.9</v>
      </c>
      <c r="P162" t="n">
        <v>114.98</v>
      </c>
      <c r="Q162" t="n">
        <v>204.15</v>
      </c>
      <c r="R162" t="n">
        <v>25.41</v>
      </c>
      <c r="S162" t="n">
        <v>17.37</v>
      </c>
      <c r="T162" t="n">
        <v>1914.2</v>
      </c>
      <c r="U162" t="n">
        <v>0.68</v>
      </c>
      <c r="V162" t="n">
        <v>0.75</v>
      </c>
      <c r="W162" t="n">
        <v>1.15</v>
      </c>
      <c r="X162" t="n">
        <v>0.12</v>
      </c>
      <c r="Y162" t="n">
        <v>1</v>
      </c>
      <c r="Z162" t="n">
        <v>10</v>
      </c>
    </row>
    <row r="163">
      <c r="A163" t="n">
        <v>54</v>
      </c>
      <c r="B163" t="n">
        <v>140</v>
      </c>
      <c r="C163" t="inlineStr">
        <is>
          <t xml:space="preserve">CONCLUIDO	</t>
        </is>
      </c>
      <c r="D163" t="n">
        <v>9.933</v>
      </c>
      <c r="E163" t="n">
        <v>10.07</v>
      </c>
      <c r="F163" t="n">
        <v>6.8</v>
      </c>
      <c r="G163" t="n">
        <v>58.29</v>
      </c>
      <c r="H163" t="n">
        <v>0.86</v>
      </c>
      <c r="I163" t="n">
        <v>7</v>
      </c>
      <c r="J163" t="n">
        <v>301.34</v>
      </c>
      <c r="K163" t="n">
        <v>60.56</v>
      </c>
      <c r="L163" t="n">
        <v>14.5</v>
      </c>
      <c r="M163" t="n">
        <v>5</v>
      </c>
      <c r="N163" t="n">
        <v>86.28</v>
      </c>
      <c r="O163" t="n">
        <v>37399</v>
      </c>
      <c r="P163" t="n">
        <v>115.05</v>
      </c>
      <c r="Q163" t="n">
        <v>204.14</v>
      </c>
      <c r="R163" t="n">
        <v>25.23</v>
      </c>
      <c r="S163" t="n">
        <v>17.37</v>
      </c>
      <c r="T163" t="n">
        <v>1822.18</v>
      </c>
      <c r="U163" t="n">
        <v>0.6899999999999999</v>
      </c>
      <c r="V163" t="n">
        <v>0.75</v>
      </c>
      <c r="W163" t="n">
        <v>1.15</v>
      </c>
      <c r="X163" t="n">
        <v>0.11</v>
      </c>
      <c r="Y163" t="n">
        <v>1</v>
      </c>
      <c r="Z163" t="n">
        <v>10</v>
      </c>
    </row>
    <row r="164">
      <c r="A164" t="n">
        <v>55</v>
      </c>
      <c r="B164" t="n">
        <v>140</v>
      </c>
      <c r="C164" t="inlineStr">
        <is>
          <t xml:space="preserve">CONCLUIDO	</t>
        </is>
      </c>
      <c r="D164" t="n">
        <v>9.921200000000001</v>
      </c>
      <c r="E164" t="n">
        <v>10.08</v>
      </c>
      <c r="F164" t="n">
        <v>6.81</v>
      </c>
      <c r="G164" t="n">
        <v>58.4</v>
      </c>
      <c r="H164" t="n">
        <v>0.87</v>
      </c>
      <c r="I164" t="n">
        <v>7</v>
      </c>
      <c r="J164" t="n">
        <v>301.86</v>
      </c>
      <c r="K164" t="n">
        <v>60.56</v>
      </c>
      <c r="L164" t="n">
        <v>14.75</v>
      </c>
      <c r="M164" t="n">
        <v>5</v>
      </c>
      <c r="N164" t="n">
        <v>86.56</v>
      </c>
      <c r="O164" t="n">
        <v>37464.21</v>
      </c>
      <c r="P164" t="n">
        <v>115.17</v>
      </c>
      <c r="Q164" t="n">
        <v>204.18</v>
      </c>
      <c r="R164" t="n">
        <v>25.66</v>
      </c>
      <c r="S164" t="n">
        <v>17.37</v>
      </c>
      <c r="T164" t="n">
        <v>2039.55</v>
      </c>
      <c r="U164" t="n">
        <v>0.68</v>
      </c>
      <c r="V164" t="n">
        <v>0.75</v>
      </c>
      <c r="W164" t="n">
        <v>1.15</v>
      </c>
      <c r="X164" t="n">
        <v>0.12</v>
      </c>
      <c r="Y164" t="n">
        <v>1</v>
      </c>
      <c r="Z164" t="n">
        <v>10</v>
      </c>
    </row>
    <row r="165">
      <c r="A165" t="n">
        <v>56</v>
      </c>
      <c r="B165" t="n">
        <v>140</v>
      </c>
      <c r="C165" t="inlineStr">
        <is>
          <t xml:space="preserve">CONCLUIDO	</t>
        </is>
      </c>
      <c r="D165" t="n">
        <v>9.922800000000001</v>
      </c>
      <c r="E165" t="n">
        <v>10.08</v>
      </c>
      <c r="F165" t="n">
        <v>6.81</v>
      </c>
      <c r="G165" t="n">
        <v>58.38</v>
      </c>
      <c r="H165" t="n">
        <v>0.88</v>
      </c>
      <c r="I165" t="n">
        <v>7</v>
      </c>
      <c r="J165" t="n">
        <v>302.39</v>
      </c>
      <c r="K165" t="n">
        <v>60.56</v>
      </c>
      <c r="L165" t="n">
        <v>15</v>
      </c>
      <c r="M165" t="n">
        <v>5</v>
      </c>
      <c r="N165" t="n">
        <v>86.84</v>
      </c>
      <c r="O165" t="n">
        <v>37529.55</v>
      </c>
      <c r="P165" t="n">
        <v>115.12</v>
      </c>
      <c r="Q165" t="n">
        <v>204.14</v>
      </c>
      <c r="R165" t="n">
        <v>25.57</v>
      </c>
      <c r="S165" t="n">
        <v>17.37</v>
      </c>
      <c r="T165" t="n">
        <v>1990.28</v>
      </c>
      <c r="U165" t="n">
        <v>0.68</v>
      </c>
      <c r="V165" t="n">
        <v>0.75</v>
      </c>
      <c r="W165" t="n">
        <v>1.15</v>
      </c>
      <c r="X165" t="n">
        <v>0.12</v>
      </c>
      <c r="Y165" t="n">
        <v>1</v>
      </c>
      <c r="Z165" t="n">
        <v>10</v>
      </c>
    </row>
    <row r="166">
      <c r="A166" t="n">
        <v>57</v>
      </c>
      <c r="B166" t="n">
        <v>140</v>
      </c>
      <c r="C166" t="inlineStr">
        <is>
          <t xml:space="preserve">CONCLUIDO	</t>
        </is>
      </c>
      <c r="D166" t="n">
        <v>9.9193</v>
      </c>
      <c r="E166" t="n">
        <v>10.08</v>
      </c>
      <c r="F166" t="n">
        <v>6.81</v>
      </c>
      <c r="G166" t="n">
        <v>58.41</v>
      </c>
      <c r="H166" t="n">
        <v>0.9</v>
      </c>
      <c r="I166" t="n">
        <v>7</v>
      </c>
      <c r="J166" t="n">
        <v>302.92</v>
      </c>
      <c r="K166" t="n">
        <v>60.56</v>
      </c>
      <c r="L166" t="n">
        <v>15.25</v>
      </c>
      <c r="M166" t="n">
        <v>5</v>
      </c>
      <c r="N166" t="n">
        <v>87.12</v>
      </c>
      <c r="O166" t="n">
        <v>37595</v>
      </c>
      <c r="P166" t="n">
        <v>115.02</v>
      </c>
      <c r="Q166" t="n">
        <v>204.16</v>
      </c>
      <c r="R166" t="n">
        <v>25.63</v>
      </c>
      <c r="S166" t="n">
        <v>17.37</v>
      </c>
      <c r="T166" t="n">
        <v>2021.1</v>
      </c>
      <c r="U166" t="n">
        <v>0.68</v>
      </c>
      <c r="V166" t="n">
        <v>0.75</v>
      </c>
      <c r="W166" t="n">
        <v>1.15</v>
      </c>
      <c r="X166" t="n">
        <v>0.12</v>
      </c>
      <c r="Y166" t="n">
        <v>1</v>
      </c>
      <c r="Z166" t="n">
        <v>10</v>
      </c>
    </row>
    <row r="167">
      <c r="A167" t="n">
        <v>58</v>
      </c>
      <c r="B167" t="n">
        <v>140</v>
      </c>
      <c r="C167" t="inlineStr">
        <is>
          <t xml:space="preserve">CONCLUIDO	</t>
        </is>
      </c>
      <c r="D167" t="n">
        <v>9.9176</v>
      </c>
      <c r="E167" t="n">
        <v>10.08</v>
      </c>
      <c r="F167" t="n">
        <v>6.82</v>
      </c>
      <c r="G167" t="n">
        <v>58.43</v>
      </c>
      <c r="H167" t="n">
        <v>0.91</v>
      </c>
      <c r="I167" t="n">
        <v>7</v>
      </c>
      <c r="J167" t="n">
        <v>303.46</v>
      </c>
      <c r="K167" t="n">
        <v>60.56</v>
      </c>
      <c r="L167" t="n">
        <v>15.5</v>
      </c>
      <c r="M167" t="n">
        <v>5</v>
      </c>
      <c r="N167" t="n">
        <v>87.40000000000001</v>
      </c>
      <c r="O167" t="n">
        <v>37660.57</v>
      </c>
      <c r="P167" t="n">
        <v>114.87</v>
      </c>
      <c r="Q167" t="n">
        <v>204.14</v>
      </c>
      <c r="R167" t="n">
        <v>25.66</v>
      </c>
      <c r="S167" t="n">
        <v>17.37</v>
      </c>
      <c r="T167" t="n">
        <v>2035.34</v>
      </c>
      <c r="U167" t="n">
        <v>0.68</v>
      </c>
      <c r="V167" t="n">
        <v>0.75</v>
      </c>
      <c r="W167" t="n">
        <v>1.15</v>
      </c>
      <c r="X167" t="n">
        <v>0.12</v>
      </c>
      <c r="Y167" t="n">
        <v>1</v>
      </c>
      <c r="Z167" t="n">
        <v>10</v>
      </c>
    </row>
    <row r="168">
      <c r="A168" t="n">
        <v>59</v>
      </c>
      <c r="B168" t="n">
        <v>140</v>
      </c>
      <c r="C168" t="inlineStr">
        <is>
          <t xml:space="preserve">CONCLUIDO	</t>
        </is>
      </c>
      <c r="D168" t="n">
        <v>9.9193</v>
      </c>
      <c r="E168" t="n">
        <v>10.08</v>
      </c>
      <c r="F168" t="n">
        <v>6.81</v>
      </c>
      <c r="G168" t="n">
        <v>58.41</v>
      </c>
      <c r="H168" t="n">
        <v>0.92</v>
      </c>
      <c r="I168" t="n">
        <v>7</v>
      </c>
      <c r="J168" t="n">
        <v>303.99</v>
      </c>
      <c r="K168" t="n">
        <v>60.56</v>
      </c>
      <c r="L168" t="n">
        <v>15.75</v>
      </c>
      <c r="M168" t="n">
        <v>5</v>
      </c>
      <c r="N168" t="n">
        <v>87.68000000000001</v>
      </c>
      <c r="O168" t="n">
        <v>37726.27</v>
      </c>
      <c r="P168" t="n">
        <v>114.73</v>
      </c>
      <c r="Q168" t="n">
        <v>204.14</v>
      </c>
      <c r="R168" t="n">
        <v>25.77</v>
      </c>
      <c r="S168" t="n">
        <v>17.37</v>
      </c>
      <c r="T168" t="n">
        <v>2094.14</v>
      </c>
      <c r="U168" t="n">
        <v>0.67</v>
      </c>
      <c r="V168" t="n">
        <v>0.75</v>
      </c>
      <c r="W168" t="n">
        <v>1.15</v>
      </c>
      <c r="X168" t="n">
        <v>0.12</v>
      </c>
      <c r="Y168" t="n">
        <v>1</v>
      </c>
      <c r="Z168" t="n">
        <v>10</v>
      </c>
    </row>
    <row r="169">
      <c r="A169" t="n">
        <v>60</v>
      </c>
      <c r="B169" t="n">
        <v>140</v>
      </c>
      <c r="C169" t="inlineStr">
        <is>
          <t xml:space="preserve">CONCLUIDO	</t>
        </is>
      </c>
      <c r="D169" t="n">
        <v>9.921200000000001</v>
      </c>
      <c r="E169" t="n">
        <v>10.08</v>
      </c>
      <c r="F169" t="n">
        <v>6.81</v>
      </c>
      <c r="G169" t="n">
        <v>58.4</v>
      </c>
      <c r="H169" t="n">
        <v>0.9399999999999999</v>
      </c>
      <c r="I169" t="n">
        <v>7</v>
      </c>
      <c r="J169" t="n">
        <v>304.52</v>
      </c>
      <c r="K169" t="n">
        <v>60.56</v>
      </c>
      <c r="L169" t="n">
        <v>16</v>
      </c>
      <c r="M169" t="n">
        <v>5</v>
      </c>
      <c r="N169" t="n">
        <v>87.97</v>
      </c>
      <c r="O169" t="n">
        <v>37792.08</v>
      </c>
      <c r="P169" t="n">
        <v>114.56</v>
      </c>
      <c r="Q169" t="n">
        <v>204.16</v>
      </c>
      <c r="R169" t="n">
        <v>25.67</v>
      </c>
      <c r="S169" t="n">
        <v>17.37</v>
      </c>
      <c r="T169" t="n">
        <v>2044.74</v>
      </c>
      <c r="U169" t="n">
        <v>0.68</v>
      </c>
      <c r="V169" t="n">
        <v>0.75</v>
      </c>
      <c r="W169" t="n">
        <v>1.15</v>
      </c>
      <c r="X169" t="n">
        <v>0.12</v>
      </c>
      <c r="Y169" t="n">
        <v>1</v>
      </c>
      <c r="Z169" t="n">
        <v>10</v>
      </c>
    </row>
    <row r="170">
      <c r="A170" t="n">
        <v>61</v>
      </c>
      <c r="B170" t="n">
        <v>140</v>
      </c>
      <c r="C170" t="inlineStr">
        <is>
          <t xml:space="preserve">CONCLUIDO	</t>
        </is>
      </c>
      <c r="D170" t="n">
        <v>9.928599999999999</v>
      </c>
      <c r="E170" t="n">
        <v>10.07</v>
      </c>
      <c r="F170" t="n">
        <v>6.81</v>
      </c>
      <c r="G170" t="n">
        <v>58.33</v>
      </c>
      <c r="H170" t="n">
        <v>0.95</v>
      </c>
      <c r="I170" t="n">
        <v>7</v>
      </c>
      <c r="J170" t="n">
        <v>305.06</v>
      </c>
      <c r="K170" t="n">
        <v>60.56</v>
      </c>
      <c r="L170" t="n">
        <v>16.25</v>
      </c>
      <c r="M170" t="n">
        <v>5</v>
      </c>
      <c r="N170" t="n">
        <v>88.25</v>
      </c>
      <c r="O170" t="n">
        <v>37858.02</v>
      </c>
      <c r="P170" t="n">
        <v>114.23</v>
      </c>
      <c r="Q170" t="n">
        <v>204.17</v>
      </c>
      <c r="R170" t="n">
        <v>25.42</v>
      </c>
      <c r="S170" t="n">
        <v>17.37</v>
      </c>
      <c r="T170" t="n">
        <v>1915</v>
      </c>
      <c r="U170" t="n">
        <v>0.68</v>
      </c>
      <c r="V170" t="n">
        <v>0.75</v>
      </c>
      <c r="W170" t="n">
        <v>1.15</v>
      </c>
      <c r="X170" t="n">
        <v>0.11</v>
      </c>
      <c r="Y170" t="n">
        <v>1</v>
      </c>
      <c r="Z170" t="n">
        <v>10</v>
      </c>
    </row>
    <row r="171">
      <c r="A171" t="n">
        <v>62</v>
      </c>
      <c r="B171" t="n">
        <v>140</v>
      </c>
      <c r="C171" t="inlineStr">
        <is>
          <t xml:space="preserve">CONCLUIDO	</t>
        </is>
      </c>
      <c r="D171" t="n">
        <v>10.0017</v>
      </c>
      <c r="E171" t="n">
        <v>10</v>
      </c>
      <c r="F171" t="n">
        <v>6.78</v>
      </c>
      <c r="G171" t="n">
        <v>67.84</v>
      </c>
      <c r="H171" t="n">
        <v>0.96</v>
      </c>
      <c r="I171" t="n">
        <v>6</v>
      </c>
      <c r="J171" t="n">
        <v>305.59</v>
      </c>
      <c r="K171" t="n">
        <v>60.56</v>
      </c>
      <c r="L171" t="n">
        <v>16.5</v>
      </c>
      <c r="M171" t="n">
        <v>4</v>
      </c>
      <c r="N171" t="n">
        <v>88.54000000000001</v>
      </c>
      <c r="O171" t="n">
        <v>37924.08</v>
      </c>
      <c r="P171" t="n">
        <v>113.84</v>
      </c>
      <c r="Q171" t="n">
        <v>204.14</v>
      </c>
      <c r="R171" t="n">
        <v>24.7</v>
      </c>
      <c r="S171" t="n">
        <v>17.37</v>
      </c>
      <c r="T171" t="n">
        <v>1562.12</v>
      </c>
      <c r="U171" t="n">
        <v>0.7</v>
      </c>
      <c r="V171" t="n">
        <v>0.75</v>
      </c>
      <c r="W171" t="n">
        <v>1.15</v>
      </c>
      <c r="X171" t="n">
        <v>0.09</v>
      </c>
      <c r="Y171" t="n">
        <v>1</v>
      </c>
      <c r="Z171" t="n">
        <v>10</v>
      </c>
    </row>
    <row r="172">
      <c r="A172" t="n">
        <v>63</v>
      </c>
      <c r="B172" t="n">
        <v>140</v>
      </c>
      <c r="C172" t="inlineStr">
        <is>
          <t xml:space="preserve">CONCLUIDO	</t>
        </is>
      </c>
      <c r="D172" t="n">
        <v>9.9975</v>
      </c>
      <c r="E172" t="n">
        <v>10</v>
      </c>
      <c r="F172" t="n">
        <v>6.79</v>
      </c>
      <c r="G172" t="n">
        <v>67.88</v>
      </c>
      <c r="H172" t="n">
        <v>0.97</v>
      </c>
      <c r="I172" t="n">
        <v>6</v>
      </c>
      <c r="J172" t="n">
        <v>306.13</v>
      </c>
      <c r="K172" t="n">
        <v>60.56</v>
      </c>
      <c r="L172" t="n">
        <v>16.75</v>
      </c>
      <c r="M172" t="n">
        <v>4</v>
      </c>
      <c r="N172" t="n">
        <v>88.83</v>
      </c>
      <c r="O172" t="n">
        <v>37990.27</v>
      </c>
      <c r="P172" t="n">
        <v>113.99</v>
      </c>
      <c r="Q172" t="n">
        <v>204.14</v>
      </c>
      <c r="R172" t="n">
        <v>24.79</v>
      </c>
      <c r="S172" t="n">
        <v>17.37</v>
      </c>
      <c r="T172" t="n">
        <v>1605.45</v>
      </c>
      <c r="U172" t="n">
        <v>0.7</v>
      </c>
      <c r="V172" t="n">
        <v>0.75</v>
      </c>
      <c r="W172" t="n">
        <v>1.15</v>
      </c>
      <c r="X172" t="n">
        <v>0.1</v>
      </c>
      <c r="Y172" t="n">
        <v>1</v>
      </c>
      <c r="Z172" t="n">
        <v>10</v>
      </c>
    </row>
    <row r="173">
      <c r="A173" t="n">
        <v>64</v>
      </c>
      <c r="B173" t="n">
        <v>140</v>
      </c>
      <c r="C173" t="inlineStr">
        <is>
          <t xml:space="preserve">CONCLUIDO	</t>
        </is>
      </c>
      <c r="D173" t="n">
        <v>9.9992</v>
      </c>
      <c r="E173" t="n">
        <v>10</v>
      </c>
      <c r="F173" t="n">
        <v>6.79</v>
      </c>
      <c r="G173" t="n">
        <v>67.86</v>
      </c>
      <c r="H173" t="n">
        <v>0.99</v>
      </c>
      <c r="I173" t="n">
        <v>6</v>
      </c>
      <c r="J173" t="n">
        <v>306.67</v>
      </c>
      <c r="K173" t="n">
        <v>60.56</v>
      </c>
      <c r="L173" t="n">
        <v>17</v>
      </c>
      <c r="M173" t="n">
        <v>4</v>
      </c>
      <c r="N173" t="n">
        <v>89.11</v>
      </c>
      <c r="O173" t="n">
        <v>38056.58</v>
      </c>
      <c r="P173" t="n">
        <v>113.97</v>
      </c>
      <c r="Q173" t="n">
        <v>204.14</v>
      </c>
      <c r="R173" t="n">
        <v>24.87</v>
      </c>
      <c r="S173" t="n">
        <v>17.37</v>
      </c>
      <c r="T173" t="n">
        <v>1649.13</v>
      </c>
      <c r="U173" t="n">
        <v>0.7</v>
      </c>
      <c r="V173" t="n">
        <v>0.75</v>
      </c>
      <c r="W173" t="n">
        <v>1.14</v>
      </c>
      <c r="X173" t="n">
        <v>0.1</v>
      </c>
      <c r="Y173" t="n">
        <v>1</v>
      </c>
      <c r="Z173" t="n">
        <v>10</v>
      </c>
    </row>
    <row r="174">
      <c r="A174" t="n">
        <v>65</v>
      </c>
      <c r="B174" t="n">
        <v>140</v>
      </c>
      <c r="C174" t="inlineStr">
        <is>
          <t xml:space="preserve">CONCLUIDO	</t>
        </is>
      </c>
      <c r="D174" t="n">
        <v>9.997199999999999</v>
      </c>
      <c r="E174" t="n">
        <v>10</v>
      </c>
      <c r="F174" t="n">
        <v>6.79</v>
      </c>
      <c r="G174" t="n">
        <v>67.88</v>
      </c>
      <c r="H174" t="n">
        <v>1</v>
      </c>
      <c r="I174" t="n">
        <v>6</v>
      </c>
      <c r="J174" t="n">
        <v>307.21</v>
      </c>
      <c r="K174" t="n">
        <v>60.56</v>
      </c>
      <c r="L174" t="n">
        <v>17.25</v>
      </c>
      <c r="M174" t="n">
        <v>4</v>
      </c>
      <c r="N174" t="n">
        <v>89.40000000000001</v>
      </c>
      <c r="O174" t="n">
        <v>38123.01</v>
      </c>
      <c r="P174" t="n">
        <v>114.2</v>
      </c>
      <c r="Q174" t="n">
        <v>204.14</v>
      </c>
      <c r="R174" t="n">
        <v>24.83</v>
      </c>
      <c r="S174" t="n">
        <v>17.37</v>
      </c>
      <c r="T174" t="n">
        <v>1627.72</v>
      </c>
      <c r="U174" t="n">
        <v>0.7</v>
      </c>
      <c r="V174" t="n">
        <v>0.75</v>
      </c>
      <c r="W174" t="n">
        <v>1.15</v>
      </c>
      <c r="X174" t="n">
        <v>0.1</v>
      </c>
      <c r="Y174" t="n">
        <v>1</v>
      </c>
      <c r="Z174" t="n">
        <v>10</v>
      </c>
    </row>
    <row r="175">
      <c r="A175" t="n">
        <v>66</v>
      </c>
      <c r="B175" t="n">
        <v>140</v>
      </c>
      <c r="C175" t="inlineStr">
        <is>
          <t xml:space="preserve">CONCLUIDO	</t>
        </is>
      </c>
      <c r="D175" t="n">
        <v>9.9922</v>
      </c>
      <c r="E175" t="n">
        <v>10.01</v>
      </c>
      <c r="F175" t="n">
        <v>6.79</v>
      </c>
      <c r="G175" t="n">
        <v>67.93000000000001</v>
      </c>
      <c r="H175" t="n">
        <v>1.01</v>
      </c>
      <c r="I175" t="n">
        <v>6</v>
      </c>
      <c r="J175" t="n">
        <v>307.75</v>
      </c>
      <c r="K175" t="n">
        <v>60.56</v>
      </c>
      <c r="L175" t="n">
        <v>17.5</v>
      </c>
      <c r="M175" t="n">
        <v>4</v>
      </c>
      <c r="N175" t="n">
        <v>89.69</v>
      </c>
      <c r="O175" t="n">
        <v>38189.58</v>
      </c>
      <c r="P175" t="n">
        <v>114.31</v>
      </c>
      <c r="Q175" t="n">
        <v>204.14</v>
      </c>
      <c r="R175" t="n">
        <v>25.06</v>
      </c>
      <c r="S175" t="n">
        <v>17.37</v>
      </c>
      <c r="T175" t="n">
        <v>1742.46</v>
      </c>
      <c r="U175" t="n">
        <v>0.6899999999999999</v>
      </c>
      <c r="V175" t="n">
        <v>0.75</v>
      </c>
      <c r="W175" t="n">
        <v>1.15</v>
      </c>
      <c r="X175" t="n">
        <v>0.1</v>
      </c>
      <c r="Y175" t="n">
        <v>1</v>
      </c>
      <c r="Z175" t="n">
        <v>10</v>
      </c>
    </row>
    <row r="176">
      <c r="A176" t="n">
        <v>67</v>
      </c>
      <c r="B176" t="n">
        <v>140</v>
      </c>
      <c r="C176" t="inlineStr">
        <is>
          <t xml:space="preserve">CONCLUIDO	</t>
        </is>
      </c>
      <c r="D176" t="n">
        <v>10.0022</v>
      </c>
      <c r="E176" t="n">
        <v>10</v>
      </c>
      <c r="F176" t="n">
        <v>6.78</v>
      </c>
      <c r="G176" t="n">
        <v>67.83</v>
      </c>
      <c r="H176" t="n">
        <v>1.03</v>
      </c>
      <c r="I176" t="n">
        <v>6</v>
      </c>
      <c r="J176" t="n">
        <v>308.29</v>
      </c>
      <c r="K176" t="n">
        <v>60.56</v>
      </c>
      <c r="L176" t="n">
        <v>17.75</v>
      </c>
      <c r="M176" t="n">
        <v>4</v>
      </c>
      <c r="N176" t="n">
        <v>89.98</v>
      </c>
      <c r="O176" t="n">
        <v>38256.26</v>
      </c>
      <c r="P176" t="n">
        <v>114.12</v>
      </c>
      <c r="Q176" t="n">
        <v>204.15</v>
      </c>
      <c r="R176" t="n">
        <v>24.68</v>
      </c>
      <c r="S176" t="n">
        <v>17.37</v>
      </c>
      <c r="T176" t="n">
        <v>1550.63</v>
      </c>
      <c r="U176" t="n">
        <v>0.7</v>
      </c>
      <c r="V176" t="n">
        <v>0.75</v>
      </c>
      <c r="W176" t="n">
        <v>1.15</v>
      </c>
      <c r="X176" t="n">
        <v>0.09</v>
      </c>
      <c r="Y176" t="n">
        <v>1</v>
      </c>
      <c r="Z176" t="n">
        <v>10</v>
      </c>
    </row>
    <row r="177">
      <c r="A177" t="n">
        <v>68</v>
      </c>
      <c r="B177" t="n">
        <v>140</v>
      </c>
      <c r="C177" t="inlineStr">
        <is>
          <t xml:space="preserve">CONCLUIDO	</t>
        </is>
      </c>
      <c r="D177" t="n">
        <v>10.0017</v>
      </c>
      <c r="E177" t="n">
        <v>10</v>
      </c>
      <c r="F177" t="n">
        <v>6.78</v>
      </c>
      <c r="G177" t="n">
        <v>67.84</v>
      </c>
      <c r="H177" t="n">
        <v>1.04</v>
      </c>
      <c r="I177" t="n">
        <v>6</v>
      </c>
      <c r="J177" t="n">
        <v>308.83</v>
      </c>
      <c r="K177" t="n">
        <v>60.56</v>
      </c>
      <c r="L177" t="n">
        <v>18</v>
      </c>
      <c r="M177" t="n">
        <v>4</v>
      </c>
      <c r="N177" t="n">
        <v>90.27</v>
      </c>
      <c r="O177" t="n">
        <v>38323.08</v>
      </c>
      <c r="P177" t="n">
        <v>114.05</v>
      </c>
      <c r="Q177" t="n">
        <v>204.14</v>
      </c>
      <c r="R177" t="n">
        <v>24.63</v>
      </c>
      <c r="S177" t="n">
        <v>17.37</v>
      </c>
      <c r="T177" t="n">
        <v>1526.11</v>
      </c>
      <c r="U177" t="n">
        <v>0.71</v>
      </c>
      <c r="V177" t="n">
        <v>0.75</v>
      </c>
      <c r="W177" t="n">
        <v>1.15</v>
      </c>
      <c r="X177" t="n">
        <v>0.09</v>
      </c>
      <c r="Y177" t="n">
        <v>1</v>
      </c>
      <c r="Z177" t="n">
        <v>10</v>
      </c>
    </row>
    <row r="178">
      <c r="A178" t="n">
        <v>69</v>
      </c>
      <c r="B178" t="n">
        <v>140</v>
      </c>
      <c r="C178" t="inlineStr">
        <is>
          <t xml:space="preserve">CONCLUIDO	</t>
        </is>
      </c>
      <c r="D178" t="n">
        <v>9.999700000000001</v>
      </c>
      <c r="E178" t="n">
        <v>10</v>
      </c>
      <c r="F178" t="n">
        <v>6.79</v>
      </c>
      <c r="G178" t="n">
        <v>67.86</v>
      </c>
      <c r="H178" t="n">
        <v>1.05</v>
      </c>
      <c r="I178" t="n">
        <v>6</v>
      </c>
      <c r="J178" t="n">
        <v>309.37</v>
      </c>
      <c r="K178" t="n">
        <v>60.56</v>
      </c>
      <c r="L178" t="n">
        <v>18.25</v>
      </c>
      <c r="M178" t="n">
        <v>4</v>
      </c>
      <c r="N178" t="n">
        <v>90.56999999999999</v>
      </c>
      <c r="O178" t="n">
        <v>38390.02</v>
      </c>
      <c r="P178" t="n">
        <v>113.91</v>
      </c>
      <c r="Q178" t="n">
        <v>204.14</v>
      </c>
      <c r="R178" t="n">
        <v>24.73</v>
      </c>
      <c r="S178" t="n">
        <v>17.37</v>
      </c>
      <c r="T178" t="n">
        <v>1575.26</v>
      </c>
      <c r="U178" t="n">
        <v>0.7</v>
      </c>
      <c r="V178" t="n">
        <v>0.75</v>
      </c>
      <c r="W178" t="n">
        <v>1.15</v>
      </c>
      <c r="X178" t="n">
        <v>0.09</v>
      </c>
      <c r="Y178" t="n">
        <v>1</v>
      </c>
      <c r="Z178" t="n">
        <v>10</v>
      </c>
    </row>
    <row r="179">
      <c r="A179" t="n">
        <v>70</v>
      </c>
      <c r="B179" t="n">
        <v>140</v>
      </c>
      <c r="C179" t="inlineStr">
        <is>
          <t xml:space="preserve">CONCLUIDO	</t>
        </is>
      </c>
      <c r="D179" t="n">
        <v>9.999700000000001</v>
      </c>
      <c r="E179" t="n">
        <v>10</v>
      </c>
      <c r="F179" t="n">
        <v>6.79</v>
      </c>
      <c r="G179" t="n">
        <v>67.86</v>
      </c>
      <c r="H179" t="n">
        <v>1.06</v>
      </c>
      <c r="I179" t="n">
        <v>6</v>
      </c>
      <c r="J179" t="n">
        <v>309.91</v>
      </c>
      <c r="K179" t="n">
        <v>60.56</v>
      </c>
      <c r="L179" t="n">
        <v>18.5</v>
      </c>
      <c r="M179" t="n">
        <v>4</v>
      </c>
      <c r="N179" t="n">
        <v>90.86</v>
      </c>
      <c r="O179" t="n">
        <v>38457.09</v>
      </c>
      <c r="P179" t="n">
        <v>113.84</v>
      </c>
      <c r="Q179" t="n">
        <v>204.14</v>
      </c>
      <c r="R179" t="n">
        <v>24.8</v>
      </c>
      <c r="S179" t="n">
        <v>17.37</v>
      </c>
      <c r="T179" t="n">
        <v>1612.87</v>
      </c>
      <c r="U179" t="n">
        <v>0.7</v>
      </c>
      <c r="V179" t="n">
        <v>0.75</v>
      </c>
      <c r="W179" t="n">
        <v>1.15</v>
      </c>
      <c r="X179" t="n">
        <v>0.09</v>
      </c>
      <c r="Y179" t="n">
        <v>1</v>
      </c>
      <c r="Z179" t="n">
        <v>10</v>
      </c>
    </row>
    <row r="180">
      <c r="A180" t="n">
        <v>71</v>
      </c>
      <c r="B180" t="n">
        <v>140</v>
      </c>
      <c r="C180" t="inlineStr">
        <is>
          <t xml:space="preserve">CONCLUIDO	</t>
        </is>
      </c>
      <c r="D180" t="n">
        <v>9.991099999999999</v>
      </c>
      <c r="E180" t="n">
        <v>10.01</v>
      </c>
      <c r="F180" t="n">
        <v>6.79</v>
      </c>
      <c r="G180" t="n">
        <v>67.94</v>
      </c>
      <c r="H180" t="n">
        <v>1.08</v>
      </c>
      <c r="I180" t="n">
        <v>6</v>
      </c>
      <c r="J180" t="n">
        <v>310.46</v>
      </c>
      <c r="K180" t="n">
        <v>60.56</v>
      </c>
      <c r="L180" t="n">
        <v>18.75</v>
      </c>
      <c r="M180" t="n">
        <v>4</v>
      </c>
      <c r="N180" t="n">
        <v>91.16</v>
      </c>
      <c r="O180" t="n">
        <v>38524.29</v>
      </c>
      <c r="P180" t="n">
        <v>113.98</v>
      </c>
      <c r="Q180" t="n">
        <v>204.14</v>
      </c>
      <c r="R180" t="n">
        <v>25.05</v>
      </c>
      <c r="S180" t="n">
        <v>17.37</v>
      </c>
      <c r="T180" t="n">
        <v>1737.75</v>
      </c>
      <c r="U180" t="n">
        <v>0.6899999999999999</v>
      </c>
      <c r="V180" t="n">
        <v>0.75</v>
      </c>
      <c r="W180" t="n">
        <v>1.15</v>
      </c>
      <c r="X180" t="n">
        <v>0.1</v>
      </c>
      <c r="Y180" t="n">
        <v>1</v>
      </c>
      <c r="Z180" t="n">
        <v>10</v>
      </c>
    </row>
    <row r="181">
      <c r="A181" t="n">
        <v>72</v>
      </c>
      <c r="B181" t="n">
        <v>140</v>
      </c>
      <c r="C181" t="inlineStr">
        <is>
          <t xml:space="preserve">CONCLUIDO	</t>
        </is>
      </c>
      <c r="D181" t="n">
        <v>9.9994</v>
      </c>
      <c r="E181" t="n">
        <v>10</v>
      </c>
      <c r="F181" t="n">
        <v>6.79</v>
      </c>
      <c r="G181" t="n">
        <v>67.86</v>
      </c>
      <c r="H181" t="n">
        <v>1.09</v>
      </c>
      <c r="I181" t="n">
        <v>6</v>
      </c>
      <c r="J181" t="n">
        <v>311.01</v>
      </c>
      <c r="K181" t="n">
        <v>60.56</v>
      </c>
      <c r="L181" t="n">
        <v>19</v>
      </c>
      <c r="M181" t="n">
        <v>4</v>
      </c>
      <c r="N181" t="n">
        <v>91.45</v>
      </c>
      <c r="O181" t="n">
        <v>38591.62</v>
      </c>
      <c r="P181" t="n">
        <v>113.67</v>
      </c>
      <c r="Q181" t="n">
        <v>204.15</v>
      </c>
      <c r="R181" t="n">
        <v>24.79</v>
      </c>
      <c r="S181" t="n">
        <v>17.37</v>
      </c>
      <c r="T181" t="n">
        <v>1608.48</v>
      </c>
      <c r="U181" t="n">
        <v>0.7</v>
      </c>
      <c r="V181" t="n">
        <v>0.75</v>
      </c>
      <c r="W181" t="n">
        <v>1.15</v>
      </c>
      <c r="X181" t="n">
        <v>0.09</v>
      </c>
      <c r="Y181" t="n">
        <v>1</v>
      </c>
      <c r="Z181" t="n">
        <v>10</v>
      </c>
    </row>
    <row r="182">
      <c r="A182" t="n">
        <v>73</v>
      </c>
      <c r="B182" t="n">
        <v>140</v>
      </c>
      <c r="C182" t="inlineStr">
        <is>
          <t xml:space="preserve">CONCLUIDO	</t>
        </is>
      </c>
      <c r="D182" t="n">
        <v>9.9975</v>
      </c>
      <c r="E182" t="n">
        <v>10</v>
      </c>
      <c r="F182" t="n">
        <v>6.79</v>
      </c>
      <c r="G182" t="n">
        <v>67.88</v>
      </c>
      <c r="H182" t="n">
        <v>1.1</v>
      </c>
      <c r="I182" t="n">
        <v>6</v>
      </c>
      <c r="J182" t="n">
        <v>311.55</v>
      </c>
      <c r="K182" t="n">
        <v>60.56</v>
      </c>
      <c r="L182" t="n">
        <v>19.25</v>
      </c>
      <c r="M182" t="n">
        <v>4</v>
      </c>
      <c r="N182" t="n">
        <v>91.75</v>
      </c>
      <c r="O182" t="n">
        <v>38659.08</v>
      </c>
      <c r="P182" t="n">
        <v>113.59</v>
      </c>
      <c r="Q182" t="n">
        <v>204.14</v>
      </c>
      <c r="R182" t="n">
        <v>24.91</v>
      </c>
      <c r="S182" t="n">
        <v>17.37</v>
      </c>
      <c r="T182" t="n">
        <v>1668.73</v>
      </c>
      <c r="U182" t="n">
        <v>0.7</v>
      </c>
      <c r="V182" t="n">
        <v>0.75</v>
      </c>
      <c r="W182" t="n">
        <v>1.14</v>
      </c>
      <c r="X182" t="n">
        <v>0.1</v>
      </c>
      <c r="Y182" t="n">
        <v>1</v>
      </c>
      <c r="Z182" t="n">
        <v>10</v>
      </c>
    </row>
    <row r="183">
      <c r="A183" t="n">
        <v>74</v>
      </c>
      <c r="B183" t="n">
        <v>140</v>
      </c>
      <c r="C183" t="inlineStr">
        <is>
          <t xml:space="preserve">CONCLUIDO	</t>
        </is>
      </c>
      <c r="D183" t="n">
        <v>9.9964</v>
      </c>
      <c r="E183" t="n">
        <v>10</v>
      </c>
      <c r="F183" t="n">
        <v>6.79</v>
      </c>
      <c r="G183" t="n">
        <v>67.89</v>
      </c>
      <c r="H183" t="n">
        <v>1.11</v>
      </c>
      <c r="I183" t="n">
        <v>6</v>
      </c>
      <c r="J183" t="n">
        <v>312.1</v>
      </c>
      <c r="K183" t="n">
        <v>60.56</v>
      </c>
      <c r="L183" t="n">
        <v>19.5</v>
      </c>
      <c r="M183" t="n">
        <v>4</v>
      </c>
      <c r="N183" t="n">
        <v>92.05</v>
      </c>
      <c r="O183" t="n">
        <v>38726.8</v>
      </c>
      <c r="P183" t="n">
        <v>113.69</v>
      </c>
      <c r="Q183" t="n">
        <v>204.14</v>
      </c>
      <c r="R183" t="n">
        <v>24.8</v>
      </c>
      <c r="S183" t="n">
        <v>17.37</v>
      </c>
      <c r="T183" t="n">
        <v>1613.86</v>
      </c>
      <c r="U183" t="n">
        <v>0.7</v>
      </c>
      <c r="V183" t="n">
        <v>0.75</v>
      </c>
      <c r="W183" t="n">
        <v>1.15</v>
      </c>
      <c r="X183" t="n">
        <v>0.1</v>
      </c>
      <c r="Y183" t="n">
        <v>1</v>
      </c>
      <c r="Z183" t="n">
        <v>10</v>
      </c>
    </row>
    <row r="184">
      <c r="A184" t="n">
        <v>75</v>
      </c>
      <c r="B184" t="n">
        <v>140</v>
      </c>
      <c r="C184" t="inlineStr">
        <is>
          <t xml:space="preserve">CONCLUIDO	</t>
        </is>
      </c>
      <c r="D184" t="n">
        <v>10</v>
      </c>
      <c r="E184" t="n">
        <v>10</v>
      </c>
      <c r="F184" t="n">
        <v>6.79</v>
      </c>
      <c r="G184" t="n">
        <v>67.86</v>
      </c>
      <c r="H184" t="n">
        <v>1.13</v>
      </c>
      <c r="I184" t="n">
        <v>6</v>
      </c>
      <c r="J184" t="n">
        <v>312.65</v>
      </c>
      <c r="K184" t="n">
        <v>60.56</v>
      </c>
      <c r="L184" t="n">
        <v>19.75</v>
      </c>
      <c r="M184" t="n">
        <v>4</v>
      </c>
      <c r="N184" t="n">
        <v>92.34999999999999</v>
      </c>
      <c r="O184" t="n">
        <v>38794.53</v>
      </c>
      <c r="P184" t="n">
        <v>113.5</v>
      </c>
      <c r="Q184" t="n">
        <v>204.14</v>
      </c>
      <c r="R184" t="n">
        <v>24.82</v>
      </c>
      <c r="S184" t="n">
        <v>17.37</v>
      </c>
      <c r="T184" t="n">
        <v>1623.07</v>
      </c>
      <c r="U184" t="n">
        <v>0.7</v>
      </c>
      <c r="V184" t="n">
        <v>0.75</v>
      </c>
      <c r="W184" t="n">
        <v>1.14</v>
      </c>
      <c r="X184" t="n">
        <v>0.09</v>
      </c>
      <c r="Y184" t="n">
        <v>1</v>
      </c>
      <c r="Z184" t="n">
        <v>10</v>
      </c>
    </row>
    <row r="185">
      <c r="A185" t="n">
        <v>76</v>
      </c>
      <c r="B185" t="n">
        <v>140</v>
      </c>
      <c r="C185" t="inlineStr">
        <is>
          <t xml:space="preserve">CONCLUIDO	</t>
        </is>
      </c>
      <c r="D185" t="n">
        <v>9.990600000000001</v>
      </c>
      <c r="E185" t="n">
        <v>10.01</v>
      </c>
      <c r="F185" t="n">
        <v>6.79</v>
      </c>
      <c r="G185" t="n">
        <v>67.95</v>
      </c>
      <c r="H185" t="n">
        <v>1.14</v>
      </c>
      <c r="I185" t="n">
        <v>6</v>
      </c>
      <c r="J185" t="n">
        <v>313.2</v>
      </c>
      <c r="K185" t="n">
        <v>60.56</v>
      </c>
      <c r="L185" t="n">
        <v>20</v>
      </c>
      <c r="M185" t="n">
        <v>4</v>
      </c>
      <c r="N185" t="n">
        <v>92.65000000000001</v>
      </c>
      <c r="O185" t="n">
        <v>38862.4</v>
      </c>
      <c r="P185" t="n">
        <v>113.33</v>
      </c>
      <c r="Q185" t="n">
        <v>204.15</v>
      </c>
      <c r="R185" t="n">
        <v>25.1</v>
      </c>
      <c r="S185" t="n">
        <v>17.37</v>
      </c>
      <c r="T185" t="n">
        <v>1761.12</v>
      </c>
      <c r="U185" t="n">
        <v>0.6899999999999999</v>
      </c>
      <c r="V185" t="n">
        <v>0.75</v>
      </c>
      <c r="W185" t="n">
        <v>1.15</v>
      </c>
      <c r="X185" t="n">
        <v>0.1</v>
      </c>
      <c r="Y185" t="n">
        <v>1</v>
      </c>
      <c r="Z185" t="n">
        <v>10</v>
      </c>
    </row>
    <row r="186">
      <c r="A186" t="n">
        <v>77</v>
      </c>
      <c r="B186" t="n">
        <v>140</v>
      </c>
      <c r="C186" t="inlineStr">
        <is>
          <t xml:space="preserve">CONCLUIDO	</t>
        </is>
      </c>
      <c r="D186" t="n">
        <v>10.0708</v>
      </c>
      <c r="E186" t="n">
        <v>9.93</v>
      </c>
      <c r="F186" t="n">
        <v>6.77</v>
      </c>
      <c r="G186" t="n">
        <v>81.20999999999999</v>
      </c>
      <c r="H186" t="n">
        <v>1.15</v>
      </c>
      <c r="I186" t="n">
        <v>5</v>
      </c>
      <c r="J186" t="n">
        <v>313.75</v>
      </c>
      <c r="K186" t="n">
        <v>60.56</v>
      </c>
      <c r="L186" t="n">
        <v>20.25</v>
      </c>
      <c r="M186" t="n">
        <v>3</v>
      </c>
      <c r="N186" t="n">
        <v>92.95</v>
      </c>
      <c r="O186" t="n">
        <v>38930.39</v>
      </c>
      <c r="P186" t="n">
        <v>112.58</v>
      </c>
      <c r="Q186" t="n">
        <v>204.15</v>
      </c>
      <c r="R186" t="n">
        <v>24.24</v>
      </c>
      <c r="S186" t="n">
        <v>17.37</v>
      </c>
      <c r="T186" t="n">
        <v>1335.82</v>
      </c>
      <c r="U186" t="n">
        <v>0.72</v>
      </c>
      <c r="V186" t="n">
        <v>0.75</v>
      </c>
      <c r="W186" t="n">
        <v>1.14</v>
      </c>
      <c r="X186" t="n">
        <v>0.08</v>
      </c>
      <c r="Y186" t="n">
        <v>1</v>
      </c>
      <c r="Z186" t="n">
        <v>10</v>
      </c>
    </row>
    <row r="187">
      <c r="A187" t="n">
        <v>78</v>
      </c>
      <c r="B187" t="n">
        <v>140</v>
      </c>
      <c r="C187" t="inlineStr">
        <is>
          <t xml:space="preserve">CONCLUIDO	</t>
        </is>
      </c>
      <c r="D187" t="n">
        <v>10.0646</v>
      </c>
      <c r="E187" t="n">
        <v>9.94</v>
      </c>
      <c r="F187" t="n">
        <v>6.77</v>
      </c>
      <c r="G187" t="n">
        <v>81.28</v>
      </c>
      <c r="H187" t="n">
        <v>1.16</v>
      </c>
      <c r="I187" t="n">
        <v>5</v>
      </c>
      <c r="J187" t="n">
        <v>314.3</v>
      </c>
      <c r="K187" t="n">
        <v>60.56</v>
      </c>
      <c r="L187" t="n">
        <v>20.5</v>
      </c>
      <c r="M187" t="n">
        <v>3</v>
      </c>
      <c r="N187" t="n">
        <v>93.25</v>
      </c>
      <c r="O187" t="n">
        <v>38998.53</v>
      </c>
      <c r="P187" t="n">
        <v>112.98</v>
      </c>
      <c r="Q187" t="n">
        <v>204.14</v>
      </c>
      <c r="R187" t="n">
        <v>24.43</v>
      </c>
      <c r="S187" t="n">
        <v>17.37</v>
      </c>
      <c r="T187" t="n">
        <v>1434.4</v>
      </c>
      <c r="U187" t="n">
        <v>0.71</v>
      </c>
      <c r="V187" t="n">
        <v>0.75</v>
      </c>
      <c r="W187" t="n">
        <v>1.14</v>
      </c>
      <c r="X187" t="n">
        <v>0.08</v>
      </c>
      <c r="Y187" t="n">
        <v>1</v>
      </c>
      <c r="Z187" t="n">
        <v>10</v>
      </c>
    </row>
    <row r="188">
      <c r="A188" t="n">
        <v>79</v>
      </c>
      <c r="B188" t="n">
        <v>140</v>
      </c>
      <c r="C188" t="inlineStr">
        <is>
          <t xml:space="preserve">CONCLUIDO	</t>
        </is>
      </c>
      <c r="D188" t="n">
        <v>10.0609</v>
      </c>
      <c r="E188" t="n">
        <v>9.94</v>
      </c>
      <c r="F188" t="n">
        <v>6.78</v>
      </c>
      <c r="G188" t="n">
        <v>81.33</v>
      </c>
      <c r="H188" t="n">
        <v>1.17</v>
      </c>
      <c r="I188" t="n">
        <v>5</v>
      </c>
      <c r="J188" t="n">
        <v>314.86</v>
      </c>
      <c r="K188" t="n">
        <v>60.56</v>
      </c>
      <c r="L188" t="n">
        <v>20.75</v>
      </c>
      <c r="M188" t="n">
        <v>3</v>
      </c>
      <c r="N188" t="n">
        <v>93.55</v>
      </c>
      <c r="O188" t="n">
        <v>39066.8</v>
      </c>
      <c r="P188" t="n">
        <v>113.18</v>
      </c>
      <c r="Q188" t="n">
        <v>204.14</v>
      </c>
      <c r="R188" t="n">
        <v>24.58</v>
      </c>
      <c r="S188" t="n">
        <v>17.37</v>
      </c>
      <c r="T188" t="n">
        <v>1507.56</v>
      </c>
      <c r="U188" t="n">
        <v>0.71</v>
      </c>
      <c r="V188" t="n">
        <v>0.75</v>
      </c>
      <c r="W188" t="n">
        <v>1.14</v>
      </c>
      <c r="X188" t="n">
        <v>0.09</v>
      </c>
      <c r="Y188" t="n">
        <v>1</v>
      </c>
      <c r="Z188" t="n">
        <v>10</v>
      </c>
    </row>
    <row r="189">
      <c r="A189" t="n">
        <v>80</v>
      </c>
      <c r="B189" t="n">
        <v>140</v>
      </c>
      <c r="C189" t="inlineStr">
        <is>
          <t xml:space="preserve">CONCLUIDO	</t>
        </is>
      </c>
      <c r="D189" t="n">
        <v>10.0606</v>
      </c>
      <c r="E189" t="n">
        <v>9.94</v>
      </c>
      <c r="F189" t="n">
        <v>6.78</v>
      </c>
      <c r="G189" t="n">
        <v>81.33</v>
      </c>
      <c r="H189" t="n">
        <v>1.19</v>
      </c>
      <c r="I189" t="n">
        <v>5</v>
      </c>
      <c r="J189" t="n">
        <v>315.41</v>
      </c>
      <c r="K189" t="n">
        <v>60.56</v>
      </c>
      <c r="L189" t="n">
        <v>21</v>
      </c>
      <c r="M189" t="n">
        <v>3</v>
      </c>
      <c r="N189" t="n">
        <v>93.86</v>
      </c>
      <c r="O189" t="n">
        <v>39135.2</v>
      </c>
      <c r="P189" t="n">
        <v>113.33</v>
      </c>
      <c r="Q189" t="n">
        <v>204.14</v>
      </c>
      <c r="R189" t="n">
        <v>24.51</v>
      </c>
      <c r="S189" t="n">
        <v>17.37</v>
      </c>
      <c r="T189" t="n">
        <v>1470.32</v>
      </c>
      <c r="U189" t="n">
        <v>0.71</v>
      </c>
      <c r="V189" t="n">
        <v>0.75</v>
      </c>
      <c r="W189" t="n">
        <v>1.15</v>
      </c>
      <c r="X189" t="n">
        <v>0.09</v>
      </c>
      <c r="Y189" t="n">
        <v>1</v>
      </c>
      <c r="Z189" t="n">
        <v>10</v>
      </c>
    </row>
    <row r="190">
      <c r="A190" t="n">
        <v>81</v>
      </c>
      <c r="B190" t="n">
        <v>140</v>
      </c>
      <c r="C190" t="inlineStr">
        <is>
          <t xml:space="preserve">CONCLUIDO	</t>
        </is>
      </c>
      <c r="D190" t="n">
        <v>10.068</v>
      </c>
      <c r="E190" t="n">
        <v>9.93</v>
      </c>
      <c r="F190" t="n">
        <v>6.77</v>
      </c>
      <c r="G190" t="n">
        <v>81.23999999999999</v>
      </c>
      <c r="H190" t="n">
        <v>1.2</v>
      </c>
      <c r="I190" t="n">
        <v>5</v>
      </c>
      <c r="J190" t="n">
        <v>315.97</v>
      </c>
      <c r="K190" t="n">
        <v>60.56</v>
      </c>
      <c r="L190" t="n">
        <v>21.25</v>
      </c>
      <c r="M190" t="n">
        <v>3</v>
      </c>
      <c r="N190" t="n">
        <v>94.16</v>
      </c>
      <c r="O190" t="n">
        <v>39203.74</v>
      </c>
      <c r="P190" t="n">
        <v>113.37</v>
      </c>
      <c r="Q190" t="n">
        <v>204.14</v>
      </c>
      <c r="R190" t="n">
        <v>24.3</v>
      </c>
      <c r="S190" t="n">
        <v>17.37</v>
      </c>
      <c r="T190" t="n">
        <v>1367.38</v>
      </c>
      <c r="U190" t="n">
        <v>0.71</v>
      </c>
      <c r="V190" t="n">
        <v>0.75</v>
      </c>
      <c r="W190" t="n">
        <v>1.14</v>
      </c>
      <c r="X190" t="n">
        <v>0.08</v>
      </c>
      <c r="Y190" t="n">
        <v>1</v>
      </c>
      <c r="Z190" t="n">
        <v>10</v>
      </c>
    </row>
    <row r="191">
      <c r="A191" t="n">
        <v>82</v>
      </c>
      <c r="B191" t="n">
        <v>140</v>
      </c>
      <c r="C191" t="inlineStr">
        <is>
          <t xml:space="preserve">CONCLUIDO	</t>
        </is>
      </c>
      <c r="D191" t="n">
        <v>10.0629</v>
      </c>
      <c r="E191" t="n">
        <v>9.94</v>
      </c>
      <c r="F191" t="n">
        <v>6.78</v>
      </c>
      <c r="G191" t="n">
        <v>81.3</v>
      </c>
      <c r="H191" t="n">
        <v>1.21</v>
      </c>
      <c r="I191" t="n">
        <v>5</v>
      </c>
      <c r="J191" t="n">
        <v>316.53</v>
      </c>
      <c r="K191" t="n">
        <v>60.56</v>
      </c>
      <c r="L191" t="n">
        <v>21.5</v>
      </c>
      <c r="M191" t="n">
        <v>3</v>
      </c>
      <c r="N191" t="n">
        <v>94.47</v>
      </c>
      <c r="O191" t="n">
        <v>39272.42</v>
      </c>
      <c r="P191" t="n">
        <v>113.55</v>
      </c>
      <c r="Q191" t="n">
        <v>204.15</v>
      </c>
      <c r="R191" t="n">
        <v>24.46</v>
      </c>
      <c r="S191" t="n">
        <v>17.37</v>
      </c>
      <c r="T191" t="n">
        <v>1447.75</v>
      </c>
      <c r="U191" t="n">
        <v>0.71</v>
      </c>
      <c r="V191" t="n">
        <v>0.75</v>
      </c>
      <c r="W191" t="n">
        <v>1.14</v>
      </c>
      <c r="X191" t="n">
        <v>0.08</v>
      </c>
      <c r="Y191" t="n">
        <v>1</v>
      </c>
      <c r="Z191" t="n">
        <v>10</v>
      </c>
    </row>
    <row r="192">
      <c r="A192" t="n">
        <v>83</v>
      </c>
      <c r="B192" t="n">
        <v>140</v>
      </c>
      <c r="C192" t="inlineStr">
        <is>
          <t xml:space="preserve">CONCLUIDO	</t>
        </is>
      </c>
      <c r="D192" t="n">
        <v>10.0601</v>
      </c>
      <c r="E192" t="n">
        <v>9.94</v>
      </c>
      <c r="F192" t="n">
        <v>6.78</v>
      </c>
      <c r="G192" t="n">
        <v>81.34</v>
      </c>
      <c r="H192" t="n">
        <v>1.22</v>
      </c>
      <c r="I192" t="n">
        <v>5</v>
      </c>
      <c r="J192" t="n">
        <v>317.08</v>
      </c>
      <c r="K192" t="n">
        <v>60.56</v>
      </c>
      <c r="L192" t="n">
        <v>21.75</v>
      </c>
      <c r="M192" t="n">
        <v>3</v>
      </c>
      <c r="N192" t="n">
        <v>94.78</v>
      </c>
      <c r="O192" t="n">
        <v>39341.24</v>
      </c>
      <c r="P192" t="n">
        <v>113.55</v>
      </c>
      <c r="Q192" t="n">
        <v>204.16</v>
      </c>
      <c r="R192" t="n">
        <v>24.47</v>
      </c>
      <c r="S192" t="n">
        <v>17.37</v>
      </c>
      <c r="T192" t="n">
        <v>1452.11</v>
      </c>
      <c r="U192" t="n">
        <v>0.71</v>
      </c>
      <c r="V192" t="n">
        <v>0.75</v>
      </c>
      <c r="W192" t="n">
        <v>1.15</v>
      </c>
      <c r="X192" t="n">
        <v>0.09</v>
      </c>
      <c r="Y192" t="n">
        <v>1</v>
      </c>
      <c r="Z192" t="n">
        <v>10</v>
      </c>
    </row>
    <row r="193">
      <c r="A193" t="n">
        <v>84</v>
      </c>
      <c r="B193" t="n">
        <v>140</v>
      </c>
      <c r="C193" t="inlineStr">
        <is>
          <t xml:space="preserve">CONCLUIDO	</t>
        </is>
      </c>
      <c r="D193" t="n">
        <v>10.066</v>
      </c>
      <c r="E193" t="n">
        <v>9.93</v>
      </c>
      <c r="F193" t="n">
        <v>6.77</v>
      </c>
      <c r="G193" t="n">
        <v>81.27</v>
      </c>
      <c r="H193" t="n">
        <v>1.23</v>
      </c>
      <c r="I193" t="n">
        <v>5</v>
      </c>
      <c r="J193" t="n">
        <v>317.64</v>
      </c>
      <c r="K193" t="n">
        <v>60.56</v>
      </c>
      <c r="L193" t="n">
        <v>22</v>
      </c>
      <c r="M193" t="n">
        <v>3</v>
      </c>
      <c r="N193" t="n">
        <v>95.09</v>
      </c>
      <c r="O193" t="n">
        <v>39410.2</v>
      </c>
      <c r="P193" t="n">
        <v>113.42</v>
      </c>
      <c r="Q193" t="n">
        <v>204.14</v>
      </c>
      <c r="R193" t="n">
        <v>24.39</v>
      </c>
      <c r="S193" t="n">
        <v>17.37</v>
      </c>
      <c r="T193" t="n">
        <v>1413.45</v>
      </c>
      <c r="U193" t="n">
        <v>0.71</v>
      </c>
      <c r="V193" t="n">
        <v>0.75</v>
      </c>
      <c r="W193" t="n">
        <v>1.14</v>
      </c>
      <c r="X193" t="n">
        <v>0.08</v>
      </c>
      <c r="Y193" t="n">
        <v>1</v>
      </c>
      <c r="Z193" t="n">
        <v>10</v>
      </c>
    </row>
    <row r="194">
      <c r="A194" t="n">
        <v>85</v>
      </c>
      <c r="B194" t="n">
        <v>140</v>
      </c>
      <c r="C194" t="inlineStr">
        <is>
          <t xml:space="preserve">CONCLUIDO	</t>
        </is>
      </c>
      <c r="D194" t="n">
        <v>10.0646</v>
      </c>
      <c r="E194" t="n">
        <v>9.94</v>
      </c>
      <c r="F194" t="n">
        <v>6.77</v>
      </c>
      <c r="G194" t="n">
        <v>81.28</v>
      </c>
      <c r="H194" t="n">
        <v>1.25</v>
      </c>
      <c r="I194" t="n">
        <v>5</v>
      </c>
      <c r="J194" t="n">
        <v>318.2</v>
      </c>
      <c r="K194" t="n">
        <v>60.56</v>
      </c>
      <c r="L194" t="n">
        <v>22.25</v>
      </c>
      <c r="M194" t="n">
        <v>3</v>
      </c>
      <c r="N194" t="n">
        <v>95.40000000000001</v>
      </c>
      <c r="O194" t="n">
        <v>39479.3</v>
      </c>
      <c r="P194" t="n">
        <v>113.46</v>
      </c>
      <c r="Q194" t="n">
        <v>204.14</v>
      </c>
      <c r="R194" t="n">
        <v>24.5</v>
      </c>
      <c r="S194" t="n">
        <v>17.37</v>
      </c>
      <c r="T194" t="n">
        <v>1466.72</v>
      </c>
      <c r="U194" t="n">
        <v>0.71</v>
      </c>
      <c r="V194" t="n">
        <v>0.75</v>
      </c>
      <c r="W194" t="n">
        <v>1.14</v>
      </c>
      <c r="X194" t="n">
        <v>0.08</v>
      </c>
      <c r="Y194" t="n">
        <v>1</v>
      </c>
      <c r="Z194" t="n">
        <v>10</v>
      </c>
    </row>
    <row r="195">
      <c r="A195" t="n">
        <v>86</v>
      </c>
      <c r="B195" t="n">
        <v>140</v>
      </c>
      <c r="C195" t="inlineStr">
        <is>
          <t xml:space="preserve">CONCLUIDO	</t>
        </is>
      </c>
      <c r="D195" t="n">
        <v>10.0615</v>
      </c>
      <c r="E195" t="n">
        <v>9.94</v>
      </c>
      <c r="F195" t="n">
        <v>6.78</v>
      </c>
      <c r="G195" t="n">
        <v>81.31999999999999</v>
      </c>
      <c r="H195" t="n">
        <v>1.26</v>
      </c>
      <c r="I195" t="n">
        <v>5</v>
      </c>
      <c r="J195" t="n">
        <v>318.76</v>
      </c>
      <c r="K195" t="n">
        <v>60.56</v>
      </c>
      <c r="L195" t="n">
        <v>22.5</v>
      </c>
      <c r="M195" t="n">
        <v>3</v>
      </c>
      <c r="N195" t="n">
        <v>95.70999999999999</v>
      </c>
      <c r="O195" t="n">
        <v>39548.54</v>
      </c>
      <c r="P195" t="n">
        <v>113.5</v>
      </c>
      <c r="Q195" t="n">
        <v>204.14</v>
      </c>
      <c r="R195" t="n">
        <v>24.54</v>
      </c>
      <c r="S195" t="n">
        <v>17.37</v>
      </c>
      <c r="T195" t="n">
        <v>1484.9</v>
      </c>
      <c r="U195" t="n">
        <v>0.71</v>
      </c>
      <c r="V195" t="n">
        <v>0.75</v>
      </c>
      <c r="W195" t="n">
        <v>1.14</v>
      </c>
      <c r="X195" t="n">
        <v>0.09</v>
      </c>
      <c r="Y195" t="n">
        <v>1</v>
      </c>
      <c r="Z195" t="n">
        <v>10</v>
      </c>
    </row>
    <row r="196">
      <c r="A196" t="n">
        <v>87</v>
      </c>
      <c r="B196" t="n">
        <v>140</v>
      </c>
      <c r="C196" t="inlineStr">
        <is>
          <t xml:space="preserve">CONCLUIDO	</t>
        </is>
      </c>
      <c r="D196" t="n">
        <v>10.0651</v>
      </c>
      <c r="E196" t="n">
        <v>9.94</v>
      </c>
      <c r="F196" t="n">
        <v>6.77</v>
      </c>
      <c r="G196" t="n">
        <v>81.28</v>
      </c>
      <c r="H196" t="n">
        <v>1.27</v>
      </c>
      <c r="I196" t="n">
        <v>5</v>
      </c>
      <c r="J196" t="n">
        <v>319.33</v>
      </c>
      <c r="K196" t="n">
        <v>60.56</v>
      </c>
      <c r="L196" t="n">
        <v>22.75</v>
      </c>
      <c r="M196" t="n">
        <v>3</v>
      </c>
      <c r="N196" t="n">
        <v>96.02</v>
      </c>
      <c r="O196" t="n">
        <v>39617.93</v>
      </c>
      <c r="P196" t="n">
        <v>113.42</v>
      </c>
      <c r="Q196" t="n">
        <v>204.14</v>
      </c>
      <c r="R196" t="n">
        <v>24.46</v>
      </c>
      <c r="S196" t="n">
        <v>17.37</v>
      </c>
      <c r="T196" t="n">
        <v>1444.87</v>
      </c>
      <c r="U196" t="n">
        <v>0.71</v>
      </c>
      <c r="V196" t="n">
        <v>0.75</v>
      </c>
      <c r="W196" t="n">
        <v>1.14</v>
      </c>
      <c r="X196" t="n">
        <v>0.08</v>
      </c>
      <c r="Y196" t="n">
        <v>1</v>
      </c>
      <c r="Z196" t="n">
        <v>10</v>
      </c>
    </row>
    <row r="197">
      <c r="A197" t="n">
        <v>88</v>
      </c>
      <c r="B197" t="n">
        <v>140</v>
      </c>
      <c r="C197" t="inlineStr">
        <is>
          <t xml:space="preserve">CONCLUIDO	</t>
        </is>
      </c>
      <c r="D197" t="n">
        <v>10.0646</v>
      </c>
      <c r="E197" t="n">
        <v>9.94</v>
      </c>
      <c r="F197" t="n">
        <v>6.77</v>
      </c>
      <c r="G197" t="n">
        <v>81.28</v>
      </c>
      <c r="H197" t="n">
        <v>1.28</v>
      </c>
      <c r="I197" t="n">
        <v>5</v>
      </c>
      <c r="J197" t="n">
        <v>319.89</v>
      </c>
      <c r="K197" t="n">
        <v>60.56</v>
      </c>
      <c r="L197" t="n">
        <v>23</v>
      </c>
      <c r="M197" t="n">
        <v>3</v>
      </c>
      <c r="N197" t="n">
        <v>96.34</v>
      </c>
      <c r="O197" t="n">
        <v>39687.46</v>
      </c>
      <c r="P197" t="n">
        <v>113.31</v>
      </c>
      <c r="Q197" t="n">
        <v>204.14</v>
      </c>
      <c r="R197" t="n">
        <v>24.47</v>
      </c>
      <c r="S197" t="n">
        <v>17.37</v>
      </c>
      <c r="T197" t="n">
        <v>1453.28</v>
      </c>
      <c r="U197" t="n">
        <v>0.71</v>
      </c>
      <c r="V197" t="n">
        <v>0.75</v>
      </c>
      <c r="W197" t="n">
        <v>1.14</v>
      </c>
      <c r="X197" t="n">
        <v>0.08</v>
      </c>
      <c r="Y197" t="n">
        <v>1</v>
      </c>
      <c r="Z197" t="n">
        <v>10</v>
      </c>
    </row>
    <row r="198">
      <c r="A198" t="n">
        <v>89</v>
      </c>
      <c r="B198" t="n">
        <v>140</v>
      </c>
      <c r="C198" t="inlineStr">
        <is>
          <t xml:space="preserve">CONCLUIDO	</t>
        </is>
      </c>
      <c r="D198" t="n">
        <v>10.0649</v>
      </c>
      <c r="E198" t="n">
        <v>9.94</v>
      </c>
      <c r="F198" t="n">
        <v>6.77</v>
      </c>
      <c r="G198" t="n">
        <v>81.28</v>
      </c>
      <c r="H198" t="n">
        <v>1.29</v>
      </c>
      <c r="I198" t="n">
        <v>5</v>
      </c>
      <c r="J198" t="n">
        <v>320.46</v>
      </c>
      <c r="K198" t="n">
        <v>60.56</v>
      </c>
      <c r="L198" t="n">
        <v>23.25</v>
      </c>
      <c r="M198" t="n">
        <v>3</v>
      </c>
      <c r="N198" t="n">
        <v>96.65000000000001</v>
      </c>
      <c r="O198" t="n">
        <v>39757.13</v>
      </c>
      <c r="P198" t="n">
        <v>113.27</v>
      </c>
      <c r="Q198" t="n">
        <v>204.14</v>
      </c>
      <c r="R198" t="n">
        <v>24.37</v>
      </c>
      <c r="S198" t="n">
        <v>17.37</v>
      </c>
      <c r="T198" t="n">
        <v>1402.19</v>
      </c>
      <c r="U198" t="n">
        <v>0.71</v>
      </c>
      <c r="V198" t="n">
        <v>0.75</v>
      </c>
      <c r="W198" t="n">
        <v>1.15</v>
      </c>
      <c r="X198" t="n">
        <v>0.08</v>
      </c>
      <c r="Y198" t="n">
        <v>1</v>
      </c>
      <c r="Z198" t="n">
        <v>10</v>
      </c>
    </row>
    <row r="199">
      <c r="A199" t="n">
        <v>90</v>
      </c>
      <c r="B199" t="n">
        <v>140</v>
      </c>
      <c r="C199" t="inlineStr">
        <is>
          <t xml:space="preserve">CONCLUIDO	</t>
        </is>
      </c>
      <c r="D199" t="n">
        <v>10.0713</v>
      </c>
      <c r="E199" t="n">
        <v>9.93</v>
      </c>
      <c r="F199" t="n">
        <v>6.77</v>
      </c>
      <c r="G199" t="n">
        <v>81.2</v>
      </c>
      <c r="H199" t="n">
        <v>1.3</v>
      </c>
      <c r="I199" t="n">
        <v>5</v>
      </c>
      <c r="J199" t="n">
        <v>321.02</v>
      </c>
      <c r="K199" t="n">
        <v>60.56</v>
      </c>
      <c r="L199" t="n">
        <v>23.5</v>
      </c>
      <c r="M199" t="n">
        <v>3</v>
      </c>
      <c r="N199" t="n">
        <v>96.97</v>
      </c>
      <c r="O199" t="n">
        <v>39826.95</v>
      </c>
      <c r="P199" t="n">
        <v>113.02</v>
      </c>
      <c r="Q199" t="n">
        <v>204.14</v>
      </c>
      <c r="R199" t="n">
        <v>24.18</v>
      </c>
      <c r="S199" t="n">
        <v>17.37</v>
      </c>
      <c r="T199" t="n">
        <v>1307.29</v>
      </c>
      <c r="U199" t="n">
        <v>0.72</v>
      </c>
      <c r="V199" t="n">
        <v>0.75</v>
      </c>
      <c r="W199" t="n">
        <v>1.14</v>
      </c>
      <c r="X199" t="n">
        <v>0.08</v>
      </c>
      <c r="Y199" t="n">
        <v>1</v>
      </c>
      <c r="Z199" t="n">
        <v>10</v>
      </c>
    </row>
    <row r="200">
      <c r="A200" t="n">
        <v>91</v>
      </c>
      <c r="B200" t="n">
        <v>140</v>
      </c>
      <c r="C200" t="inlineStr">
        <is>
          <t xml:space="preserve">CONCLUIDO	</t>
        </is>
      </c>
      <c r="D200" t="n">
        <v>10.0742</v>
      </c>
      <c r="E200" t="n">
        <v>9.93</v>
      </c>
      <c r="F200" t="n">
        <v>6.76</v>
      </c>
      <c r="G200" t="n">
        <v>81.17</v>
      </c>
      <c r="H200" t="n">
        <v>1.32</v>
      </c>
      <c r="I200" t="n">
        <v>5</v>
      </c>
      <c r="J200" t="n">
        <v>321.59</v>
      </c>
      <c r="K200" t="n">
        <v>60.56</v>
      </c>
      <c r="L200" t="n">
        <v>23.75</v>
      </c>
      <c r="M200" t="n">
        <v>3</v>
      </c>
      <c r="N200" t="n">
        <v>97.28</v>
      </c>
      <c r="O200" t="n">
        <v>39896.91</v>
      </c>
      <c r="P200" t="n">
        <v>112.81</v>
      </c>
      <c r="Q200" t="n">
        <v>204.14</v>
      </c>
      <c r="R200" t="n">
        <v>24.11</v>
      </c>
      <c r="S200" t="n">
        <v>17.37</v>
      </c>
      <c r="T200" t="n">
        <v>1273.09</v>
      </c>
      <c r="U200" t="n">
        <v>0.72</v>
      </c>
      <c r="V200" t="n">
        <v>0.75</v>
      </c>
      <c r="W200" t="n">
        <v>1.14</v>
      </c>
      <c r="X200" t="n">
        <v>0.07000000000000001</v>
      </c>
      <c r="Y200" t="n">
        <v>1</v>
      </c>
      <c r="Z200" t="n">
        <v>10</v>
      </c>
    </row>
    <row r="201">
      <c r="A201" t="n">
        <v>92</v>
      </c>
      <c r="B201" t="n">
        <v>140</v>
      </c>
      <c r="C201" t="inlineStr">
        <is>
          <t xml:space="preserve">CONCLUIDO	</t>
        </is>
      </c>
      <c r="D201" t="n">
        <v>10.0773</v>
      </c>
      <c r="E201" t="n">
        <v>9.92</v>
      </c>
      <c r="F201" t="n">
        <v>6.76</v>
      </c>
      <c r="G201" t="n">
        <v>81.13</v>
      </c>
      <c r="H201" t="n">
        <v>1.33</v>
      </c>
      <c r="I201" t="n">
        <v>5</v>
      </c>
      <c r="J201" t="n">
        <v>322.16</v>
      </c>
      <c r="K201" t="n">
        <v>60.56</v>
      </c>
      <c r="L201" t="n">
        <v>24</v>
      </c>
      <c r="M201" t="n">
        <v>3</v>
      </c>
      <c r="N201" t="n">
        <v>97.59999999999999</v>
      </c>
      <c r="O201" t="n">
        <v>39967.02</v>
      </c>
      <c r="P201" t="n">
        <v>112.54</v>
      </c>
      <c r="Q201" t="n">
        <v>204.14</v>
      </c>
      <c r="R201" t="n">
        <v>24.05</v>
      </c>
      <c r="S201" t="n">
        <v>17.37</v>
      </c>
      <c r="T201" t="n">
        <v>1242.39</v>
      </c>
      <c r="U201" t="n">
        <v>0.72</v>
      </c>
      <c r="V201" t="n">
        <v>0.76</v>
      </c>
      <c r="W201" t="n">
        <v>1.14</v>
      </c>
      <c r="X201" t="n">
        <v>0.07000000000000001</v>
      </c>
      <c r="Y201" t="n">
        <v>1</v>
      </c>
      <c r="Z201" t="n">
        <v>10</v>
      </c>
    </row>
    <row r="202">
      <c r="A202" t="n">
        <v>93</v>
      </c>
      <c r="B202" t="n">
        <v>140</v>
      </c>
      <c r="C202" t="inlineStr">
        <is>
          <t xml:space="preserve">CONCLUIDO	</t>
        </is>
      </c>
      <c r="D202" t="n">
        <v>10.0739</v>
      </c>
      <c r="E202" t="n">
        <v>9.93</v>
      </c>
      <c r="F202" t="n">
        <v>6.76</v>
      </c>
      <c r="G202" t="n">
        <v>81.17</v>
      </c>
      <c r="H202" t="n">
        <v>1.34</v>
      </c>
      <c r="I202" t="n">
        <v>5</v>
      </c>
      <c r="J202" t="n">
        <v>322.73</v>
      </c>
      <c r="K202" t="n">
        <v>60.56</v>
      </c>
      <c r="L202" t="n">
        <v>24.25</v>
      </c>
      <c r="M202" t="n">
        <v>3</v>
      </c>
      <c r="N202" t="n">
        <v>97.92</v>
      </c>
      <c r="O202" t="n">
        <v>40037.28</v>
      </c>
      <c r="P202" t="n">
        <v>112.44</v>
      </c>
      <c r="Q202" t="n">
        <v>204.14</v>
      </c>
      <c r="R202" t="n">
        <v>24.02</v>
      </c>
      <c r="S202" t="n">
        <v>17.37</v>
      </c>
      <c r="T202" t="n">
        <v>1229.79</v>
      </c>
      <c r="U202" t="n">
        <v>0.72</v>
      </c>
      <c r="V202" t="n">
        <v>0.75</v>
      </c>
      <c r="W202" t="n">
        <v>1.15</v>
      </c>
      <c r="X202" t="n">
        <v>0.07000000000000001</v>
      </c>
      <c r="Y202" t="n">
        <v>1</v>
      </c>
      <c r="Z202" t="n">
        <v>10</v>
      </c>
    </row>
    <row r="203">
      <c r="A203" t="n">
        <v>94</v>
      </c>
      <c r="B203" t="n">
        <v>140</v>
      </c>
      <c r="C203" t="inlineStr">
        <is>
          <t xml:space="preserve">CONCLUIDO	</t>
        </is>
      </c>
      <c r="D203" t="n">
        <v>10.0733</v>
      </c>
      <c r="E203" t="n">
        <v>9.93</v>
      </c>
      <c r="F203" t="n">
        <v>6.76</v>
      </c>
      <c r="G203" t="n">
        <v>81.18000000000001</v>
      </c>
      <c r="H203" t="n">
        <v>1.35</v>
      </c>
      <c r="I203" t="n">
        <v>5</v>
      </c>
      <c r="J203" t="n">
        <v>323.3</v>
      </c>
      <c r="K203" t="n">
        <v>60.56</v>
      </c>
      <c r="L203" t="n">
        <v>24.5</v>
      </c>
      <c r="M203" t="n">
        <v>3</v>
      </c>
      <c r="N203" t="n">
        <v>98.23999999999999</v>
      </c>
      <c r="O203" t="n">
        <v>40107.81</v>
      </c>
      <c r="P203" t="n">
        <v>112.19</v>
      </c>
      <c r="Q203" t="n">
        <v>204.14</v>
      </c>
      <c r="R203" t="n">
        <v>24.14</v>
      </c>
      <c r="S203" t="n">
        <v>17.37</v>
      </c>
      <c r="T203" t="n">
        <v>1289.41</v>
      </c>
      <c r="U203" t="n">
        <v>0.72</v>
      </c>
      <c r="V203" t="n">
        <v>0.75</v>
      </c>
      <c r="W203" t="n">
        <v>1.14</v>
      </c>
      <c r="X203" t="n">
        <v>0.07000000000000001</v>
      </c>
      <c r="Y203" t="n">
        <v>1</v>
      </c>
      <c r="Z203" t="n">
        <v>10</v>
      </c>
    </row>
    <row r="204">
      <c r="A204" t="n">
        <v>95</v>
      </c>
      <c r="B204" t="n">
        <v>140</v>
      </c>
      <c r="C204" t="inlineStr">
        <is>
          <t xml:space="preserve">CONCLUIDO	</t>
        </is>
      </c>
      <c r="D204" t="n">
        <v>10.0719</v>
      </c>
      <c r="E204" t="n">
        <v>9.93</v>
      </c>
      <c r="F204" t="n">
        <v>6.77</v>
      </c>
      <c r="G204" t="n">
        <v>81.2</v>
      </c>
      <c r="H204" t="n">
        <v>1.36</v>
      </c>
      <c r="I204" t="n">
        <v>5</v>
      </c>
      <c r="J204" t="n">
        <v>323.87</v>
      </c>
      <c r="K204" t="n">
        <v>60.56</v>
      </c>
      <c r="L204" t="n">
        <v>24.75</v>
      </c>
      <c r="M204" t="n">
        <v>3</v>
      </c>
      <c r="N204" t="n">
        <v>98.56999999999999</v>
      </c>
      <c r="O204" t="n">
        <v>40178.37</v>
      </c>
      <c r="P204" t="n">
        <v>111.99</v>
      </c>
      <c r="Q204" t="n">
        <v>204.14</v>
      </c>
      <c r="R204" t="n">
        <v>24.19</v>
      </c>
      <c r="S204" t="n">
        <v>17.37</v>
      </c>
      <c r="T204" t="n">
        <v>1312.8</v>
      </c>
      <c r="U204" t="n">
        <v>0.72</v>
      </c>
      <c r="V204" t="n">
        <v>0.75</v>
      </c>
      <c r="W204" t="n">
        <v>1.14</v>
      </c>
      <c r="X204" t="n">
        <v>0.07000000000000001</v>
      </c>
      <c r="Y204" t="n">
        <v>1</v>
      </c>
      <c r="Z204" t="n">
        <v>10</v>
      </c>
    </row>
    <row r="205">
      <c r="A205" t="n">
        <v>96</v>
      </c>
      <c r="B205" t="n">
        <v>140</v>
      </c>
      <c r="C205" t="inlineStr">
        <is>
          <t xml:space="preserve">CONCLUIDO	</t>
        </is>
      </c>
      <c r="D205" t="n">
        <v>10.0696</v>
      </c>
      <c r="E205" t="n">
        <v>9.93</v>
      </c>
      <c r="F205" t="n">
        <v>6.77</v>
      </c>
      <c r="G205" t="n">
        <v>81.22</v>
      </c>
      <c r="H205" t="n">
        <v>1.37</v>
      </c>
      <c r="I205" t="n">
        <v>5</v>
      </c>
      <c r="J205" t="n">
        <v>324.44</v>
      </c>
      <c r="K205" t="n">
        <v>60.56</v>
      </c>
      <c r="L205" t="n">
        <v>25</v>
      </c>
      <c r="M205" t="n">
        <v>3</v>
      </c>
      <c r="N205" t="n">
        <v>98.89</v>
      </c>
      <c r="O205" t="n">
        <v>40249.08</v>
      </c>
      <c r="P205" t="n">
        <v>111.98</v>
      </c>
      <c r="Q205" t="n">
        <v>204.14</v>
      </c>
      <c r="R205" t="n">
        <v>24.24</v>
      </c>
      <c r="S205" t="n">
        <v>17.37</v>
      </c>
      <c r="T205" t="n">
        <v>1336.25</v>
      </c>
      <c r="U205" t="n">
        <v>0.72</v>
      </c>
      <c r="V205" t="n">
        <v>0.75</v>
      </c>
      <c r="W205" t="n">
        <v>1.15</v>
      </c>
      <c r="X205" t="n">
        <v>0.08</v>
      </c>
      <c r="Y205" t="n">
        <v>1</v>
      </c>
      <c r="Z205" t="n">
        <v>10</v>
      </c>
    </row>
    <row r="206">
      <c r="A206" t="n">
        <v>97</v>
      </c>
      <c r="B206" t="n">
        <v>140</v>
      </c>
      <c r="C206" t="inlineStr">
        <is>
          <t xml:space="preserve">CONCLUIDO	</t>
        </is>
      </c>
      <c r="D206" t="n">
        <v>10.0705</v>
      </c>
      <c r="E206" t="n">
        <v>9.93</v>
      </c>
      <c r="F206" t="n">
        <v>6.77</v>
      </c>
      <c r="G206" t="n">
        <v>81.20999999999999</v>
      </c>
      <c r="H206" t="n">
        <v>1.38</v>
      </c>
      <c r="I206" t="n">
        <v>5</v>
      </c>
      <c r="J206" t="n">
        <v>325.02</v>
      </c>
      <c r="K206" t="n">
        <v>60.56</v>
      </c>
      <c r="L206" t="n">
        <v>25.25</v>
      </c>
      <c r="M206" t="n">
        <v>3</v>
      </c>
      <c r="N206" t="n">
        <v>99.20999999999999</v>
      </c>
      <c r="O206" t="n">
        <v>40319.95</v>
      </c>
      <c r="P206" t="n">
        <v>111.97</v>
      </c>
      <c r="Q206" t="n">
        <v>204.15</v>
      </c>
      <c r="R206" t="n">
        <v>24.22</v>
      </c>
      <c r="S206" t="n">
        <v>17.37</v>
      </c>
      <c r="T206" t="n">
        <v>1329.55</v>
      </c>
      <c r="U206" t="n">
        <v>0.72</v>
      </c>
      <c r="V206" t="n">
        <v>0.75</v>
      </c>
      <c r="W206" t="n">
        <v>1.14</v>
      </c>
      <c r="X206" t="n">
        <v>0.08</v>
      </c>
      <c r="Y206" t="n">
        <v>1</v>
      </c>
      <c r="Z206" t="n">
        <v>10</v>
      </c>
    </row>
    <row r="207">
      <c r="A207" t="n">
        <v>98</v>
      </c>
      <c r="B207" t="n">
        <v>140</v>
      </c>
      <c r="C207" t="inlineStr">
        <is>
          <t xml:space="preserve">CONCLUIDO	</t>
        </is>
      </c>
      <c r="D207" t="n">
        <v>10.0671</v>
      </c>
      <c r="E207" t="n">
        <v>9.93</v>
      </c>
      <c r="F207" t="n">
        <v>6.77</v>
      </c>
      <c r="G207" t="n">
        <v>81.25</v>
      </c>
      <c r="H207" t="n">
        <v>1.4</v>
      </c>
      <c r="I207" t="n">
        <v>5</v>
      </c>
      <c r="J207" t="n">
        <v>325.59</v>
      </c>
      <c r="K207" t="n">
        <v>60.56</v>
      </c>
      <c r="L207" t="n">
        <v>25.5</v>
      </c>
      <c r="M207" t="n">
        <v>3</v>
      </c>
      <c r="N207" t="n">
        <v>99.54000000000001</v>
      </c>
      <c r="O207" t="n">
        <v>40390.96</v>
      </c>
      <c r="P207" t="n">
        <v>111.91</v>
      </c>
      <c r="Q207" t="n">
        <v>204.16</v>
      </c>
      <c r="R207" t="n">
        <v>24.3</v>
      </c>
      <c r="S207" t="n">
        <v>17.37</v>
      </c>
      <c r="T207" t="n">
        <v>1365.2</v>
      </c>
      <c r="U207" t="n">
        <v>0.72</v>
      </c>
      <c r="V207" t="n">
        <v>0.75</v>
      </c>
      <c r="W207" t="n">
        <v>1.14</v>
      </c>
      <c r="X207" t="n">
        <v>0.08</v>
      </c>
      <c r="Y207" t="n">
        <v>1</v>
      </c>
      <c r="Z207" t="n">
        <v>10</v>
      </c>
    </row>
    <row r="208">
      <c r="A208" t="n">
        <v>99</v>
      </c>
      <c r="B208" t="n">
        <v>140</v>
      </c>
      <c r="C208" t="inlineStr">
        <is>
          <t xml:space="preserve">CONCLUIDO	</t>
        </is>
      </c>
      <c r="D208" t="n">
        <v>10.0649</v>
      </c>
      <c r="E208" t="n">
        <v>9.94</v>
      </c>
      <c r="F208" t="n">
        <v>6.77</v>
      </c>
      <c r="G208" t="n">
        <v>81.28</v>
      </c>
      <c r="H208" t="n">
        <v>1.41</v>
      </c>
      <c r="I208" t="n">
        <v>5</v>
      </c>
      <c r="J208" t="n">
        <v>326.17</v>
      </c>
      <c r="K208" t="n">
        <v>60.56</v>
      </c>
      <c r="L208" t="n">
        <v>25.75</v>
      </c>
      <c r="M208" t="n">
        <v>3</v>
      </c>
      <c r="N208" t="n">
        <v>99.87</v>
      </c>
      <c r="O208" t="n">
        <v>40462.13</v>
      </c>
      <c r="P208" t="n">
        <v>111.86</v>
      </c>
      <c r="Q208" t="n">
        <v>204.14</v>
      </c>
      <c r="R208" t="n">
        <v>24.38</v>
      </c>
      <c r="S208" t="n">
        <v>17.37</v>
      </c>
      <c r="T208" t="n">
        <v>1408.67</v>
      </c>
      <c r="U208" t="n">
        <v>0.71</v>
      </c>
      <c r="V208" t="n">
        <v>0.75</v>
      </c>
      <c r="W208" t="n">
        <v>1.15</v>
      </c>
      <c r="X208" t="n">
        <v>0.08</v>
      </c>
      <c r="Y208" t="n">
        <v>1</v>
      </c>
      <c r="Z208" t="n">
        <v>10</v>
      </c>
    </row>
    <row r="209">
      <c r="A209" t="n">
        <v>100</v>
      </c>
      <c r="B209" t="n">
        <v>140</v>
      </c>
      <c r="C209" t="inlineStr">
        <is>
          <t xml:space="preserve">CONCLUIDO	</t>
        </is>
      </c>
      <c r="D209" t="n">
        <v>10.0663</v>
      </c>
      <c r="E209" t="n">
        <v>9.93</v>
      </c>
      <c r="F209" t="n">
        <v>6.77</v>
      </c>
      <c r="G209" t="n">
        <v>81.26000000000001</v>
      </c>
      <c r="H209" t="n">
        <v>1.42</v>
      </c>
      <c r="I209" t="n">
        <v>5</v>
      </c>
      <c r="J209" t="n">
        <v>326.75</v>
      </c>
      <c r="K209" t="n">
        <v>60.56</v>
      </c>
      <c r="L209" t="n">
        <v>26</v>
      </c>
      <c r="M209" t="n">
        <v>3</v>
      </c>
      <c r="N209" t="n">
        <v>100.2</v>
      </c>
      <c r="O209" t="n">
        <v>40533.46</v>
      </c>
      <c r="P209" t="n">
        <v>111.62</v>
      </c>
      <c r="Q209" t="n">
        <v>204.14</v>
      </c>
      <c r="R209" t="n">
        <v>24.29</v>
      </c>
      <c r="S209" t="n">
        <v>17.37</v>
      </c>
      <c r="T209" t="n">
        <v>1360.8</v>
      </c>
      <c r="U209" t="n">
        <v>0.72</v>
      </c>
      <c r="V209" t="n">
        <v>0.75</v>
      </c>
      <c r="W209" t="n">
        <v>1.15</v>
      </c>
      <c r="X209" t="n">
        <v>0.08</v>
      </c>
      <c r="Y209" t="n">
        <v>1</v>
      </c>
      <c r="Z209" t="n">
        <v>10</v>
      </c>
    </row>
    <row r="210">
      <c r="A210" t="n">
        <v>101</v>
      </c>
      <c r="B210" t="n">
        <v>140</v>
      </c>
      <c r="C210" t="inlineStr">
        <is>
          <t xml:space="preserve">CONCLUIDO	</t>
        </is>
      </c>
      <c r="D210" t="n">
        <v>10.0713</v>
      </c>
      <c r="E210" t="n">
        <v>9.93</v>
      </c>
      <c r="F210" t="n">
        <v>6.77</v>
      </c>
      <c r="G210" t="n">
        <v>81.2</v>
      </c>
      <c r="H210" t="n">
        <v>1.43</v>
      </c>
      <c r="I210" t="n">
        <v>5</v>
      </c>
      <c r="J210" t="n">
        <v>327.33</v>
      </c>
      <c r="K210" t="n">
        <v>60.56</v>
      </c>
      <c r="L210" t="n">
        <v>26.25</v>
      </c>
      <c r="M210" t="n">
        <v>3</v>
      </c>
      <c r="N210" t="n">
        <v>100.52</v>
      </c>
      <c r="O210" t="n">
        <v>40604.94</v>
      </c>
      <c r="P210" t="n">
        <v>111.34</v>
      </c>
      <c r="Q210" t="n">
        <v>204.14</v>
      </c>
      <c r="R210" t="n">
        <v>24.2</v>
      </c>
      <c r="S210" t="n">
        <v>17.37</v>
      </c>
      <c r="T210" t="n">
        <v>1314.86</v>
      </c>
      <c r="U210" t="n">
        <v>0.72</v>
      </c>
      <c r="V210" t="n">
        <v>0.75</v>
      </c>
      <c r="W210" t="n">
        <v>1.14</v>
      </c>
      <c r="X210" t="n">
        <v>0.08</v>
      </c>
      <c r="Y210" t="n">
        <v>1</v>
      </c>
      <c r="Z210" t="n">
        <v>10</v>
      </c>
    </row>
    <row r="211">
      <c r="A211" t="n">
        <v>102</v>
      </c>
      <c r="B211" t="n">
        <v>140</v>
      </c>
      <c r="C211" t="inlineStr">
        <is>
          <t xml:space="preserve">CONCLUIDO	</t>
        </is>
      </c>
      <c r="D211" t="n">
        <v>10.1506</v>
      </c>
      <c r="E211" t="n">
        <v>9.85</v>
      </c>
      <c r="F211" t="n">
        <v>6.74</v>
      </c>
      <c r="G211" t="n">
        <v>101.12</v>
      </c>
      <c r="H211" t="n">
        <v>1.44</v>
      </c>
      <c r="I211" t="n">
        <v>4</v>
      </c>
      <c r="J211" t="n">
        <v>327.91</v>
      </c>
      <c r="K211" t="n">
        <v>60.56</v>
      </c>
      <c r="L211" t="n">
        <v>26.5</v>
      </c>
      <c r="M211" t="n">
        <v>2</v>
      </c>
      <c r="N211" t="n">
        <v>100.86</v>
      </c>
      <c r="O211" t="n">
        <v>40676.58</v>
      </c>
      <c r="P211" t="n">
        <v>110.73</v>
      </c>
      <c r="Q211" t="n">
        <v>204.14</v>
      </c>
      <c r="R211" t="n">
        <v>23.47</v>
      </c>
      <c r="S211" t="n">
        <v>17.37</v>
      </c>
      <c r="T211" t="n">
        <v>955.05</v>
      </c>
      <c r="U211" t="n">
        <v>0.74</v>
      </c>
      <c r="V211" t="n">
        <v>0.76</v>
      </c>
      <c r="W211" t="n">
        <v>1.14</v>
      </c>
      <c r="X211" t="n">
        <v>0.05</v>
      </c>
      <c r="Y211" t="n">
        <v>1</v>
      </c>
      <c r="Z211" t="n">
        <v>10</v>
      </c>
    </row>
    <row r="212">
      <c r="A212" t="n">
        <v>103</v>
      </c>
      <c r="B212" t="n">
        <v>140</v>
      </c>
      <c r="C212" t="inlineStr">
        <is>
          <t xml:space="preserve">CONCLUIDO	</t>
        </is>
      </c>
      <c r="D212" t="n">
        <v>10.1497</v>
      </c>
      <c r="E212" t="n">
        <v>9.85</v>
      </c>
      <c r="F212" t="n">
        <v>6.74</v>
      </c>
      <c r="G212" t="n">
        <v>101.14</v>
      </c>
      <c r="H212" t="n">
        <v>1.45</v>
      </c>
      <c r="I212" t="n">
        <v>4</v>
      </c>
      <c r="J212" t="n">
        <v>328.49</v>
      </c>
      <c r="K212" t="n">
        <v>60.56</v>
      </c>
      <c r="L212" t="n">
        <v>26.75</v>
      </c>
      <c r="M212" t="n">
        <v>2</v>
      </c>
      <c r="N212" t="n">
        <v>101.19</v>
      </c>
      <c r="O212" t="n">
        <v>40748.37</v>
      </c>
      <c r="P212" t="n">
        <v>110.75</v>
      </c>
      <c r="Q212" t="n">
        <v>204.14</v>
      </c>
      <c r="R212" t="n">
        <v>23.45</v>
      </c>
      <c r="S212" t="n">
        <v>17.37</v>
      </c>
      <c r="T212" t="n">
        <v>949.77</v>
      </c>
      <c r="U212" t="n">
        <v>0.74</v>
      </c>
      <c r="V212" t="n">
        <v>0.76</v>
      </c>
      <c r="W212" t="n">
        <v>1.14</v>
      </c>
      <c r="X212" t="n">
        <v>0.05</v>
      </c>
      <c r="Y212" t="n">
        <v>1</v>
      </c>
      <c r="Z212" t="n">
        <v>10</v>
      </c>
    </row>
    <row r="213">
      <c r="A213" t="n">
        <v>104</v>
      </c>
      <c r="B213" t="n">
        <v>140</v>
      </c>
      <c r="C213" t="inlineStr">
        <is>
          <t xml:space="preserve">CONCLUIDO	</t>
        </is>
      </c>
      <c r="D213" t="n">
        <v>10.1509</v>
      </c>
      <c r="E213" t="n">
        <v>9.85</v>
      </c>
      <c r="F213" t="n">
        <v>6.74</v>
      </c>
      <c r="G213" t="n">
        <v>101.12</v>
      </c>
      <c r="H213" t="n">
        <v>1.46</v>
      </c>
      <c r="I213" t="n">
        <v>4</v>
      </c>
      <c r="J213" t="n">
        <v>329.08</v>
      </c>
      <c r="K213" t="n">
        <v>60.56</v>
      </c>
      <c r="L213" t="n">
        <v>27</v>
      </c>
      <c r="M213" t="n">
        <v>2</v>
      </c>
      <c r="N213" t="n">
        <v>101.52</v>
      </c>
      <c r="O213" t="n">
        <v>40820.32</v>
      </c>
      <c r="P213" t="n">
        <v>110.91</v>
      </c>
      <c r="Q213" t="n">
        <v>204.15</v>
      </c>
      <c r="R213" t="n">
        <v>23.45</v>
      </c>
      <c r="S213" t="n">
        <v>17.37</v>
      </c>
      <c r="T213" t="n">
        <v>946.4299999999999</v>
      </c>
      <c r="U213" t="n">
        <v>0.74</v>
      </c>
      <c r="V213" t="n">
        <v>0.76</v>
      </c>
      <c r="W213" t="n">
        <v>1.14</v>
      </c>
      <c r="X213" t="n">
        <v>0.05</v>
      </c>
      <c r="Y213" t="n">
        <v>1</v>
      </c>
      <c r="Z213" t="n">
        <v>10</v>
      </c>
    </row>
    <row r="214">
      <c r="A214" t="n">
        <v>105</v>
      </c>
      <c r="B214" t="n">
        <v>140</v>
      </c>
      <c r="C214" t="inlineStr">
        <is>
          <t xml:space="preserve">CONCLUIDO	</t>
        </is>
      </c>
      <c r="D214" t="n">
        <v>10.1434</v>
      </c>
      <c r="E214" t="n">
        <v>9.859999999999999</v>
      </c>
      <c r="F214" t="n">
        <v>6.75</v>
      </c>
      <c r="G214" t="n">
        <v>101.23</v>
      </c>
      <c r="H214" t="n">
        <v>1.47</v>
      </c>
      <c r="I214" t="n">
        <v>4</v>
      </c>
      <c r="J214" t="n">
        <v>329.66</v>
      </c>
      <c r="K214" t="n">
        <v>60.56</v>
      </c>
      <c r="L214" t="n">
        <v>27.25</v>
      </c>
      <c r="M214" t="n">
        <v>2</v>
      </c>
      <c r="N214" t="n">
        <v>101.86</v>
      </c>
      <c r="O214" t="n">
        <v>40892.44</v>
      </c>
      <c r="P214" t="n">
        <v>111.12</v>
      </c>
      <c r="Q214" t="n">
        <v>204.14</v>
      </c>
      <c r="R214" t="n">
        <v>23.58</v>
      </c>
      <c r="S214" t="n">
        <v>17.37</v>
      </c>
      <c r="T214" t="n">
        <v>1010.98</v>
      </c>
      <c r="U214" t="n">
        <v>0.74</v>
      </c>
      <c r="V214" t="n">
        <v>0.76</v>
      </c>
      <c r="W214" t="n">
        <v>1.14</v>
      </c>
      <c r="X214" t="n">
        <v>0.06</v>
      </c>
      <c r="Y214" t="n">
        <v>1</v>
      </c>
      <c r="Z214" t="n">
        <v>10</v>
      </c>
    </row>
    <row r="215">
      <c r="A215" t="n">
        <v>106</v>
      </c>
      <c r="B215" t="n">
        <v>140</v>
      </c>
      <c r="C215" t="inlineStr">
        <is>
          <t xml:space="preserve">CONCLUIDO	</t>
        </is>
      </c>
      <c r="D215" t="n">
        <v>10.1428</v>
      </c>
      <c r="E215" t="n">
        <v>9.859999999999999</v>
      </c>
      <c r="F215" t="n">
        <v>6.75</v>
      </c>
      <c r="G215" t="n">
        <v>101.24</v>
      </c>
      <c r="H215" t="n">
        <v>1.48</v>
      </c>
      <c r="I215" t="n">
        <v>4</v>
      </c>
      <c r="J215" t="n">
        <v>330.25</v>
      </c>
      <c r="K215" t="n">
        <v>60.56</v>
      </c>
      <c r="L215" t="n">
        <v>27.5</v>
      </c>
      <c r="M215" t="n">
        <v>2</v>
      </c>
      <c r="N215" t="n">
        <v>102.19</v>
      </c>
      <c r="O215" t="n">
        <v>40964.71</v>
      </c>
      <c r="P215" t="n">
        <v>111.34</v>
      </c>
      <c r="Q215" t="n">
        <v>204.14</v>
      </c>
      <c r="R215" t="n">
        <v>23.66</v>
      </c>
      <c r="S215" t="n">
        <v>17.37</v>
      </c>
      <c r="T215" t="n">
        <v>1052.2</v>
      </c>
      <c r="U215" t="n">
        <v>0.73</v>
      </c>
      <c r="V215" t="n">
        <v>0.76</v>
      </c>
      <c r="W215" t="n">
        <v>1.14</v>
      </c>
      <c r="X215" t="n">
        <v>0.06</v>
      </c>
      <c r="Y215" t="n">
        <v>1</v>
      </c>
      <c r="Z215" t="n">
        <v>10</v>
      </c>
    </row>
    <row r="216">
      <c r="A216" t="n">
        <v>107</v>
      </c>
      <c r="B216" t="n">
        <v>140</v>
      </c>
      <c r="C216" t="inlineStr">
        <is>
          <t xml:space="preserve">CONCLUIDO	</t>
        </is>
      </c>
      <c r="D216" t="n">
        <v>10.1443</v>
      </c>
      <c r="E216" t="n">
        <v>9.859999999999999</v>
      </c>
      <c r="F216" t="n">
        <v>6.75</v>
      </c>
      <c r="G216" t="n">
        <v>101.22</v>
      </c>
      <c r="H216" t="n">
        <v>1.49</v>
      </c>
      <c r="I216" t="n">
        <v>4</v>
      </c>
      <c r="J216" t="n">
        <v>330.83</v>
      </c>
      <c r="K216" t="n">
        <v>60.56</v>
      </c>
      <c r="L216" t="n">
        <v>27.75</v>
      </c>
      <c r="M216" t="n">
        <v>2</v>
      </c>
      <c r="N216" t="n">
        <v>102.53</v>
      </c>
      <c r="O216" t="n">
        <v>41037.15</v>
      </c>
      <c r="P216" t="n">
        <v>111.41</v>
      </c>
      <c r="Q216" t="n">
        <v>204.14</v>
      </c>
      <c r="R216" t="n">
        <v>23.65</v>
      </c>
      <c r="S216" t="n">
        <v>17.37</v>
      </c>
      <c r="T216" t="n">
        <v>1047.95</v>
      </c>
      <c r="U216" t="n">
        <v>0.73</v>
      </c>
      <c r="V216" t="n">
        <v>0.76</v>
      </c>
      <c r="W216" t="n">
        <v>1.14</v>
      </c>
      <c r="X216" t="n">
        <v>0.06</v>
      </c>
      <c r="Y216" t="n">
        <v>1</v>
      </c>
      <c r="Z216" t="n">
        <v>10</v>
      </c>
    </row>
    <row r="217">
      <c r="A217" t="n">
        <v>108</v>
      </c>
      <c r="B217" t="n">
        <v>140</v>
      </c>
      <c r="C217" t="inlineStr">
        <is>
          <t xml:space="preserve">CONCLUIDO	</t>
        </is>
      </c>
      <c r="D217" t="n">
        <v>10.1411</v>
      </c>
      <c r="E217" t="n">
        <v>9.859999999999999</v>
      </c>
      <c r="F217" t="n">
        <v>6.75</v>
      </c>
      <c r="G217" t="n">
        <v>101.26</v>
      </c>
      <c r="H217" t="n">
        <v>1.51</v>
      </c>
      <c r="I217" t="n">
        <v>4</v>
      </c>
      <c r="J217" t="n">
        <v>331.42</v>
      </c>
      <c r="K217" t="n">
        <v>60.56</v>
      </c>
      <c r="L217" t="n">
        <v>28</v>
      </c>
      <c r="M217" t="n">
        <v>2</v>
      </c>
      <c r="N217" t="n">
        <v>102.87</v>
      </c>
      <c r="O217" t="n">
        <v>41109.75</v>
      </c>
      <c r="P217" t="n">
        <v>111.6</v>
      </c>
      <c r="Q217" t="n">
        <v>204.14</v>
      </c>
      <c r="R217" t="n">
        <v>23.67</v>
      </c>
      <c r="S217" t="n">
        <v>17.37</v>
      </c>
      <c r="T217" t="n">
        <v>1058.35</v>
      </c>
      <c r="U217" t="n">
        <v>0.73</v>
      </c>
      <c r="V217" t="n">
        <v>0.76</v>
      </c>
      <c r="W217" t="n">
        <v>1.14</v>
      </c>
      <c r="X217" t="n">
        <v>0.06</v>
      </c>
      <c r="Y217" t="n">
        <v>1</v>
      </c>
      <c r="Z217" t="n">
        <v>10</v>
      </c>
    </row>
    <row r="218">
      <c r="A218" t="n">
        <v>109</v>
      </c>
      <c r="B218" t="n">
        <v>140</v>
      </c>
      <c r="C218" t="inlineStr">
        <is>
          <t xml:space="preserve">CONCLUIDO	</t>
        </is>
      </c>
      <c r="D218" t="n">
        <v>10.1394</v>
      </c>
      <c r="E218" t="n">
        <v>9.859999999999999</v>
      </c>
      <c r="F218" t="n">
        <v>6.75</v>
      </c>
      <c r="G218" t="n">
        <v>101.29</v>
      </c>
      <c r="H218" t="n">
        <v>1.52</v>
      </c>
      <c r="I218" t="n">
        <v>4</v>
      </c>
      <c r="J218" t="n">
        <v>332.01</v>
      </c>
      <c r="K218" t="n">
        <v>60.56</v>
      </c>
      <c r="L218" t="n">
        <v>28.25</v>
      </c>
      <c r="M218" t="n">
        <v>2</v>
      </c>
      <c r="N218" t="n">
        <v>103.21</v>
      </c>
      <c r="O218" t="n">
        <v>41182.52</v>
      </c>
      <c r="P218" t="n">
        <v>111.72</v>
      </c>
      <c r="Q218" t="n">
        <v>204.15</v>
      </c>
      <c r="R218" t="n">
        <v>23.75</v>
      </c>
      <c r="S218" t="n">
        <v>17.37</v>
      </c>
      <c r="T218" t="n">
        <v>1094.94</v>
      </c>
      <c r="U218" t="n">
        <v>0.73</v>
      </c>
      <c r="V218" t="n">
        <v>0.76</v>
      </c>
      <c r="W218" t="n">
        <v>1.14</v>
      </c>
      <c r="X218" t="n">
        <v>0.06</v>
      </c>
      <c r="Y218" t="n">
        <v>1</v>
      </c>
      <c r="Z218" t="n">
        <v>10</v>
      </c>
    </row>
    <row r="219">
      <c r="A219" t="n">
        <v>110</v>
      </c>
      <c r="B219" t="n">
        <v>140</v>
      </c>
      <c r="C219" t="inlineStr">
        <is>
          <t xml:space="preserve">CONCLUIDO	</t>
        </is>
      </c>
      <c r="D219" t="n">
        <v>10.144</v>
      </c>
      <c r="E219" t="n">
        <v>9.859999999999999</v>
      </c>
      <c r="F219" t="n">
        <v>6.75</v>
      </c>
      <c r="G219" t="n">
        <v>101.22</v>
      </c>
      <c r="H219" t="n">
        <v>1.53</v>
      </c>
      <c r="I219" t="n">
        <v>4</v>
      </c>
      <c r="J219" t="n">
        <v>332.6</v>
      </c>
      <c r="K219" t="n">
        <v>60.56</v>
      </c>
      <c r="L219" t="n">
        <v>28.5</v>
      </c>
      <c r="M219" t="n">
        <v>2</v>
      </c>
      <c r="N219" t="n">
        <v>103.55</v>
      </c>
      <c r="O219" t="n">
        <v>41255.45</v>
      </c>
      <c r="P219" t="n">
        <v>111.87</v>
      </c>
      <c r="Q219" t="n">
        <v>204.14</v>
      </c>
      <c r="R219" t="n">
        <v>23.62</v>
      </c>
      <c r="S219" t="n">
        <v>17.37</v>
      </c>
      <c r="T219" t="n">
        <v>1034.75</v>
      </c>
      <c r="U219" t="n">
        <v>0.74</v>
      </c>
      <c r="V219" t="n">
        <v>0.76</v>
      </c>
      <c r="W219" t="n">
        <v>1.14</v>
      </c>
      <c r="X219" t="n">
        <v>0.06</v>
      </c>
      <c r="Y219" t="n">
        <v>1</v>
      </c>
      <c r="Z219" t="n">
        <v>10</v>
      </c>
    </row>
    <row r="220">
      <c r="A220" t="n">
        <v>111</v>
      </c>
      <c r="B220" t="n">
        <v>140</v>
      </c>
      <c r="C220" t="inlineStr">
        <is>
          <t xml:space="preserve">CONCLUIDO	</t>
        </is>
      </c>
      <c r="D220" t="n">
        <v>10.146</v>
      </c>
      <c r="E220" t="n">
        <v>9.859999999999999</v>
      </c>
      <c r="F220" t="n">
        <v>6.75</v>
      </c>
      <c r="G220" t="n">
        <v>101.19</v>
      </c>
      <c r="H220" t="n">
        <v>1.54</v>
      </c>
      <c r="I220" t="n">
        <v>4</v>
      </c>
      <c r="J220" t="n">
        <v>333.2</v>
      </c>
      <c r="K220" t="n">
        <v>60.56</v>
      </c>
      <c r="L220" t="n">
        <v>28.75</v>
      </c>
      <c r="M220" t="n">
        <v>2</v>
      </c>
      <c r="N220" t="n">
        <v>103.89</v>
      </c>
      <c r="O220" t="n">
        <v>41328.54</v>
      </c>
      <c r="P220" t="n">
        <v>111.9</v>
      </c>
      <c r="Q220" t="n">
        <v>204.15</v>
      </c>
      <c r="R220" t="n">
        <v>23.55</v>
      </c>
      <c r="S220" t="n">
        <v>17.37</v>
      </c>
      <c r="T220" t="n">
        <v>995.71</v>
      </c>
      <c r="U220" t="n">
        <v>0.74</v>
      </c>
      <c r="V220" t="n">
        <v>0.76</v>
      </c>
      <c r="W220" t="n">
        <v>1.14</v>
      </c>
      <c r="X220" t="n">
        <v>0.05</v>
      </c>
      <c r="Y220" t="n">
        <v>1</v>
      </c>
      <c r="Z220" t="n">
        <v>10</v>
      </c>
    </row>
    <row r="221">
      <c r="A221" t="n">
        <v>112</v>
      </c>
      <c r="B221" t="n">
        <v>140</v>
      </c>
      <c r="C221" t="inlineStr">
        <is>
          <t xml:space="preserve">CONCLUIDO	</t>
        </is>
      </c>
      <c r="D221" t="n">
        <v>10.1509</v>
      </c>
      <c r="E221" t="n">
        <v>9.85</v>
      </c>
      <c r="F221" t="n">
        <v>6.74</v>
      </c>
      <c r="G221" t="n">
        <v>101.12</v>
      </c>
      <c r="H221" t="n">
        <v>1.55</v>
      </c>
      <c r="I221" t="n">
        <v>4</v>
      </c>
      <c r="J221" t="n">
        <v>333.79</v>
      </c>
      <c r="K221" t="n">
        <v>60.56</v>
      </c>
      <c r="L221" t="n">
        <v>29</v>
      </c>
      <c r="M221" t="n">
        <v>2</v>
      </c>
      <c r="N221" t="n">
        <v>104.24</v>
      </c>
      <c r="O221" t="n">
        <v>41401.93</v>
      </c>
      <c r="P221" t="n">
        <v>111.84</v>
      </c>
      <c r="Q221" t="n">
        <v>204.14</v>
      </c>
      <c r="R221" t="n">
        <v>23.43</v>
      </c>
      <c r="S221" t="n">
        <v>17.37</v>
      </c>
      <c r="T221" t="n">
        <v>939.05</v>
      </c>
      <c r="U221" t="n">
        <v>0.74</v>
      </c>
      <c r="V221" t="n">
        <v>0.76</v>
      </c>
      <c r="W221" t="n">
        <v>1.14</v>
      </c>
      <c r="X221" t="n">
        <v>0.05</v>
      </c>
      <c r="Y221" t="n">
        <v>1</v>
      </c>
      <c r="Z221" t="n">
        <v>10</v>
      </c>
    </row>
    <row r="222">
      <c r="A222" t="n">
        <v>113</v>
      </c>
      <c r="B222" t="n">
        <v>140</v>
      </c>
      <c r="C222" t="inlineStr">
        <is>
          <t xml:space="preserve">CONCLUIDO	</t>
        </is>
      </c>
      <c r="D222" t="n">
        <v>10.1468</v>
      </c>
      <c r="E222" t="n">
        <v>9.859999999999999</v>
      </c>
      <c r="F222" t="n">
        <v>6.75</v>
      </c>
      <c r="G222" t="n">
        <v>101.18</v>
      </c>
      <c r="H222" t="n">
        <v>1.56</v>
      </c>
      <c r="I222" t="n">
        <v>4</v>
      </c>
      <c r="J222" t="n">
        <v>334.39</v>
      </c>
      <c r="K222" t="n">
        <v>60.56</v>
      </c>
      <c r="L222" t="n">
        <v>29.25</v>
      </c>
      <c r="M222" t="n">
        <v>2</v>
      </c>
      <c r="N222" t="n">
        <v>104.58</v>
      </c>
      <c r="O222" t="n">
        <v>41475.37</v>
      </c>
      <c r="P222" t="n">
        <v>112.04</v>
      </c>
      <c r="Q222" t="n">
        <v>204.14</v>
      </c>
      <c r="R222" t="n">
        <v>23.52</v>
      </c>
      <c r="S222" t="n">
        <v>17.37</v>
      </c>
      <c r="T222" t="n">
        <v>979.84</v>
      </c>
      <c r="U222" t="n">
        <v>0.74</v>
      </c>
      <c r="V222" t="n">
        <v>0.76</v>
      </c>
      <c r="W222" t="n">
        <v>1.14</v>
      </c>
      <c r="X222" t="n">
        <v>0.05</v>
      </c>
      <c r="Y222" t="n">
        <v>1</v>
      </c>
      <c r="Z222" t="n">
        <v>10</v>
      </c>
    </row>
    <row r="223">
      <c r="A223" t="n">
        <v>114</v>
      </c>
      <c r="B223" t="n">
        <v>140</v>
      </c>
      <c r="C223" t="inlineStr">
        <is>
          <t xml:space="preserve">CONCLUIDO	</t>
        </is>
      </c>
      <c r="D223" t="n">
        <v>10.1486</v>
      </c>
      <c r="E223" t="n">
        <v>9.85</v>
      </c>
      <c r="F223" t="n">
        <v>6.74</v>
      </c>
      <c r="G223" t="n">
        <v>101.15</v>
      </c>
      <c r="H223" t="n">
        <v>1.57</v>
      </c>
      <c r="I223" t="n">
        <v>4</v>
      </c>
      <c r="J223" t="n">
        <v>334.98</v>
      </c>
      <c r="K223" t="n">
        <v>60.56</v>
      </c>
      <c r="L223" t="n">
        <v>29.5</v>
      </c>
      <c r="M223" t="n">
        <v>2</v>
      </c>
      <c r="N223" t="n">
        <v>104.93</v>
      </c>
      <c r="O223" t="n">
        <v>41548.98</v>
      </c>
      <c r="P223" t="n">
        <v>112.08</v>
      </c>
      <c r="Q223" t="n">
        <v>204.14</v>
      </c>
      <c r="R223" t="n">
        <v>23.52</v>
      </c>
      <c r="S223" t="n">
        <v>17.37</v>
      </c>
      <c r="T223" t="n">
        <v>983.79</v>
      </c>
      <c r="U223" t="n">
        <v>0.74</v>
      </c>
      <c r="V223" t="n">
        <v>0.76</v>
      </c>
      <c r="W223" t="n">
        <v>1.14</v>
      </c>
      <c r="X223" t="n">
        <v>0.05</v>
      </c>
      <c r="Y223" t="n">
        <v>1</v>
      </c>
      <c r="Z223" t="n">
        <v>10</v>
      </c>
    </row>
    <row r="224">
      <c r="A224" t="n">
        <v>115</v>
      </c>
      <c r="B224" t="n">
        <v>140</v>
      </c>
      <c r="C224" t="inlineStr">
        <is>
          <t xml:space="preserve">CONCLUIDO	</t>
        </is>
      </c>
      <c r="D224" t="n">
        <v>10.1437</v>
      </c>
      <c r="E224" t="n">
        <v>9.859999999999999</v>
      </c>
      <c r="F224" t="n">
        <v>6.75</v>
      </c>
      <c r="G224" t="n">
        <v>101.22</v>
      </c>
      <c r="H224" t="n">
        <v>1.58</v>
      </c>
      <c r="I224" t="n">
        <v>4</v>
      </c>
      <c r="J224" t="n">
        <v>335.58</v>
      </c>
      <c r="K224" t="n">
        <v>60.56</v>
      </c>
      <c r="L224" t="n">
        <v>29.75</v>
      </c>
      <c r="M224" t="n">
        <v>2</v>
      </c>
      <c r="N224" t="n">
        <v>105.28</v>
      </c>
      <c r="O224" t="n">
        <v>41622.76</v>
      </c>
      <c r="P224" t="n">
        <v>112.13</v>
      </c>
      <c r="Q224" t="n">
        <v>204.16</v>
      </c>
      <c r="R224" t="n">
        <v>23.6</v>
      </c>
      <c r="S224" t="n">
        <v>17.37</v>
      </c>
      <c r="T224" t="n">
        <v>1024.59</v>
      </c>
      <c r="U224" t="n">
        <v>0.74</v>
      </c>
      <c r="V224" t="n">
        <v>0.76</v>
      </c>
      <c r="W224" t="n">
        <v>1.14</v>
      </c>
      <c r="X224" t="n">
        <v>0.06</v>
      </c>
      <c r="Y224" t="n">
        <v>1</v>
      </c>
      <c r="Z224" t="n">
        <v>10</v>
      </c>
    </row>
    <row r="225">
      <c r="A225" t="n">
        <v>116</v>
      </c>
      <c r="B225" t="n">
        <v>140</v>
      </c>
      <c r="C225" t="inlineStr">
        <is>
          <t xml:space="preserve">CONCLUIDO	</t>
        </is>
      </c>
      <c r="D225" t="n">
        <v>10.1371</v>
      </c>
      <c r="E225" t="n">
        <v>9.859999999999999</v>
      </c>
      <c r="F225" t="n">
        <v>6.75</v>
      </c>
      <c r="G225" t="n">
        <v>101.32</v>
      </c>
      <c r="H225" t="n">
        <v>1.59</v>
      </c>
      <c r="I225" t="n">
        <v>4</v>
      </c>
      <c r="J225" t="n">
        <v>336.18</v>
      </c>
      <c r="K225" t="n">
        <v>60.56</v>
      </c>
      <c r="L225" t="n">
        <v>30</v>
      </c>
      <c r="M225" t="n">
        <v>2</v>
      </c>
      <c r="N225" t="n">
        <v>105.63</v>
      </c>
      <c r="O225" t="n">
        <v>41696.71</v>
      </c>
      <c r="P225" t="n">
        <v>112.31</v>
      </c>
      <c r="Q225" t="n">
        <v>204.14</v>
      </c>
      <c r="R225" t="n">
        <v>23.78</v>
      </c>
      <c r="S225" t="n">
        <v>17.37</v>
      </c>
      <c r="T225" t="n">
        <v>1112.79</v>
      </c>
      <c r="U225" t="n">
        <v>0.73</v>
      </c>
      <c r="V225" t="n">
        <v>0.76</v>
      </c>
      <c r="W225" t="n">
        <v>1.14</v>
      </c>
      <c r="X225" t="n">
        <v>0.06</v>
      </c>
      <c r="Y225" t="n">
        <v>1</v>
      </c>
      <c r="Z225" t="n">
        <v>10</v>
      </c>
    </row>
    <row r="226">
      <c r="A226" t="n">
        <v>117</v>
      </c>
      <c r="B226" t="n">
        <v>140</v>
      </c>
      <c r="C226" t="inlineStr">
        <is>
          <t xml:space="preserve">CONCLUIDO	</t>
        </is>
      </c>
      <c r="D226" t="n">
        <v>10.144</v>
      </c>
      <c r="E226" t="n">
        <v>9.859999999999999</v>
      </c>
      <c r="F226" t="n">
        <v>6.75</v>
      </c>
      <c r="G226" t="n">
        <v>101.22</v>
      </c>
      <c r="H226" t="n">
        <v>1.6</v>
      </c>
      <c r="I226" t="n">
        <v>4</v>
      </c>
      <c r="J226" t="n">
        <v>336.78</v>
      </c>
      <c r="K226" t="n">
        <v>60.56</v>
      </c>
      <c r="L226" t="n">
        <v>30.25</v>
      </c>
      <c r="M226" t="n">
        <v>2</v>
      </c>
      <c r="N226" t="n">
        <v>105.98</v>
      </c>
      <c r="O226" t="n">
        <v>41770.83</v>
      </c>
      <c r="P226" t="n">
        <v>112.2</v>
      </c>
      <c r="Q226" t="n">
        <v>204.17</v>
      </c>
      <c r="R226" t="n">
        <v>23.65</v>
      </c>
      <c r="S226" t="n">
        <v>17.37</v>
      </c>
      <c r="T226" t="n">
        <v>1048.63</v>
      </c>
      <c r="U226" t="n">
        <v>0.73</v>
      </c>
      <c r="V226" t="n">
        <v>0.76</v>
      </c>
      <c r="W226" t="n">
        <v>1.14</v>
      </c>
      <c r="X226" t="n">
        <v>0.06</v>
      </c>
      <c r="Y226" t="n">
        <v>1</v>
      </c>
      <c r="Z226" t="n">
        <v>10</v>
      </c>
    </row>
    <row r="227">
      <c r="A227" t="n">
        <v>118</v>
      </c>
      <c r="B227" t="n">
        <v>140</v>
      </c>
      <c r="C227" t="inlineStr">
        <is>
          <t xml:space="preserve">CONCLUIDO	</t>
        </is>
      </c>
      <c r="D227" t="n">
        <v>10.1411</v>
      </c>
      <c r="E227" t="n">
        <v>9.859999999999999</v>
      </c>
      <c r="F227" t="n">
        <v>6.75</v>
      </c>
      <c r="G227" t="n">
        <v>101.26</v>
      </c>
      <c r="H227" t="n">
        <v>1.61</v>
      </c>
      <c r="I227" t="n">
        <v>4</v>
      </c>
      <c r="J227" t="n">
        <v>337.39</v>
      </c>
      <c r="K227" t="n">
        <v>60.56</v>
      </c>
      <c r="L227" t="n">
        <v>30.5</v>
      </c>
      <c r="M227" t="n">
        <v>2</v>
      </c>
      <c r="N227" t="n">
        <v>106.33</v>
      </c>
      <c r="O227" t="n">
        <v>41845.13</v>
      </c>
      <c r="P227" t="n">
        <v>112.27</v>
      </c>
      <c r="Q227" t="n">
        <v>204.21</v>
      </c>
      <c r="R227" t="n">
        <v>23.74</v>
      </c>
      <c r="S227" t="n">
        <v>17.37</v>
      </c>
      <c r="T227" t="n">
        <v>1092.26</v>
      </c>
      <c r="U227" t="n">
        <v>0.73</v>
      </c>
      <c r="V227" t="n">
        <v>0.76</v>
      </c>
      <c r="W227" t="n">
        <v>1.14</v>
      </c>
      <c r="X227" t="n">
        <v>0.06</v>
      </c>
      <c r="Y227" t="n">
        <v>1</v>
      </c>
      <c r="Z227" t="n">
        <v>10</v>
      </c>
    </row>
    <row r="228">
      <c r="A228" t="n">
        <v>119</v>
      </c>
      <c r="B228" t="n">
        <v>140</v>
      </c>
      <c r="C228" t="inlineStr">
        <is>
          <t xml:space="preserve">CONCLUIDO	</t>
        </is>
      </c>
      <c r="D228" t="n">
        <v>10.1437</v>
      </c>
      <c r="E228" t="n">
        <v>9.859999999999999</v>
      </c>
      <c r="F228" t="n">
        <v>6.75</v>
      </c>
      <c r="G228" t="n">
        <v>101.22</v>
      </c>
      <c r="H228" t="n">
        <v>1.62</v>
      </c>
      <c r="I228" t="n">
        <v>4</v>
      </c>
      <c r="J228" t="n">
        <v>337.99</v>
      </c>
      <c r="K228" t="n">
        <v>60.56</v>
      </c>
      <c r="L228" t="n">
        <v>30.75</v>
      </c>
      <c r="M228" t="n">
        <v>2</v>
      </c>
      <c r="N228" t="n">
        <v>106.68</v>
      </c>
      <c r="O228" t="n">
        <v>41919.61</v>
      </c>
      <c r="P228" t="n">
        <v>112.23</v>
      </c>
      <c r="Q228" t="n">
        <v>204.14</v>
      </c>
      <c r="R228" t="n">
        <v>23.63</v>
      </c>
      <c r="S228" t="n">
        <v>17.37</v>
      </c>
      <c r="T228" t="n">
        <v>1037.04</v>
      </c>
      <c r="U228" t="n">
        <v>0.74</v>
      </c>
      <c r="V228" t="n">
        <v>0.76</v>
      </c>
      <c r="W228" t="n">
        <v>1.14</v>
      </c>
      <c r="X228" t="n">
        <v>0.06</v>
      </c>
      <c r="Y228" t="n">
        <v>1</v>
      </c>
      <c r="Z228" t="n">
        <v>10</v>
      </c>
    </row>
    <row r="229">
      <c r="A229" t="n">
        <v>120</v>
      </c>
      <c r="B229" t="n">
        <v>140</v>
      </c>
      <c r="C229" t="inlineStr">
        <is>
          <t xml:space="preserve">CONCLUIDO	</t>
        </is>
      </c>
      <c r="D229" t="n">
        <v>10.1471</v>
      </c>
      <c r="E229" t="n">
        <v>9.859999999999999</v>
      </c>
      <c r="F229" t="n">
        <v>6.75</v>
      </c>
      <c r="G229" t="n">
        <v>101.17</v>
      </c>
      <c r="H229" t="n">
        <v>1.63</v>
      </c>
      <c r="I229" t="n">
        <v>4</v>
      </c>
      <c r="J229" t="n">
        <v>338.59</v>
      </c>
      <c r="K229" t="n">
        <v>60.56</v>
      </c>
      <c r="L229" t="n">
        <v>31</v>
      </c>
      <c r="M229" t="n">
        <v>2</v>
      </c>
      <c r="N229" t="n">
        <v>107.04</v>
      </c>
      <c r="O229" t="n">
        <v>41994.26</v>
      </c>
      <c r="P229" t="n">
        <v>112.09</v>
      </c>
      <c r="Q229" t="n">
        <v>204.14</v>
      </c>
      <c r="R229" t="n">
        <v>23.55</v>
      </c>
      <c r="S229" t="n">
        <v>17.37</v>
      </c>
      <c r="T229" t="n">
        <v>999.64</v>
      </c>
      <c r="U229" t="n">
        <v>0.74</v>
      </c>
      <c r="V229" t="n">
        <v>0.76</v>
      </c>
      <c r="W229" t="n">
        <v>1.14</v>
      </c>
      <c r="X229" t="n">
        <v>0.05</v>
      </c>
      <c r="Y229" t="n">
        <v>1</v>
      </c>
      <c r="Z229" t="n">
        <v>10</v>
      </c>
    </row>
    <row r="230">
      <c r="A230" t="n">
        <v>121</v>
      </c>
      <c r="B230" t="n">
        <v>140</v>
      </c>
      <c r="C230" t="inlineStr">
        <is>
          <t xml:space="preserve">CONCLUIDO	</t>
        </is>
      </c>
      <c r="D230" t="n">
        <v>10.1474</v>
      </c>
      <c r="E230" t="n">
        <v>9.85</v>
      </c>
      <c r="F230" t="n">
        <v>6.74</v>
      </c>
      <c r="G230" t="n">
        <v>101.17</v>
      </c>
      <c r="H230" t="n">
        <v>1.64</v>
      </c>
      <c r="I230" t="n">
        <v>4</v>
      </c>
      <c r="J230" t="n">
        <v>339.2</v>
      </c>
      <c r="K230" t="n">
        <v>60.56</v>
      </c>
      <c r="L230" t="n">
        <v>31.25</v>
      </c>
      <c r="M230" t="n">
        <v>2</v>
      </c>
      <c r="N230" t="n">
        <v>107.4</v>
      </c>
      <c r="O230" t="n">
        <v>42069.09</v>
      </c>
      <c r="P230" t="n">
        <v>112.13</v>
      </c>
      <c r="Q230" t="n">
        <v>204.15</v>
      </c>
      <c r="R230" t="n">
        <v>23.52</v>
      </c>
      <c r="S230" t="n">
        <v>17.37</v>
      </c>
      <c r="T230" t="n">
        <v>982.79</v>
      </c>
      <c r="U230" t="n">
        <v>0.74</v>
      </c>
      <c r="V230" t="n">
        <v>0.76</v>
      </c>
      <c r="W230" t="n">
        <v>1.14</v>
      </c>
      <c r="X230" t="n">
        <v>0.05</v>
      </c>
      <c r="Y230" t="n">
        <v>1</v>
      </c>
      <c r="Z230" t="n">
        <v>10</v>
      </c>
    </row>
    <row r="231">
      <c r="A231" t="n">
        <v>122</v>
      </c>
      <c r="B231" t="n">
        <v>140</v>
      </c>
      <c r="C231" t="inlineStr">
        <is>
          <t xml:space="preserve">CONCLUIDO	</t>
        </is>
      </c>
      <c r="D231" t="n">
        <v>10.1463</v>
      </c>
      <c r="E231" t="n">
        <v>9.859999999999999</v>
      </c>
      <c r="F231" t="n">
        <v>6.75</v>
      </c>
      <c r="G231" t="n">
        <v>101.19</v>
      </c>
      <c r="H231" t="n">
        <v>1.65</v>
      </c>
      <c r="I231" t="n">
        <v>4</v>
      </c>
      <c r="J231" t="n">
        <v>339.81</v>
      </c>
      <c r="K231" t="n">
        <v>60.56</v>
      </c>
      <c r="L231" t="n">
        <v>31.5</v>
      </c>
      <c r="M231" t="n">
        <v>2</v>
      </c>
      <c r="N231" t="n">
        <v>107.75</v>
      </c>
      <c r="O231" t="n">
        <v>42144.11</v>
      </c>
      <c r="P231" t="n">
        <v>112.15</v>
      </c>
      <c r="Q231" t="n">
        <v>204.14</v>
      </c>
      <c r="R231" t="n">
        <v>23.55</v>
      </c>
      <c r="S231" t="n">
        <v>17.37</v>
      </c>
      <c r="T231" t="n">
        <v>995.49</v>
      </c>
      <c r="U231" t="n">
        <v>0.74</v>
      </c>
      <c r="V231" t="n">
        <v>0.76</v>
      </c>
      <c r="W231" t="n">
        <v>1.14</v>
      </c>
      <c r="X231" t="n">
        <v>0.05</v>
      </c>
      <c r="Y231" t="n">
        <v>1</v>
      </c>
      <c r="Z231" t="n">
        <v>10</v>
      </c>
    </row>
    <row r="232">
      <c r="A232" t="n">
        <v>123</v>
      </c>
      <c r="B232" t="n">
        <v>140</v>
      </c>
      <c r="C232" t="inlineStr">
        <is>
          <t xml:space="preserve">CONCLUIDO	</t>
        </is>
      </c>
      <c r="D232" t="n">
        <v>10.1468</v>
      </c>
      <c r="E232" t="n">
        <v>9.859999999999999</v>
      </c>
      <c r="F232" t="n">
        <v>6.75</v>
      </c>
      <c r="G232" t="n">
        <v>101.18</v>
      </c>
      <c r="H232" t="n">
        <v>1.66</v>
      </c>
      <c r="I232" t="n">
        <v>4</v>
      </c>
      <c r="J232" t="n">
        <v>340.42</v>
      </c>
      <c r="K232" t="n">
        <v>60.56</v>
      </c>
      <c r="L232" t="n">
        <v>31.75</v>
      </c>
      <c r="M232" t="n">
        <v>2</v>
      </c>
      <c r="N232" t="n">
        <v>108.11</v>
      </c>
      <c r="O232" t="n">
        <v>42219.3</v>
      </c>
      <c r="P232" t="n">
        <v>112.08</v>
      </c>
      <c r="Q232" t="n">
        <v>204.14</v>
      </c>
      <c r="R232" t="n">
        <v>23.44</v>
      </c>
      <c r="S232" t="n">
        <v>17.37</v>
      </c>
      <c r="T232" t="n">
        <v>940.13</v>
      </c>
      <c r="U232" t="n">
        <v>0.74</v>
      </c>
      <c r="V232" t="n">
        <v>0.76</v>
      </c>
      <c r="W232" t="n">
        <v>1.14</v>
      </c>
      <c r="X232" t="n">
        <v>0.05</v>
      </c>
      <c r="Y232" t="n">
        <v>1</v>
      </c>
      <c r="Z232" t="n">
        <v>10</v>
      </c>
    </row>
    <row r="233">
      <c r="A233" t="n">
        <v>124</v>
      </c>
      <c r="B233" t="n">
        <v>140</v>
      </c>
      <c r="C233" t="inlineStr">
        <is>
          <t xml:space="preserve">CONCLUIDO	</t>
        </is>
      </c>
      <c r="D233" t="n">
        <v>10.1497</v>
      </c>
      <c r="E233" t="n">
        <v>9.85</v>
      </c>
      <c r="F233" t="n">
        <v>6.74</v>
      </c>
      <c r="G233" t="n">
        <v>101.14</v>
      </c>
      <c r="H233" t="n">
        <v>1.67</v>
      </c>
      <c r="I233" t="n">
        <v>4</v>
      </c>
      <c r="J233" t="n">
        <v>341.03</v>
      </c>
      <c r="K233" t="n">
        <v>60.56</v>
      </c>
      <c r="L233" t="n">
        <v>32</v>
      </c>
      <c r="M233" t="n">
        <v>2</v>
      </c>
      <c r="N233" t="n">
        <v>108.48</v>
      </c>
      <c r="O233" t="n">
        <v>42294.68</v>
      </c>
      <c r="P233" t="n">
        <v>111.99</v>
      </c>
      <c r="Q233" t="n">
        <v>204.14</v>
      </c>
      <c r="R233" t="n">
        <v>23.37</v>
      </c>
      <c r="S233" t="n">
        <v>17.37</v>
      </c>
      <c r="T233" t="n">
        <v>905.3200000000001</v>
      </c>
      <c r="U233" t="n">
        <v>0.74</v>
      </c>
      <c r="V233" t="n">
        <v>0.76</v>
      </c>
      <c r="W233" t="n">
        <v>1.14</v>
      </c>
      <c r="X233" t="n">
        <v>0.05</v>
      </c>
      <c r="Y233" t="n">
        <v>1</v>
      </c>
      <c r="Z233" t="n">
        <v>10</v>
      </c>
    </row>
    <row r="234">
      <c r="A234" t="n">
        <v>125</v>
      </c>
      <c r="B234" t="n">
        <v>140</v>
      </c>
      <c r="C234" t="inlineStr">
        <is>
          <t xml:space="preserve">CONCLUIDO	</t>
        </is>
      </c>
      <c r="D234" t="n">
        <v>10.1488</v>
      </c>
      <c r="E234" t="n">
        <v>9.85</v>
      </c>
      <c r="F234" t="n">
        <v>6.74</v>
      </c>
      <c r="G234" t="n">
        <v>101.15</v>
      </c>
      <c r="H234" t="n">
        <v>1.68</v>
      </c>
      <c r="I234" t="n">
        <v>4</v>
      </c>
      <c r="J234" t="n">
        <v>341.64</v>
      </c>
      <c r="K234" t="n">
        <v>60.56</v>
      </c>
      <c r="L234" t="n">
        <v>32.25</v>
      </c>
      <c r="M234" t="n">
        <v>2</v>
      </c>
      <c r="N234" t="n">
        <v>108.84</v>
      </c>
      <c r="O234" t="n">
        <v>42370.23</v>
      </c>
      <c r="P234" t="n">
        <v>111.93</v>
      </c>
      <c r="Q234" t="n">
        <v>204.15</v>
      </c>
      <c r="R234" t="n">
        <v>23.47</v>
      </c>
      <c r="S234" t="n">
        <v>17.37</v>
      </c>
      <c r="T234" t="n">
        <v>955.4400000000001</v>
      </c>
      <c r="U234" t="n">
        <v>0.74</v>
      </c>
      <c r="V234" t="n">
        <v>0.76</v>
      </c>
      <c r="W234" t="n">
        <v>1.14</v>
      </c>
      <c r="X234" t="n">
        <v>0.05</v>
      </c>
      <c r="Y234" t="n">
        <v>1</v>
      </c>
      <c r="Z234" t="n">
        <v>10</v>
      </c>
    </row>
    <row r="235">
      <c r="A235" t="n">
        <v>126</v>
      </c>
      <c r="B235" t="n">
        <v>140</v>
      </c>
      <c r="C235" t="inlineStr">
        <is>
          <t xml:space="preserve">CONCLUIDO	</t>
        </is>
      </c>
      <c r="D235" t="n">
        <v>10.1497</v>
      </c>
      <c r="E235" t="n">
        <v>9.85</v>
      </c>
      <c r="F235" t="n">
        <v>6.74</v>
      </c>
      <c r="G235" t="n">
        <v>101.14</v>
      </c>
      <c r="H235" t="n">
        <v>1.69</v>
      </c>
      <c r="I235" t="n">
        <v>4</v>
      </c>
      <c r="J235" t="n">
        <v>342.26</v>
      </c>
      <c r="K235" t="n">
        <v>60.56</v>
      </c>
      <c r="L235" t="n">
        <v>32.5</v>
      </c>
      <c r="M235" t="n">
        <v>2</v>
      </c>
      <c r="N235" t="n">
        <v>109.2</v>
      </c>
      <c r="O235" t="n">
        <v>42445.98</v>
      </c>
      <c r="P235" t="n">
        <v>111.82</v>
      </c>
      <c r="Q235" t="n">
        <v>204.14</v>
      </c>
      <c r="R235" t="n">
        <v>23.48</v>
      </c>
      <c r="S235" t="n">
        <v>17.37</v>
      </c>
      <c r="T235" t="n">
        <v>961.6900000000001</v>
      </c>
      <c r="U235" t="n">
        <v>0.74</v>
      </c>
      <c r="V235" t="n">
        <v>0.76</v>
      </c>
      <c r="W235" t="n">
        <v>1.14</v>
      </c>
      <c r="X235" t="n">
        <v>0.05</v>
      </c>
      <c r="Y235" t="n">
        <v>1</v>
      </c>
      <c r="Z235" t="n">
        <v>10</v>
      </c>
    </row>
    <row r="236">
      <c r="A236" t="n">
        <v>127</v>
      </c>
      <c r="B236" t="n">
        <v>140</v>
      </c>
      <c r="C236" t="inlineStr">
        <is>
          <t xml:space="preserve">CONCLUIDO	</t>
        </is>
      </c>
      <c r="D236" t="n">
        <v>10.15</v>
      </c>
      <c r="E236" t="n">
        <v>9.85</v>
      </c>
      <c r="F236" t="n">
        <v>6.74</v>
      </c>
      <c r="G236" t="n">
        <v>101.13</v>
      </c>
      <c r="H236" t="n">
        <v>1.7</v>
      </c>
      <c r="I236" t="n">
        <v>4</v>
      </c>
      <c r="J236" t="n">
        <v>342.87</v>
      </c>
      <c r="K236" t="n">
        <v>60.56</v>
      </c>
      <c r="L236" t="n">
        <v>32.75</v>
      </c>
      <c r="M236" t="n">
        <v>2</v>
      </c>
      <c r="N236" t="n">
        <v>109.57</v>
      </c>
      <c r="O236" t="n">
        <v>42521.91</v>
      </c>
      <c r="P236" t="n">
        <v>111.74</v>
      </c>
      <c r="Q236" t="n">
        <v>204.14</v>
      </c>
      <c r="R236" t="n">
        <v>23.41</v>
      </c>
      <c r="S236" t="n">
        <v>17.37</v>
      </c>
      <c r="T236" t="n">
        <v>927.08</v>
      </c>
      <c r="U236" t="n">
        <v>0.74</v>
      </c>
      <c r="V236" t="n">
        <v>0.76</v>
      </c>
      <c r="W236" t="n">
        <v>1.14</v>
      </c>
      <c r="X236" t="n">
        <v>0.05</v>
      </c>
      <c r="Y236" t="n">
        <v>1</v>
      </c>
      <c r="Z236" t="n">
        <v>10</v>
      </c>
    </row>
    <row r="237">
      <c r="A237" t="n">
        <v>128</v>
      </c>
      <c r="B237" t="n">
        <v>140</v>
      </c>
      <c r="C237" t="inlineStr">
        <is>
          <t xml:space="preserve">CONCLUIDO	</t>
        </is>
      </c>
      <c r="D237" t="n">
        <v>10.1503</v>
      </c>
      <c r="E237" t="n">
        <v>9.85</v>
      </c>
      <c r="F237" t="n">
        <v>6.74</v>
      </c>
      <c r="G237" t="n">
        <v>101.13</v>
      </c>
      <c r="H237" t="n">
        <v>1.71</v>
      </c>
      <c r="I237" t="n">
        <v>4</v>
      </c>
      <c r="J237" t="n">
        <v>343.49</v>
      </c>
      <c r="K237" t="n">
        <v>60.56</v>
      </c>
      <c r="L237" t="n">
        <v>33</v>
      </c>
      <c r="M237" t="n">
        <v>2</v>
      </c>
      <c r="N237" t="n">
        <v>109.94</v>
      </c>
      <c r="O237" t="n">
        <v>42598.03</v>
      </c>
      <c r="P237" t="n">
        <v>111.72</v>
      </c>
      <c r="Q237" t="n">
        <v>204.14</v>
      </c>
      <c r="R237" t="n">
        <v>23.38</v>
      </c>
      <c r="S237" t="n">
        <v>17.37</v>
      </c>
      <c r="T237" t="n">
        <v>910.2</v>
      </c>
      <c r="U237" t="n">
        <v>0.74</v>
      </c>
      <c r="V237" t="n">
        <v>0.76</v>
      </c>
      <c r="W237" t="n">
        <v>1.14</v>
      </c>
      <c r="X237" t="n">
        <v>0.05</v>
      </c>
      <c r="Y237" t="n">
        <v>1</v>
      </c>
      <c r="Z237" t="n">
        <v>10</v>
      </c>
    </row>
    <row r="238">
      <c r="A238" t="n">
        <v>129</v>
      </c>
      <c r="B238" t="n">
        <v>140</v>
      </c>
      <c r="C238" t="inlineStr">
        <is>
          <t xml:space="preserve">CONCLUIDO	</t>
        </is>
      </c>
      <c r="D238" t="n">
        <v>10.1517</v>
      </c>
      <c r="E238" t="n">
        <v>9.85</v>
      </c>
      <c r="F238" t="n">
        <v>6.74</v>
      </c>
      <c r="G238" t="n">
        <v>101.11</v>
      </c>
      <c r="H238" t="n">
        <v>1.72</v>
      </c>
      <c r="I238" t="n">
        <v>4</v>
      </c>
      <c r="J238" t="n">
        <v>344.11</v>
      </c>
      <c r="K238" t="n">
        <v>60.56</v>
      </c>
      <c r="L238" t="n">
        <v>33.25</v>
      </c>
      <c r="M238" t="n">
        <v>2</v>
      </c>
      <c r="N238" t="n">
        <v>110.3</v>
      </c>
      <c r="O238" t="n">
        <v>42674.47</v>
      </c>
      <c r="P238" t="n">
        <v>111.51</v>
      </c>
      <c r="Q238" t="n">
        <v>204.14</v>
      </c>
      <c r="R238" t="n">
        <v>23.35</v>
      </c>
      <c r="S238" t="n">
        <v>17.37</v>
      </c>
      <c r="T238" t="n">
        <v>895.74</v>
      </c>
      <c r="U238" t="n">
        <v>0.74</v>
      </c>
      <c r="V238" t="n">
        <v>0.76</v>
      </c>
      <c r="W238" t="n">
        <v>1.14</v>
      </c>
      <c r="X238" t="n">
        <v>0.05</v>
      </c>
      <c r="Y238" t="n">
        <v>1</v>
      </c>
      <c r="Z238" t="n">
        <v>10</v>
      </c>
    </row>
    <row r="239">
      <c r="A239" t="n">
        <v>130</v>
      </c>
      <c r="B239" t="n">
        <v>140</v>
      </c>
      <c r="C239" t="inlineStr">
        <is>
          <t xml:space="preserve">CONCLUIDO	</t>
        </is>
      </c>
      <c r="D239" t="n">
        <v>10.1477</v>
      </c>
      <c r="E239" t="n">
        <v>9.85</v>
      </c>
      <c r="F239" t="n">
        <v>6.74</v>
      </c>
      <c r="G239" t="n">
        <v>101.17</v>
      </c>
      <c r="H239" t="n">
        <v>1.73</v>
      </c>
      <c r="I239" t="n">
        <v>4</v>
      </c>
      <c r="J239" t="n">
        <v>344.73</v>
      </c>
      <c r="K239" t="n">
        <v>60.56</v>
      </c>
      <c r="L239" t="n">
        <v>33.5</v>
      </c>
      <c r="M239" t="n">
        <v>2</v>
      </c>
      <c r="N239" t="n">
        <v>110.67</v>
      </c>
      <c r="O239" t="n">
        <v>42750.97</v>
      </c>
      <c r="P239" t="n">
        <v>111.51</v>
      </c>
      <c r="Q239" t="n">
        <v>204.14</v>
      </c>
      <c r="R239" t="n">
        <v>23.45</v>
      </c>
      <c r="S239" t="n">
        <v>17.37</v>
      </c>
      <c r="T239" t="n">
        <v>946.62</v>
      </c>
      <c r="U239" t="n">
        <v>0.74</v>
      </c>
      <c r="V239" t="n">
        <v>0.76</v>
      </c>
      <c r="W239" t="n">
        <v>1.14</v>
      </c>
      <c r="X239" t="n">
        <v>0.05</v>
      </c>
      <c r="Y239" t="n">
        <v>1</v>
      </c>
      <c r="Z239" t="n">
        <v>10</v>
      </c>
    </row>
    <row r="240">
      <c r="A240" t="n">
        <v>131</v>
      </c>
      <c r="B240" t="n">
        <v>140</v>
      </c>
      <c r="C240" t="inlineStr">
        <is>
          <t xml:space="preserve">CONCLUIDO	</t>
        </is>
      </c>
      <c r="D240" t="n">
        <v>10.1543</v>
      </c>
      <c r="E240" t="n">
        <v>9.85</v>
      </c>
      <c r="F240" t="n">
        <v>6.74</v>
      </c>
      <c r="G240" t="n">
        <v>101.07</v>
      </c>
      <c r="H240" t="n">
        <v>1.74</v>
      </c>
      <c r="I240" t="n">
        <v>4</v>
      </c>
      <c r="J240" t="n">
        <v>345.35</v>
      </c>
      <c r="K240" t="n">
        <v>60.56</v>
      </c>
      <c r="L240" t="n">
        <v>33.75</v>
      </c>
      <c r="M240" t="n">
        <v>2</v>
      </c>
      <c r="N240" t="n">
        <v>111.05</v>
      </c>
      <c r="O240" t="n">
        <v>42827.67</v>
      </c>
      <c r="P240" t="n">
        <v>111.34</v>
      </c>
      <c r="Q240" t="n">
        <v>204.18</v>
      </c>
      <c r="R240" t="n">
        <v>23.27</v>
      </c>
      <c r="S240" t="n">
        <v>17.37</v>
      </c>
      <c r="T240" t="n">
        <v>857.3</v>
      </c>
      <c r="U240" t="n">
        <v>0.75</v>
      </c>
      <c r="V240" t="n">
        <v>0.76</v>
      </c>
      <c r="W240" t="n">
        <v>1.14</v>
      </c>
      <c r="X240" t="n">
        <v>0.05</v>
      </c>
      <c r="Y240" t="n">
        <v>1</v>
      </c>
      <c r="Z240" t="n">
        <v>10</v>
      </c>
    </row>
    <row r="241">
      <c r="A241" t="n">
        <v>132</v>
      </c>
      <c r="B241" t="n">
        <v>140</v>
      </c>
      <c r="C241" t="inlineStr">
        <is>
          <t xml:space="preserve">CONCLUIDO	</t>
        </is>
      </c>
      <c r="D241" t="n">
        <v>10.1569</v>
      </c>
      <c r="E241" t="n">
        <v>9.85</v>
      </c>
      <c r="F241" t="n">
        <v>6.74</v>
      </c>
      <c r="G241" t="n">
        <v>101.03</v>
      </c>
      <c r="H241" t="n">
        <v>1.75</v>
      </c>
      <c r="I241" t="n">
        <v>4</v>
      </c>
      <c r="J241" t="n">
        <v>345.97</v>
      </c>
      <c r="K241" t="n">
        <v>60.56</v>
      </c>
      <c r="L241" t="n">
        <v>34</v>
      </c>
      <c r="M241" t="n">
        <v>2</v>
      </c>
      <c r="N241" t="n">
        <v>111.42</v>
      </c>
      <c r="O241" t="n">
        <v>42904.56</v>
      </c>
      <c r="P241" t="n">
        <v>111.12</v>
      </c>
      <c r="Q241" t="n">
        <v>204.14</v>
      </c>
      <c r="R241" t="n">
        <v>23.16</v>
      </c>
      <c r="S241" t="n">
        <v>17.37</v>
      </c>
      <c r="T241" t="n">
        <v>803.87</v>
      </c>
      <c r="U241" t="n">
        <v>0.75</v>
      </c>
      <c r="V241" t="n">
        <v>0.76</v>
      </c>
      <c r="W241" t="n">
        <v>1.14</v>
      </c>
      <c r="X241" t="n">
        <v>0.04</v>
      </c>
      <c r="Y241" t="n">
        <v>1</v>
      </c>
      <c r="Z241" t="n">
        <v>10</v>
      </c>
    </row>
    <row r="242">
      <c r="A242" t="n">
        <v>133</v>
      </c>
      <c r="B242" t="n">
        <v>140</v>
      </c>
      <c r="C242" t="inlineStr">
        <is>
          <t xml:space="preserve">CONCLUIDO	</t>
        </is>
      </c>
      <c r="D242" t="n">
        <v>10.1594</v>
      </c>
      <c r="E242" t="n">
        <v>9.84</v>
      </c>
      <c r="F242" t="n">
        <v>6.73</v>
      </c>
      <c r="G242" t="n">
        <v>101</v>
      </c>
      <c r="H242" t="n">
        <v>1.76</v>
      </c>
      <c r="I242" t="n">
        <v>4</v>
      </c>
      <c r="J242" t="n">
        <v>346.6</v>
      </c>
      <c r="K242" t="n">
        <v>60.56</v>
      </c>
      <c r="L242" t="n">
        <v>34.25</v>
      </c>
      <c r="M242" t="n">
        <v>2</v>
      </c>
      <c r="N242" t="n">
        <v>111.8</v>
      </c>
      <c r="O242" t="n">
        <v>42981.64</v>
      </c>
      <c r="P242" t="n">
        <v>111.08</v>
      </c>
      <c r="Q242" t="n">
        <v>204.14</v>
      </c>
      <c r="R242" t="n">
        <v>23.1</v>
      </c>
      <c r="S242" t="n">
        <v>17.37</v>
      </c>
      <c r="T242" t="n">
        <v>771.92</v>
      </c>
      <c r="U242" t="n">
        <v>0.75</v>
      </c>
      <c r="V242" t="n">
        <v>0.76</v>
      </c>
      <c r="W242" t="n">
        <v>1.14</v>
      </c>
      <c r="X242" t="n">
        <v>0.04</v>
      </c>
      <c r="Y242" t="n">
        <v>1</v>
      </c>
      <c r="Z242" t="n">
        <v>10</v>
      </c>
    </row>
    <row r="243">
      <c r="A243" t="n">
        <v>134</v>
      </c>
      <c r="B243" t="n">
        <v>140</v>
      </c>
      <c r="C243" t="inlineStr">
        <is>
          <t xml:space="preserve">CONCLUIDO	</t>
        </is>
      </c>
      <c r="D243" t="n">
        <v>10.1569</v>
      </c>
      <c r="E243" t="n">
        <v>9.85</v>
      </c>
      <c r="F243" t="n">
        <v>6.74</v>
      </c>
      <c r="G243" t="n">
        <v>101.03</v>
      </c>
      <c r="H243" t="n">
        <v>1.77</v>
      </c>
      <c r="I243" t="n">
        <v>4</v>
      </c>
      <c r="J243" t="n">
        <v>347.23</v>
      </c>
      <c r="K243" t="n">
        <v>60.56</v>
      </c>
      <c r="L243" t="n">
        <v>34.5</v>
      </c>
      <c r="M243" t="n">
        <v>2</v>
      </c>
      <c r="N243" t="n">
        <v>112.17</v>
      </c>
      <c r="O243" t="n">
        <v>43058.93</v>
      </c>
      <c r="P243" t="n">
        <v>110.93</v>
      </c>
      <c r="Q243" t="n">
        <v>204.14</v>
      </c>
      <c r="R243" t="n">
        <v>23.14</v>
      </c>
      <c r="S243" t="n">
        <v>17.37</v>
      </c>
      <c r="T243" t="n">
        <v>792.3099999999999</v>
      </c>
      <c r="U243" t="n">
        <v>0.75</v>
      </c>
      <c r="V243" t="n">
        <v>0.76</v>
      </c>
      <c r="W243" t="n">
        <v>1.14</v>
      </c>
      <c r="X243" t="n">
        <v>0.04</v>
      </c>
      <c r="Y243" t="n">
        <v>1</v>
      </c>
      <c r="Z243" t="n">
        <v>10</v>
      </c>
    </row>
    <row r="244">
      <c r="A244" t="n">
        <v>135</v>
      </c>
      <c r="B244" t="n">
        <v>140</v>
      </c>
      <c r="C244" t="inlineStr">
        <is>
          <t xml:space="preserve">CONCLUIDO	</t>
        </is>
      </c>
      <c r="D244" t="n">
        <v>10.156</v>
      </c>
      <c r="E244" t="n">
        <v>9.85</v>
      </c>
      <c r="F244" t="n">
        <v>6.74</v>
      </c>
      <c r="G244" t="n">
        <v>101.05</v>
      </c>
      <c r="H244" t="n">
        <v>1.78</v>
      </c>
      <c r="I244" t="n">
        <v>4</v>
      </c>
      <c r="J244" t="n">
        <v>347.85</v>
      </c>
      <c r="K244" t="n">
        <v>60.56</v>
      </c>
      <c r="L244" t="n">
        <v>34.75</v>
      </c>
      <c r="M244" t="n">
        <v>2</v>
      </c>
      <c r="N244" t="n">
        <v>112.55</v>
      </c>
      <c r="O244" t="n">
        <v>43136.41</v>
      </c>
      <c r="P244" t="n">
        <v>110.84</v>
      </c>
      <c r="Q244" t="n">
        <v>204.14</v>
      </c>
      <c r="R244" t="n">
        <v>23.18</v>
      </c>
      <c r="S244" t="n">
        <v>17.37</v>
      </c>
      <c r="T244" t="n">
        <v>813.39</v>
      </c>
      <c r="U244" t="n">
        <v>0.75</v>
      </c>
      <c r="V244" t="n">
        <v>0.76</v>
      </c>
      <c r="W244" t="n">
        <v>1.14</v>
      </c>
      <c r="X244" t="n">
        <v>0.05</v>
      </c>
      <c r="Y244" t="n">
        <v>1</v>
      </c>
      <c r="Z244" t="n">
        <v>10</v>
      </c>
    </row>
    <row r="245">
      <c r="A245" t="n">
        <v>136</v>
      </c>
      <c r="B245" t="n">
        <v>140</v>
      </c>
      <c r="C245" t="inlineStr">
        <is>
          <t xml:space="preserve">CONCLUIDO	</t>
        </is>
      </c>
      <c r="D245" t="n">
        <v>10.1572</v>
      </c>
      <c r="E245" t="n">
        <v>9.85</v>
      </c>
      <c r="F245" t="n">
        <v>6.74</v>
      </c>
      <c r="G245" t="n">
        <v>101.03</v>
      </c>
      <c r="H245" t="n">
        <v>1.79</v>
      </c>
      <c r="I245" t="n">
        <v>4</v>
      </c>
      <c r="J245" t="n">
        <v>348.48</v>
      </c>
      <c r="K245" t="n">
        <v>60.56</v>
      </c>
      <c r="L245" t="n">
        <v>35</v>
      </c>
      <c r="M245" t="n">
        <v>2</v>
      </c>
      <c r="N245" t="n">
        <v>112.93</v>
      </c>
      <c r="O245" t="n">
        <v>43214.09</v>
      </c>
      <c r="P245" t="n">
        <v>110.68</v>
      </c>
      <c r="Q245" t="n">
        <v>204.14</v>
      </c>
      <c r="R245" t="n">
        <v>23.22</v>
      </c>
      <c r="S245" t="n">
        <v>17.37</v>
      </c>
      <c r="T245" t="n">
        <v>829.92</v>
      </c>
      <c r="U245" t="n">
        <v>0.75</v>
      </c>
      <c r="V245" t="n">
        <v>0.76</v>
      </c>
      <c r="W245" t="n">
        <v>1.14</v>
      </c>
      <c r="X245" t="n">
        <v>0.04</v>
      </c>
      <c r="Y245" t="n">
        <v>1</v>
      </c>
      <c r="Z245" t="n">
        <v>10</v>
      </c>
    </row>
    <row r="246">
      <c r="A246" t="n">
        <v>137</v>
      </c>
      <c r="B246" t="n">
        <v>140</v>
      </c>
      <c r="C246" t="inlineStr">
        <is>
          <t xml:space="preserve">CONCLUIDO	</t>
        </is>
      </c>
      <c r="D246" t="n">
        <v>10.1557</v>
      </c>
      <c r="E246" t="n">
        <v>9.85</v>
      </c>
      <c r="F246" t="n">
        <v>6.74</v>
      </c>
      <c r="G246" t="n">
        <v>101.05</v>
      </c>
      <c r="H246" t="n">
        <v>1.8</v>
      </c>
      <c r="I246" t="n">
        <v>4</v>
      </c>
      <c r="J246" t="n">
        <v>349.12</v>
      </c>
      <c r="K246" t="n">
        <v>60.56</v>
      </c>
      <c r="L246" t="n">
        <v>35.25</v>
      </c>
      <c r="M246" t="n">
        <v>2</v>
      </c>
      <c r="N246" t="n">
        <v>113.31</v>
      </c>
      <c r="O246" t="n">
        <v>43291.97</v>
      </c>
      <c r="P246" t="n">
        <v>110.7</v>
      </c>
      <c r="Q246" t="n">
        <v>204.14</v>
      </c>
      <c r="R246" t="n">
        <v>23.23</v>
      </c>
      <c r="S246" t="n">
        <v>17.37</v>
      </c>
      <c r="T246" t="n">
        <v>837.53</v>
      </c>
      <c r="U246" t="n">
        <v>0.75</v>
      </c>
      <c r="V246" t="n">
        <v>0.76</v>
      </c>
      <c r="W246" t="n">
        <v>1.14</v>
      </c>
      <c r="X246" t="n">
        <v>0.05</v>
      </c>
      <c r="Y246" t="n">
        <v>1</v>
      </c>
      <c r="Z246" t="n">
        <v>10</v>
      </c>
    </row>
    <row r="247">
      <c r="A247" t="n">
        <v>138</v>
      </c>
      <c r="B247" t="n">
        <v>140</v>
      </c>
      <c r="C247" t="inlineStr">
        <is>
          <t xml:space="preserve">CONCLUIDO	</t>
        </is>
      </c>
      <c r="D247" t="n">
        <v>10.1534</v>
      </c>
      <c r="E247" t="n">
        <v>9.85</v>
      </c>
      <c r="F247" t="n">
        <v>6.74</v>
      </c>
      <c r="G247" t="n">
        <v>101.08</v>
      </c>
      <c r="H247" t="n">
        <v>1.81</v>
      </c>
      <c r="I247" t="n">
        <v>4</v>
      </c>
      <c r="J247" t="n">
        <v>349.75</v>
      </c>
      <c r="K247" t="n">
        <v>60.56</v>
      </c>
      <c r="L247" t="n">
        <v>35.5</v>
      </c>
      <c r="M247" t="n">
        <v>2</v>
      </c>
      <c r="N247" t="n">
        <v>113.69</v>
      </c>
      <c r="O247" t="n">
        <v>43370.05</v>
      </c>
      <c r="P247" t="n">
        <v>110.6</v>
      </c>
      <c r="Q247" t="n">
        <v>204.14</v>
      </c>
      <c r="R247" t="n">
        <v>23.27</v>
      </c>
      <c r="S247" t="n">
        <v>17.37</v>
      </c>
      <c r="T247" t="n">
        <v>855.08</v>
      </c>
      <c r="U247" t="n">
        <v>0.75</v>
      </c>
      <c r="V247" t="n">
        <v>0.76</v>
      </c>
      <c r="W247" t="n">
        <v>1.14</v>
      </c>
      <c r="X247" t="n">
        <v>0.05</v>
      </c>
      <c r="Y247" t="n">
        <v>1</v>
      </c>
      <c r="Z247" t="n">
        <v>10</v>
      </c>
    </row>
    <row r="248">
      <c r="A248" t="n">
        <v>139</v>
      </c>
      <c r="B248" t="n">
        <v>140</v>
      </c>
      <c r="C248" t="inlineStr">
        <is>
          <t xml:space="preserve">CONCLUIDO	</t>
        </is>
      </c>
      <c r="D248" t="n">
        <v>10.1511</v>
      </c>
      <c r="E248" t="n">
        <v>9.85</v>
      </c>
      <c r="F248" t="n">
        <v>6.74</v>
      </c>
      <c r="G248" t="n">
        <v>101.12</v>
      </c>
      <c r="H248" t="n">
        <v>1.82</v>
      </c>
      <c r="I248" t="n">
        <v>4</v>
      </c>
      <c r="J248" t="n">
        <v>350.38</v>
      </c>
      <c r="K248" t="n">
        <v>60.56</v>
      </c>
      <c r="L248" t="n">
        <v>35.75</v>
      </c>
      <c r="M248" t="n">
        <v>2</v>
      </c>
      <c r="N248" t="n">
        <v>114.08</v>
      </c>
      <c r="O248" t="n">
        <v>43448.34</v>
      </c>
      <c r="P248" t="n">
        <v>110.53</v>
      </c>
      <c r="Q248" t="n">
        <v>204.14</v>
      </c>
      <c r="R248" t="n">
        <v>23.37</v>
      </c>
      <c r="S248" t="n">
        <v>17.37</v>
      </c>
      <c r="T248" t="n">
        <v>908.14</v>
      </c>
      <c r="U248" t="n">
        <v>0.74</v>
      </c>
      <c r="V248" t="n">
        <v>0.76</v>
      </c>
      <c r="W248" t="n">
        <v>1.14</v>
      </c>
      <c r="X248" t="n">
        <v>0.05</v>
      </c>
      <c r="Y248" t="n">
        <v>1</v>
      </c>
      <c r="Z248" t="n">
        <v>10</v>
      </c>
    </row>
    <row r="249">
      <c r="A249" t="n">
        <v>140</v>
      </c>
      <c r="B249" t="n">
        <v>140</v>
      </c>
      <c r="C249" t="inlineStr">
        <is>
          <t xml:space="preserve">CONCLUIDO	</t>
        </is>
      </c>
      <c r="D249" t="n">
        <v>10.1526</v>
      </c>
      <c r="E249" t="n">
        <v>9.85</v>
      </c>
      <c r="F249" t="n">
        <v>6.74</v>
      </c>
      <c r="G249" t="n">
        <v>101.1</v>
      </c>
      <c r="H249" t="n">
        <v>1.83</v>
      </c>
      <c r="I249" t="n">
        <v>4</v>
      </c>
      <c r="J249" t="n">
        <v>351.02</v>
      </c>
      <c r="K249" t="n">
        <v>60.56</v>
      </c>
      <c r="L249" t="n">
        <v>36</v>
      </c>
      <c r="M249" t="n">
        <v>2</v>
      </c>
      <c r="N249" t="n">
        <v>114.47</v>
      </c>
      <c r="O249" t="n">
        <v>43526.84</v>
      </c>
      <c r="P249" t="n">
        <v>110.23</v>
      </c>
      <c r="Q249" t="n">
        <v>204.14</v>
      </c>
      <c r="R249" t="n">
        <v>23.39</v>
      </c>
      <c r="S249" t="n">
        <v>17.37</v>
      </c>
      <c r="T249" t="n">
        <v>916.17</v>
      </c>
      <c r="U249" t="n">
        <v>0.74</v>
      </c>
      <c r="V249" t="n">
        <v>0.76</v>
      </c>
      <c r="W249" t="n">
        <v>1.14</v>
      </c>
      <c r="X249" t="n">
        <v>0.05</v>
      </c>
      <c r="Y249" t="n">
        <v>1</v>
      </c>
      <c r="Z249" t="n">
        <v>10</v>
      </c>
    </row>
    <row r="250">
      <c r="A250" t="n">
        <v>141</v>
      </c>
      <c r="B250" t="n">
        <v>140</v>
      </c>
      <c r="C250" t="inlineStr">
        <is>
          <t xml:space="preserve">CONCLUIDO	</t>
        </is>
      </c>
      <c r="D250" t="n">
        <v>10.1506</v>
      </c>
      <c r="E250" t="n">
        <v>9.85</v>
      </c>
      <c r="F250" t="n">
        <v>6.74</v>
      </c>
      <c r="G250" t="n">
        <v>101.12</v>
      </c>
      <c r="H250" t="n">
        <v>1.84</v>
      </c>
      <c r="I250" t="n">
        <v>4</v>
      </c>
      <c r="J250" t="n">
        <v>351.66</v>
      </c>
      <c r="K250" t="n">
        <v>60.56</v>
      </c>
      <c r="L250" t="n">
        <v>36.25</v>
      </c>
      <c r="M250" t="n">
        <v>2</v>
      </c>
      <c r="N250" t="n">
        <v>114.85</v>
      </c>
      <c r="O250" t="n">
        <v>43605.54</v>
      </c>
      <c r="P250" t="n">
        <v>110.17</v>
      </c>
      <c r="Q250" t="n">
        <v>204.14</v>
      </c>
      <c r="R250" t="n">
        <v>23.42</v>
      </c>
      <c r="S250" t="n">
        <v>17.37</v>
      </c>
      <c r="T250" t="n">
        <v>933.03</v>
      </c>
      <c r="U250" t="n">
        <v>0.74</v>
      </c>
      <c r="V250" t="n">
        <v>0.76</v>
      </c>
      <c r="W250" t="n">
        <v>1.14</v>
      </c>
      <c r="X250" t="n">
        <v>0.05</v>
      </c>
      <c r="Y250" t="n">
        <v>1</v>
      </c>
      <c r="Z250" t="n">
        <v>10</v>
      </c>
    </row>
    <row r="251">
      <c r="A251" t="n">
        <v>142</v>
      </c>
      <c r="B251" t="n">
        <v>140</v>
      </c>
      <c r="C251" t="inlineStr">
        <is>
          <t xml:space="preserve">CONCLUIDO	</t>
        </is>
      </c>
      <c r="D251" t="n">
        <v>10.1534</v>
      </c>
      <c r="E251" t="n">
        <v>9.85</v>
      </c>
      <c r="F251" t="n">
        <v>6.74</v>
      </c>
      <c r="G251" t="n">
        <v>101.08</v>
      </c>
      <c r="H251" t="n">
        <v>1.85</v>
      </c>
      <c r="I251" t="n">
        <v>4</v>
      </c>
      <c r="J251" t="n">
        <v>352.3</v>
      </c>
      <c r="K251" t="n">
        <v>60.56</v>
      </c>
      <c r="L251" t="n">
        <v>36.5</v>
      </c>
      <c r="M251" t="n">
        <v>2</v>
      </c>
      <c r="N251" t="n">
        <v>115.24</v>
      </c>
      <c r="O251" t="n">
        <v>43684.46</v>
      </c>
      <c r="P251" t="n">
        <v>110.02</v>
      </c>
      <c r="Q251" t="n">
        <v>204.14</v>
      </c>
      <c r="R251" t="n">
        <v>23.25</v>
      </c>
      <c r="S251" t="n">
        <v>17.37</v>
      </c>
      <c r="T251" t="n">
        <v>845.0599999999999</v>
      </c>
      <c r="U251" t="n">
        <v>0.75</v>
      </c>
      <c r="V251" t="n">
        <v>0.76</v>
      </c>
      <c r="W251" t="n">
        <v>1.14</v>
      </c>
      <c r="X251" t="n">
        <v>0.05</v>
      </c>
      <c r="Y251" t="n">
        <v>1</v>
      </c>
      <c r="Z251" t="n">
        <v>10</v>
      </c>
    </row>
    <row r="252">
      <c r="A252" t="n">
        <v>143</v>
      </c>
      <c r="B252" t="n">
        <v>140</v>
      </c>
      <c r="C252" t="inlineStr">
        <is>
          <t xml:space="preserve">CONCLUIDO	</t>
        </is>
      </c>
      <c r="D252" t="n">
        <v>10.1534</v>
      </c>
      <c r="E252" t="n">
        <v>9.85</v>
      </c>
      <c r="F252" t="n">
        <v>6.74</v>
      </c>
      <c r="G252" t="n">
        <v>101.08</v>
      </c>
      <c r="H252" t="n">
        <v>1.86</v>
      </c>
      <c r="I252" t="n">
        <v>4</v>
      </c>
      <c r="J252" t="n">
        <v>352.94</v>
      </c>
      <c r="K252" t="n">
        <v>60.56</v>
      </c>
      <c r="L252" t="n">
        <v>36.75</v>
      </c>
      <c r="M252" t="n">
        <v>2</v>
      </c>
      <c r="N252" t="n">
        <v>115.64</v>
      </c>
      <c r="O252" t="n">
        <v>43763.7</v>
      </c>
      <c r="P252" t="n">
        <v>109.89</v>
      </c>
      <c r="Q252" t="n">
        <v>204.14</v>
      </c>
      <c r="R252" t="n">
        <v>23.26</v>
      </c>
      <c r="S252" t="n">
        <v>17.37</v>
      </c>
      <c r="T252" t="n">
        <v>854.16</v>
      </c>
      <c r="U252" t="n">
        <v>0.75</v>
      </c>
      <c r="V252" t="n">
        <v>0.76</v>
      </c>
      <c r="W252" t="n">
        <v>1.14</v>
      </c>
      <c r="X252" t="n">
        <v>0.05</v>
      </c>
      <c r="Y252" t="n">
        <v>1</v>
      </c>
      <c r="Z252" t="n">
        <v>10</v>
      </c>
    </row>
    <row r="253">
      <c r="A253" t="n">
        <v>144</v>
      </c>
      <c r="B253" t="n">
        <v>140</v>
      </c>
      <c r="C253" t="inlineStr">
        <is>
          <t xml:space="preserve">CONCLUIDO	</t>
        </is>
      </c>
      <c r="D253" t="n">
        <v>10.1537</v>
      </c>
      <c r="E253" t="n">
        <v>9.85</v>
      </c>
      <c r="F253" t="n">
        <v>6.74</v>
      </c>
      <c r="G253" t="n">
        <v>101.08</v>
      </c>
      <c r="H253" t="n">
        <v>1.87</v>
      </c>
      <c r="I253" t="n">
        <v>4</v>
      </c>
      <c r="J253" t="n">
        <v>353.58</v>
      </c>
      <c r="K253" t="n">
        <v>60.56</v>
      </c>
      <c r="L253" t="n">
        <v>37</v>
      </c>
      <c r="M253" t="n">
        <v>2</v>
      </c>
      <c r="N253" t="n">
        <v>116.03</v>
      </c>
      <c r="O253" t="n">
        <v>43843.04</v>
      </c>
      <c r="P253" t="n">
        <v>109.84</v>
      </c>
      <c r="Q253" t="n">
        <v>204.16</v>
      </c>
      <c r="R253" t="n">
        <v>23.3</v>
      </c>
      <c r="S253" t="n">
        <v>17.37</v>
      </c>
      <c r="T253" t="n">
        <v>873.34</v>
      </c>
      <c r="U253" t="n">
        <v>0.75</v>
      </c>
      <c r="V253" t="n">
        <v>0.76</v>
      </c>
      <c r="W253" t="n">
        <v>1.14</v>
      </c>
      <c r="X253" t="n">
        <v>0.05</v>
      </c>
      <c r="Y253" t="n">
        <v>1</v>
      </c>
      <c r="Z253" t="n">
        <v>10</v>
      </c>
    </row>
    <row r="254">
      <c r="A254" t="n">
        <v>145</v>
      </c>
      <c r="B254" t="n">
        <v>140</v>
      </c>
      <c r="C254" t="inlineStr">
        <is>
          <t xml:space="preserve">CONCLUIDO	</t>
        </is>
      </c>
      <c r="D254" t="n">
        <v>10.1543</v>
      </c>
      <c r="E254" t="n">
        <v>9.85</v>
      </c>
      <c r="F254" t="n">
        <v>6.74</v>
      </c>
      <c r="G254" t="n">
        <v>101.07</v>
      </c>
      <c r="H254" t="n">
        <v>1.87</v>
      </c>
      <c r="I254" t="n">
        <v>4</v>
      </c>
      <c r="J254" t="n">
        <v>354.23</v>
      </c>
      <c r="K254" t="n">
        <v>60.56</v>
      </c>
      <c r="L254" t="n">
        <v>37.25</v>
      </c>
      <c r="M254" t="n">
        <v>2</v>
      </c>
      <c r="N254" t="n">
        <v>116.42</v>
      </c>
      <c r="O254" t="n">
        <v>43922.6</v>
      </c>
      <c r="P254" t="n">
        <v>109.75</v>
      </c>
      <c r="Q254" t="n">
        <v>204.14</v>
      </c>
      <c r="R254" t="n">
        <v>23.25</v>
      </c>
      <c r="S254" t="n">
        <v>17.37</v>
      </c>
      <c r="T254" t="n">
        <v>849.03</v>
      </c>
      <c r="U254" t="n">
        <v>0.75</v>
      </c>
      <c r="V254" t="n">
        <v>0.76</v>
      </c>
      <c r="W254" t="n">
        <v>1.14</v>
      </c>
      <c r="X254" t="n">
        <v>0.05</v>
      </c>
      <c r="Y254" t="n">
        <v>1</v>
      </c>
      <c r="Z254" t="n">
        <v>10</v>
      </c>
    </row>
    <row r="255">
      <c r="A255" t="n">
        <v>146</v>
      </c>
      <c r="B255" t="n">
        <v>140</v>
      </c>
      <c r="C255" t="inlineStr">
        <is>
          <t xml:space="preserve">CONCLUIDO	</t>
        </is>
      </c>
      <c r="D255" t="n">
        <v>10.1543</v>
      </c>
      <c r="E255" t="n">
        <v>9.85</v>
      </c>
      <c r="F255" t="n">
        <v>6.74</v>
      </c>
      <c r="G255" t="n">
        <v>101.07</v>
      </c>
      <c r="H255" t="n">
        <v>1.88</v>
      </c>
      <c r="I255" t="n">
        <v>4</v>
      </c>
      <c r="J255" t="n">
        <v>354.88</v>
      </c>
      <c r="K255" t="n">
        <v>60.56</v>
      </c>
      <c r="L255" t="n">
        <v>37.5</v>
      </c>
      <c r="M255" t="n">
        <v>2</v>
      </c>
      <c r="N255" t="n">
        <v>116.82</v>
      </c>
      <c r="O255" t="n">
        <v>44002.37</v>
      </c>
      <c r="P255" t="n">
        <v>109.62</v>
      </c>
      <c r="Q255" t="n">
        <v>204.14</v>
      </c>
      <c r="R255" t="n">
        <v>23.28</v>
      </c>
      <c r="S255" t="n">
        <v>17.37</v>
      </c>
      <c r="T255" t="n">
        <v>862.11</v>
      </c>
      <c r="U255" t="n">
        <v>0.75</v>
      </c>
      <c r="V255" t="n">
        <v>0.76</v>
      </c>
      <c r="W255" t="n">
        <v>1.14</v>
      </c>
      <c r="X255" t="n">
        <v>0.05</v>
      </c>
      <c r="Y255" t="n">
        <v>1</v>
      </c>
      <c r="Z255" t="n">
        <v>10</v>
      </c>
    </row>
    <row r="256">
      <c r="A256" t="n">
        <v>147</v>
      </c>
      <c r="B256" t="n">
        <v>140</v>
      </c>
      <c r="C256" t="inlineStr">
        <is>
          <t xml:space="preserve">CONCLUIDO	</t>
        </is>
      </c>
      <c r="D256" t="n">
        <v>10.1523</v>
      </c>
      <c r="E256" t="n">
        <v>9.85</v>
      </c>
      <c r="F256" t="n">
        <v>6.74</v>
      </c>
      <c r="G256" t="n">
        <v>101.1</v>
      </c>
      <c r="H256" t="n">
        <v>1.89</v>
      </c>
      <c r="I256" t="n">
        <v>4</v>
      </c>
      <c r="J256" t="n">
        <v>355.52</v>
      </c>
      <c r="K256" t="n">
        <v>60.56</v>
      </c>
      <c r="L256" t="n">
        <v>37.75</v>
      </c>
      <c r="M256" t="n">
        <v>2</v>
      </c>
      <c r="N256" t="n">
        <v>117.22</v>
      </c>
      <c r="O256" t="n">
        <v>44082.36</v>
      </c>
      <c r="P256" t="n">
        <v>109.37</v>
      </c>
      <c r="Q256" t="n">
        <v>204.14</v>
      </c>
      <c r="R256" t="n">
        <v>23.32</v>
      </c>
      <c r="S256" t="n">
        <v>17.37</v>
      </c>
      <c r="T256" t="n">
        <v>882.21</v>
      </c>
      <c r="U256" t="n">
        <v>0.75</v>
      </c>
      <c r="V256" t="n">
        <v>0.76</v>
      </c>
      <c r="W256" t="n">
        <v>1.14</v>
      </c>
      <c r="X256" t="n">
        <v>0.05</v>
      </c>
      <c r="Y256" t="n">
        <v>1</v>
      </c>
      <c r="Z256" t="n">
        <v>10</v>
      </c>
    </row>
    <row r="257">
      <c r="A257" t="n">
        <v>148</v>
      </c>
      <c r="B257" t="n">
        <v>140</v>
      </c>
      <c r="C257" t="inlineStr">
        <is>
          <t xml:space="preserve">CONCLUIDO	</t>
        </is>
      </c>
      <c r="D257" t="n">
        <v>10.1477</v>
      </c>
      <c r="E257" t="n">
        <v>9.85</v>
      </c>
      <c r="F257" t="n">
        <v>6.74</v>
      </c>
      <c r="G257" t="n">
        <v>101.17</v>
      </c>
      <c r="H257" t="n">
        <v>1.9</v>
      </c>
      <c r="I257" t="n">
        <v>4</v>
      </c>
      <c r="J257" t="n">
        <v>356.17</v>
      </c>
      <c r="K257" t="n">
        <v>60.56</v>
      </c>
      <c r="L257" t="n">
        <v>38</v>
      </c>
      <c r="M257" t="n">
        <v>2</v>
      </c>
      <c r="N257" t="n">
        <v>117.62</v>
      </c>
      <c r="O257" t="n">
        <v>44162.57</v>
      </c>
      <c r="P257" t="n">
        <v>109.33</v>
      </c>
      <c r="Q257" t="n">
        <v>204.14</v>
      </c>
      <c r="R257" t="n">
        <v>23.5</v>
      </c>
      <c r="S257" t="n">
        <v>17.37</v>
      </c>
      <c r="T257" t="n">
        <v>971.66</v>
      </c>
      <c r="U257" t="n">
        <v>0.74</v>
      </c>
      <c r="V257" t="n">
        <v>0.76</v>
      </c>
      <c r="W257" t="n">
        <v>1.14</v>
      </c>
      <c r="X257" t="n">
        <v>0.05</v>
      </c>
      <c r="Y257" t="n">
        <v>1</v>
      </c>
      <c r="Z257" t="n">
        <v>10</v>
      </c>
    </row>
    <row r="258">
      <c r="A258" t="n">
        <v>149</v>
      </c>
      <c r="B258" t="n">
        <v>140</v>
      </c>
      <c r="C258" t="inlineStr">
        <is>
          <t xml:space="preserve">CONCLUIDO	</t>
        </is>
      </c>
      <c r="D258" t="n">
        <v>10.1491</v>
      </c>
      <c r="E258" t="n">
        <v>9.85</v>
      </c>
      <c r="F258" t="n">
        <v>6.74</v>
      </c>
      <c r="G258" t="n">
        <v>101.15</v>
      </c>
      <c r="H258" t="n">
        <v>1.91</v>
      </c>
      <c r="I258" t="n">
        <v>4</v>
      </c>
      <c r="J258" t="n">
        <v>356.83</v>
      </c>
      <c r="K258" t="n">
        <v>60.56</v>
      </c>
      <c r="L258" t="n">
        <v>38.25</v>
      </c>
      <c r="M258" t="n">
        <v>2</v>
      </c>
      <c r="N258" t="n">
        <v>118.02</v>
      </c>
      <c r="O258" t="n">
        <v>44243</v>
      </c>
      <c r="P258" t="n">
        <v>109.02</v>
      </c>
      <c r="Q258" t="n">
        <v>204.14</v>
      </c>
      <c r="R258" t="n">
        <v>23.4</v>
      </c>
      <c r="S258" t="n">
        <v>17.37</v>
      </c>
      <c r="T258" t="n">
        <v>920.85</v>
      </c>
      <c r="U258" t="n">
        <v>0.74</v>
      </c>
      <c r="V258" t="n">
        <v>0.76</v>
      </c>
      <c r="W258" t="n">
        <v>1.14</v>
      </c>
      <c r="X258" t="n">
        <v>0.05</v>
      </c>
      <c r="Y258" t="n">
        <v>1</v>
      </c>
      <c r="Z258" t="n">
        <v>10</v>
      </c>
    </row>
    <row r="259">
      <c r="A259" t="n">
        <v>150</v>
      </c>
      <c r="B259" t="n">
        <v>140</v>
      </c>
      <c r="C259" t="inlineStr">
        <is>
          <t xml:space="preserve">CONCLUIDO	</t>
        </is>
      </c>
      <c r="D259" t="n">
        <v>10.1529</v>
      </c>
      <c r="E259" t="n">
        <v>9.85</v>
      </c>
      <c r="F259" t="n">
        <v>6.74</v>
      </c>
      <c r="G259" t="n">
        <v>101.09</v>
      </c>
      <c r="H259" t="n">
        <v>1.92</v>
      </c>
      <c r="I259" t="n">
        <v>4</v>
      </c>
      <c r="J259" t="n">
        <v>357.48</v>
      </c>
      <c r="K259" t="n">
        <v>60.56</v>
      </c>
      <c r="L259" t="n">
        <v>38.5</v>
      </c>
      <c r="M259" t="n">
        <v>2</v>
      </c>
      <c r="N259" t="n">
        <v>118.43</v>
      </c>
      <c r="O259" t="n">
        <v>44323.66</v>
      </c>
      <c r="P259" t="n">
        <v>108.83</v>
      </c>
      <c r="Q259" t="n">
        <v>204.14</v>
      </c>
      <c r="R259" t="n">
        <v>23.34</v>
      </c>
      <c r="S259" t="n">
        <v>17.37</v>
      </c>
      <c r="T259" t="n">
        <v>891.05</v>
      </c>
      <c r="U259" t="n">
        <v>0.74</v>
      </c>
      <c r="V259" t="n">
        <v>0.76</v>
      </c>
      <c r="W259" t="n">
        <v>1.14</v>
      </c>
      <c r="X259" t="n">
        <v>0.05</v>
      </c>
      <c r="Y259" t="n">
        <v>1</v>
      </c>
      <c r="Z259" t="n">
        <v>10</v>
      </c>
    </row>
    <row r="260">
      <c r="A260" t="n">
        <v>151</v>
      </c>
      <c r="B260" t="n">
        <v>140</v>
      </c>
      <c r="C260" t="inlineStr">
        <is>
          <t xml:space="preserve">CONCLUIDO	</t>
        </is>
      </c>
      <c r="D260" t="n">
        <v>10.2293</v>
      </c>
      <c r="E260" t="n">
        <v>9.779999999999999</v>
      </c>
      <c r="F260" t="n">
        <v>6.72</v>
      </c>
      <c r="G260" t="n">
        <v>134.36</v>
      </c>
      <c r="H260" t="n">
        <v>1.93</v>
      </c>
      <c r="I260" t="n">
        <v>3</v>
      </c>
      <c r="J260" t="n">
        <v>358.14</v>
      </c>
      <c r="K260" t="n">
        <v>60.56</v>
      </c>
      <c r="L260" t="n">
        <v>38.75</v>
      </c>
      <c r="M260" t="n">
        <v>1</v>
      </c>
      <c r="N260" t="n">
        <v>118.83</v>
      </c>
      <c r="O260" t="n">
        <v>44404.54</v>
      </c>
      <c r="P260" t="n">
        <v>108.15</v>
      </c>
      <c r="Q260" t="n">
        <v>204.16</v>
      </c>
      <c r="R260" t="n">
        <v>22.57</v>
      </c>
      <c r="S260" t="n">
        <v>17.37</v>
      </c>
      <c r="T260" t="n">
        <v>513.78</v>
      </c>
      <c r="U260" t="n">
        <v>0.77</v>
      </c>
      <c r="V260" t="n">
        <v>0.76</v>
      </c>
      <c r="W260" t="n">
        <v>1.14</v>
      </c>
      <c r="X260" t="n">
        <v>0.03</v>
      </c>
      <c r="Y260" t="n">
        <v>1</v>
      </c>
      <c r="Z260" t="n">
        <v>10</v>
      </c>
    </row>
    <row r="261">
      <c r="A261" t="n">
        <v>152</v>
      </c>
      <c r="B261" t="n">
        <v>140</v>
      </c>
      <c r="C261" t="inlineStr">
        <is>
          <t xml:space="preserve">CONCLUIDO	</t>
        </is>
      </c>
      <c r="D261" t="n">
        <v>10.2296</v>
      </c>
      <c r="E261" t="n">
        <v>9.779999999999999</v>
      </c>
      <c r="F261" t="n">
        <v>6.72</v>
      </c>
      <c r="G261" t="n">
        <v>134.36</v>
      </c>
      <c r="H261" t="n">
        <v>1.94</v>
      </c>
      <c r="I261" t="n">
        <v>3</v>
      </c>
      <c r="J261" t="n">
        <v>358.79</v>
      </c>
      <c r="K261" t="n">
        <v>60.56</v>
      </c>
      <c r="L261" t="n">
        <v>39</v>
      </c>
      <c r="M261" t="n">
        <v>1</v>
      </c>
      <c r="N261" t="n">
        <v>119.24</v>
      </c>
      <c r="O261" t="n">
        <v>44485.65</v>
      </c>
      <c r="P261" t="n">
        <v>108.28</v>
      </c>
      <c r="Q261" t="n">
        <v>204.14</v>
      </c>
      <c r="R261" t="n">
        <v>22.6</v>
      </c>
      <c r="S261" t="n">
        <v>17.37</v>
      </c>
      <c r="T261" t="n">
        <v>528.6</v>
      </c>
      <c r="U261" t="n">
        <v>0.77</v>
      </c>
      <c r="V261" t="n">
        <v>0.76</v>
      </c>
      <c r="W261" t="n">
        <v>1.14</v>
      </c>
      <c r="X261" t="n">
        <v>0.03</v>
      </c>
      <c r="Y261" t="n">
        <v>1</v>
      </c>
      <c r="Z261" t="n">
        <v>10</v>
      </c>
    </row>
    <row r="262">
      <c r="A262" t="n">
        <v>153</v>
      </c>
      <c r="B262" t="n">
        <v>140</v>
      </c>
      <c r="C262" t="inlineStr">
        <is>
          <t xml:space="preserve">CONCLUIDO	</t>
        </is>
      </c>
      <c r="D262" t="n">
        <v>10.2296</v>
      </c>
      <c r="E262" t="n">
        <v>9.779999999999999</v>
      </c>
      <c r="F262" t="n">
        <v>6.72</v>
      </c>
      <c r="G262" t="n">
        <v>134.36</v>
      </c>
      <c r="H262" t="n">
        <v>1.95</v>
      </c>
      <c r="I262" t="n">
        <v>3</v>
      </c>
      <c r="J262" t="n">
        <v>359.45</v>
      </c>
      <c r="K262" t="n">
        <v>60.56</v>
      </c>
      <c r="L262" t="n">
        <v>39.25</v>
      </c>
      <c r="M262" t="n">
        <v>1</v>
      </c>
      <c r="N262" t="n">
        <v>119.65</v>
      </c>
      <c r="O262" t="n">
        <v>44566.98</v>
      </c>
      <c r="P262" t="n">
        <v>108.68</v>
      </c>
      <c r="Q262" t="n">
        <v>204.14</v>
      </c>
      <c r="R262" t="n">
        <v>22.62</v>
      </c>
      <c r="S262" t="n">
        <v>17.37</v>
      </c>
      <c r="T262" t="n">
        <v>534.99</v>
      </c>
      <c r="U262" t="n">
        <v>0.77</v>
      </c>
      <c r="V262" t="n">
        <v>0.76</v>
      </c>
      <c r="W262" t="n">
        <v>1.14</v>
      </c>
      <c r="X262" t="n">
        <v>0.03</v>
      </c>
      <c r="Y262" t="n">
        <v>1</v>
      </c>
      <c r="Z262" t="n">
        <v>10</v>
      </c>
    </row>
    <row r="263">
      <c r="A263" t="n">
        <v>154</v>
      </c>
      <c r="B263" t="n">
        <v>140</v>
      </c>
      <c r="C263" t="inlineStr">
        <is>
          <t xml:space="preserve">CONCLUIDO	</t>
        </is>
      </c>
      <c r="D263" t="n">
        <v>10.229</v>
      </c>
      <c r="E263" t="n">
        <v>9.779999999999999</v>
      </c>
      <c r="F263" t="n">
        <v>6.72</v>
      </c>
      <c r="G263" t="n">
        <v>134.37</v>
      </c>
      <c r="H263" t="n">
        <v>1.96</v>
      </c>
      <c r="I263" t="n">
        <v>3</v>
      </c>
      <c r="J263" t="n">
        <v>360.12</v>
      </c>
      <c r="K263" t="n">
        <v>60.56</v>
      </c>
      <c r="L263" t="n">
        <v>39.5</v>
      </c>
      <c r="M263" t="n">
        <v>1</v>
      </c>
      <c r="N263" t="n">
        <v>120.06</v>
      </c>
      <c r="O263" t="n">
        <v>44648.55</v>
      </c>
      <c r="P263" t="n">
        <v>108.82</v>
      </c>
      <c r="Q263" t="n">
        <v>204.14</v>
      </c>
      <c r="R263" t="n">
        <v>22.67</v>
      </c>
      <c r="S263" t="n">
        <v>17.37</v>
      </c>
      <c r="T263" t="n">
        <v>564.65</v>
      </c>
      <c r="U263" t="n">
        <v>0.77</v>
      </c>
      <c r="V263" t="n">
        <v>0.76</v>
      </c>
      <c r="W263" t="n">
        <v>1.14</v>
      </c>
      <c r="X263" t="n">
        <v>0.03</v>
      </c>
      <c r="Y263" t="n">
        <v>1</v>
      </c>
      <c r="Z263" t="n">
        <v>10</v>
      </c>
    </row>
    <row r="264">
      <c r="A264" t="n">
        <v>155</v>
      </c>
      <c r="B264" t="n">
        <v>140</v>
      </c>
      <c r="C264" t="inlineStr">
        <is>
          <t xml:space="preserve">CONCLUIDO	</t>
        </is>
      </c>
      <c r="D264" t="n">
        <v>10.227</v>
      </c>
      <c r="E264" t="n">
        <v>9.779999999999999</v>
      </c>
      <c r="F264" t="n">
        <v>6.72</v>
      </c>
      <c r="G264" t="n">
        <v>134.41</v>
      </c>
      <c r="H264" t="n">
        <v>1.96</v>
      </c>
      <c r="I264" t="n">
        <v>3</v>
      </c>
      <c r="J264" t="n">
        <v>360.78</v>
      </c>
      <c r="K264" t="n">
        <v>60.56</v>
      </c>
      <c r="L264" t="n">
        <v>39.75</v>
      </c>
      <c r="M264" t="n">
        <v>1</v>
      </c>
      <c r="N264" t="n">
        <v>120.47</v>
      </c>
      <c r="O264" t="n">
        <v>44730.35</v>
      </c>
      <c r="P264" t="n">
        <v>109.15</v>
      </c>
      <c r="Q264" t="n">
        <v>204.14</v>
      </c>
      <c r="R264" t="n">
        <v>22.69</v>
      </c>
      <c r="S264" t="n">
        <v>17.37</v>
      </c>
      <c r="T264" t="n">
        <v>570.86</v>
      </c>
      <c r="U264" t="n">
        <v>0.77</v>
      </c>
      <c r="V264" t="n">
        <v>0.76</v>
      </c>
      <c r="W264" t="n">
        <v>1.14</v>
      </c>
      <c r="X264" t="n">
        <v>0.03</v>
      </c>
      <c r="Y264" t="n">
        <v>1</v>
      </c>
      <c r="Z264" t="n">
        <v>10</v>
      </c>
    </row>
    <row r="265">
      <c r="A265" t="n">
        <v>156</v>
      </c>
      <c r="B265" t="n">
        <v>140</v>
      </c>
      <c r="C265" t="inlineStr">
        <is>
          <t xml:space="preserve">CONCLUIDO	</t>
        </is>
      </c>
      <c r="D265" t="n">
        <v>10.2281</v>
      </c>
      <c r="E265" t="n">
        <v>9.779999999999999</v>
      </c>
      <c r="F265" t="n">
        <v>6.72</v>
      </c>
      <c r="G265" t="n">
        <v>134.38</v>
      </c>
      <c r="H265" t="n">
        <v>1.97</v>
      </c>
      <c r="I265" t="n">
        <v>3</v>
      </c>
      <c r="J265" t="n">
        <v>361.44</v>
      </c>
      <c r="K265" t="n">
        <v>60.56</v>
      </c>
      <c r="L265" t="n">
        <v>40</v>
      </c>
      <c r="M265" t="n">
        <v>1</v>
      </c>
      <c r="N265" t="n">
        <v>120.89</v>
      </c>
      <c r="O265" t="n">
        <v>44812.39</v>
      </c>
      <c r="P265" t="n">
        <v>109.26</v>
      </c>
      <c r="Q265" t="n">
        <v>204.14</v>
      </c>
      <c r="R265" t="n">
        <v>22.67</v>
      </c>
      <c r="S265" t="n">
        <v>17.37</v>
      </c>
      <c r="T265" t="n">
        <v>562.27</v>
      </c>
      <c r="U265" t="n">
        <v>0.77</v>
      </c>
      <c r="V265" t="n">
        <v>0.76</v>
      </c>
      <c r="W265" t="n">
        <v>1.14</v>
      </c>
      <c r="X265" t="n">
        <v>0.03</v>
      </c>
      <c r="Y265" t="n">
        <v>1</v>
      </c>
      <c r="Z265" t="n">
        <v>10</v>
      </c>
    </row>
    <row r="266">
      <c r="A266" t="n">
        <v>0</v>
      </c>
      <c r="B266" t="n">
        <v>40</v>
      </c>
      <c r="C266" t="inlineStr">
        <is>
          <t xml:space="preserve">CONCLUIDO	</t>
        </is>
      </c>
      <c r="D266" t="n">
        <v>9.543200000000001</v>
      </c>
      <c r="E266" t="n">
        <v>10.48</v>
      </c>
      <c r="F266" t="n">
        <v>7.65</v>
      </c>
      <c r="G266" t="n">
        <v>9.77</v>
      </c>
      <c r="H266" t="n">
        <v>0.2</v>
      </c>
      <c r="I266" t="n">
        <v>47</v>
      </c>
      <c r="J266" t="n">
        <v>89.87</v>
      </c>
      <c r="K266" t="n">
        <v>37.55</v>
      </c>
      <c r="L266" t="n">
        <v>1</v>
      </c>
      <c r="M266" t="n">
        <v>45</v>
      </c>
      <c r="N266" t="n">
        <v>11.32</v>
      </c>
      <c r="O266" t="n">
        <v>11317.98</v>
      </c>
      <c r="P266" t="n">
        <v>63.52</v>
      </c>
      <c r="Q266" t="n">
        <v>204.25</v>
      </c>
      <c r="R266" t="n">
        <v>51.61</v>
      </c>
      <c r="S266" t="n">
        <v>17.37</v>
      </c>
      <c r="T266" t="n">
        <v>14809.95</v>
      </c>
      <c r="U266" t="n">
        <v>0.34</v>
      </c>
      <c r="V266" t="n">
        <v>0.67</v>
      </c>
      <c r="W266" t="n">
        <v>1.22</v>
      </c>
      <c r="X266" t="n">
        <v>0.96</v>
      </c>
      <c r="Y266" t="n">
        <v>1</v>
      </c>
      <c r="Z266" t="n">
        <v>10</v>
      </c>
    </row>
    <row r="267">
      <c r="A267" t="n">
        <v>1</v>
      </c>
      <c r="B267" t="n">
        <v>40</v>
      </c>
      <c r="C267" t="inlineStr">
        <is>
          <t xml:space="preserve">CONCLUIDO	</t>
        </is>
      </c>
      <c r="D267" t="n">
        <v>9.987</v>
      </c>
      <c r="E267" t="n">
        <v>10.01</v>
      </c>
      <c r="F267" t="n">
        <v>7.39</v>
      </c>
      <c r="G267" t="n">
        <v>12.32</v>
      </c>
      <c r="H267" t="n">
        <v>0.24</v>
      </c>
      <c r="I267" t="n">
        <v>36</v>
      </c>
      <c r="J267" t="n">
        <v>90.18000000000001</v>
      </c>
      <c r="K267" t="n">
        <v>37.55</v>
      </c>
      <c r="L267" t="n">
        <v>1.25</v>
      </c>
      <c r="M267" t="n">
        <v>34</v>
      </c>
      <c r="N267" t="n">
        <v>11.37</v>
      </c>
      <c r="O267" t="n">
        <v>11355.7</v>
      </c>
      <c r="P267" t="n">
        <v>60.94</v>
      </c>
      <c r="Q267" t="n">
        <v>204.2</v>
      </c>
      <c r="R267" t="n">
        <v>43.68</v>
      </c>
      <c r="S267" t="n">
        <v>17.37</v>
      </c>
      <c r="T267" t="n">
        <v>10902.33</v>
      </c>
      <c r="U267" t="n">
        <v>0.4</v>
      </c>
      <c r="V267" t="n">
        <v>0.6899999999999999</v>
      </c>
      <c r="W267" t="n">
        <v>1.19</v>
      </c>
      <c r="X267" t="n">
        <v>0.7</v>
      </c>
      <c r="Y267" t="n">
        <v>1</v>
      </c>
      <c r="Z267" t="n">
        <v>10</v>
      </c>
    </row>
    <row r="268">
      <c r="A268" t="n">
        <v>2</v>
      </c>
      <c r="B268" t="n">
        <v>40</v>
      </c>
      <c r="C268" t="inlineStr">
        <is>
          <t xml:space="preserve">CONCLUIDO	</t>
        </is>
      </c>
      <c r="D268" t="n">
        <v>10.2305</v>
      </c>
      <c r="E268" t="n">
        <v>9.77</v>
      </c>
      <c r="F268" t="n">
        <v>7.27</v>
      </c>
      <c r="G268" t="n">
        <v>14.54</v>
      </c>
      <c r="H268" t="n">
        <v>0.29</v>
      </c>
      <c r="I268" t="n">
        <v>30</v>
      </c>
      <c r="J268" t="n">
        <v>90.48</v>
      </c>
      <c r="K268" t="n">
        <v>37.55</v>
      </c>
      <c r="L268" t="n">
        <v>1.5</v>
      </c>
      <c r="M268" t="n">
        <v>28</v>
      </c>
      <c r="N268" t="n">
        <v>11.43</v>
      </c>
      <c r="O268" t="n">
        <v>11393.43</v>
      </c>
      <c r="P268" t="n">
        <v>59.38</v>
      </c>
      <c r="Q268" t="n">
        <v>204.15</v>
      </c>
      <c r="R268" t="n">
        <v>39.94</v>
      </c>
      <c r="S268" t="n">
        <v>17.37</v>
      </c>
      <c r="T268" t="n">
        <v>9060.16</v>
      </c>
      <c r="U268" t="n">
        <v>0.44</v>
      </c>
      <c r="V268" t="n">
        <v>0.7</v>
      </c>
      <c r="W268" t="n">
        <v>1.18</v>
      </c>
      <c r="X268" t="n">
        <v>0.58</v>
      </c>
      <c r="Y268" t="n">
        <v>1</v>
      </c>
      <c r="Z268" t="n">
        <v>10</v>
      </c>
    </row>
    <row r="269">
      <c r="A269" t="n">
        <v>3</v>
      </c>
      <c r="B269" t="n">
        <v>40</v>
      </c>
      <c r="C269" t="inlineStr">
        <is>
          <t xml:space="preserve">CONCLUIDO	</t>
        </is>
      </c>
      <c r="D269" t="n">
        <v>10.4263</v>
      </c>
      <c r="E269" t="n">
        <v>9.59</v>
      </c>
      <c r="F269" t="n">
        <v>7.18</v>
      </c>
      <c r="G269" t="n">
        <v>17.23</v>
      </c>
      <c r="H269" t="n">
        <v>0.34</v>
      </c>
      <c r="I269" t="n">
        <v>25</v>
      </c>
      <c r="J269" t="n">
        <v>90.79000000000001</v>
      </c>
      <c r="K269" t="n">
        <v>37.55</v>
      </c>
      <c r="L269" t="n">
        <v>1.75</v>
      </c>
      <c r="M269" t="n">
        <v>23</v>
      </c>
      <c r="N269" t="n">
        <v>11.49</v>
      </c>
      <c r="O269" t="n">
        <v>11431.19</v>
      </c>
      <c r="P269" t="n">
        <v>58.32</v>
      </c>
      <c r="Q269" t="n">
        <v>204.15</v>
      </c>
      <c r="R269" t="n">
        <v>37.09</v>
      </c>
      <c r="S269" t="n">
        <v>17.37</v>
      </c>
      <c r="T269" t="n">
        <v>7660.46</v>
      </c>
      <c r="U269" t="n">
        <v>0.47</v>
      </c>
      <c r="V269" t="n">
        <v>0.71</v>
      </c>
      <c r="W269" t="n">
        <v>1.18</v>
      </c>
      <c r="X269" t="n">
        <v>0.49</v>
      </c>
      <c r="Y269" t="n">
        <v>1</v>
      </c>
      <c r="Z269" t="n">
        <v>10</v>
      </c>
    </row>
    <row r="270">
      <c r="A270" t="n">
        <v>4</v>
      </c>
      <c r="B270" t="n">
        <v>40</v>
      </c>
      <c r="C270" t="inlineStr">
        <is>
          <t xml:space="preserve">CONCLUIDO	</t>
        </is>
      </c>
      <c r="D270" t="n">
        <v>10.5587</v>
      </c>
      <c r="E270" t="n">
        <v>9.470000000000001</v>
      </c>
      <c r="F270" t="n">
        <v>7.12</v>
      </c>
      <c r="G270" t="n">
        <v>19.41</v>
      </c>
      <c r="H270" t="n">
        <v>0.39</v>
      </c>
      <c r="I270" t="n">
        <v>22</v>
      </c>
      <c r="J270" t="n">
        <v>91.09999999999999</v>
      </c>
      <c r="K270" t="n">
        <v>37.55</v>
      </c>
      <c r="L270" t="n">
        <v>2</v>
      </c>
      <c r="M270" t="n">
        <v>20</v>
      </c>
      <c r="N270" t="n">
        <v>11.54</v>
      </c>
      <c r="O270" t="n">
        <v>11468.97</v>
      </c>
      <c r="P270" t="n">
        <v>57.4</v>
      </c>
      <c r="Q270" t="n">
        <v>204.23</v>
      </c>
      <c r="R270" t="n">
        <v>34.91</v>
      </c>
      <c r="S270" t="n">
        <v>17.37</v>
      </c>
      <c r="T270" t="n">
        <v>6588.59</v>
      </c>
      <c r="U270" t="n">
        <v>0.5</v>
      </c>
      <c r="V270" t="n">
        <v>0.72</v>
      </c>
      <c r="W270" t="n">
        <v>1.17</v>
      </c>
      <c r="X270" t="n">
        <v>0.42</v>
      </c>
      <c r="Y270" t="n">
        <v>1</v>
      </c>
      <c r="Z270" t="n">
        <v>10</v>
      </c>
    </row>
    <row r="271">
      <c r="A271" t="n">
        <v>5</v>
      </c>
      <c r="B271" t="n">
        <v>40</v>
      </c>
      <c r="C271" t="inlineStr">
        <is>
          <t xml:space="preserve">CONCLUIDO	</t>
        </is>
      </c>
      <c r="D271" t="n">
        <v>10.7003</v>
      </c>
      <c r="E271" t="n">
        <v>9.35</v>
      </c>
      <c r="F271" t="n">
        <v>7.05</v>
      </c>
      <c r="G271" t="n">
        <v>22.25</v>
      </c>
      <c r="H271" t="n">
        <v>0.43</v>
      </c>
      <c r="I271" t="n">
        <v>19</v>
      </c>
      <c r="J271" t="n">
        <v>91.40000000000001</v>
      </c>
      <c r="K271" t="n">
        <v>37.55</v>
      </c>
      <c r="L271" t="n">
        <v>2.25</v>
      </c>
      <c r="M271" t="n">
        <v>17</v>
      </c>
      <c r="N271" t="n">
        <v>11.6</v>
      </c>
      <c r="O271" t="n">
        <v>11506.78</v>
      </c>
      <c r="P271" t="n">
        <v>56.26</v>
      </c>
      <c r="Q271" t="n">
        <v>204.15</v>
      </c>
      <c r="R271" t="n">
        <v>32.95</v>
      </c>
      <c r="S271" t="n">
        <v>17.37</v>
      </c>
      <c r="T271" t="n">
        <v>5623.15</v>
      </c>
      <c r="U271" t="n">
        <v>0.53</v>
      </c>
      <c r="V271" t="n">
        <v>0.72</v>
      </c>
      <c r="W271" t="n">
        <v>1.16</v>
      </c>
      <c r="X271" t="n">
        <v>0.35</v>
      </c>
      <c r="Y271" t="n">
        <v>1</v>
      </c>
      <c r="Z271" t="n">
        <v>10</v>
      </c>
    </row>
    <row r="272">
      <c r="A272" t="n">
        <v>6</v>
      </c>
      <c r="B272" t="n">
        <v>40</v>
      </c>
      <c r="C272" t="inlineStr">
        <is>
          <t xml:space="preserve">CONCLUIDO	</t>
        </is>
      </c>
      <c r="D272" t="n">
        <v>10.7859</v>
      </c>
      <c r="E272" t="n">
        <v>9.27</v>
      </c>
      <c r="F272" t="n">
        <v>7.01</v>
      </c>
      <c r="G272" t="n">
        <v>24.74</v>
      </c>
      <c r="H272" t="n">
        <v>0.48</v>
      </c>
      <c r="I272" t="n">
        <v>17</v>
      </c>
      <c r="J272" t="n">
        <v>91.70999999999999</v>
      </c>
      <c r="K272" t="n">
        <v>37.55</v>
      </c>
      <c r="L272" t="n">
        <v>2.5</v>
      </c>
      <c r="M272" t="n">
        <v>15</v>
      </c>
      <c r="N272" t="n">
        <v>11.66</v>
      </c>
      <c r="O272" t="n">
        <v>11544.61</v>
      </c>
      <c r="P272" t="n">
        <v>55.47</v>
      </c>
      <c r="Q272" t="n">
        <v>204.14</v>
      </c>
      <c r="R272" t="n">
        <v>31.59</v>
      </c>
      <c r="S272" t="n">
        <v>17.37</v>
      </c>
      <c r="T272" t="n">
        <v>4950.38</v>
      </c>
      <c r="U272" t="n">
        <v>0.55</v>
      </c>
      <c r="V272" t="n">
        <v>0.73</v>
      </c>
      <c r="W272" t="n">
        <v>1.17</v>
      </c>
      <c r="X272" t="n">
        <v>0.32</v>
      </c>
      <c r="Y272" t="n">
        <v>1</v>
      </c>
      <c r="Z272" t="n">
        <v>10</v>
      </c>
    </row>
    <row r="273">
      <c r="A273" t="n">
        <v>7</v>
      </c>
      <c r="B273" t="n">
        <v>40</v>
      </c>
      <c r="C273" t="inlineStr">
        <is>
          <t xml:space="preserve">CONCLUIDO	</t>
        </is>
      </c>
      <c r="D273" t="n">
        <v>10.8059</v>
      </c>
      <c r="E273" t="n">
        <v>9.25</v>
      </c>
      <c r="F273" t="n">
        <v>7.01</v>
      </c>
      <c r="G273" t="n">
        <v>26.29</v>
      </c>
      <c r="H273" t="n">
        <v>0.52</v>
      </c>
      <c r="I273" t="n">
        <v>16</v>
      </c>
      <c r="J273" t="n">
        <v>92.02</v>
      </c>
      <c r="K273" t="n">
        <v>37.55</v>
      </c>
      <c r="L273" t="n">
        <v>2.75</v>
      </c>
      <c r="M273" t="n">
        <v>14</v>
      </c>
      <c r="N273" t="n">
        <v>11.71</v>
      </c>
      <c r="O273" t="n">
        <v>11582.46</v>
      </c>
      <c r="P273" t="n">
        <v>55.28</v>
      </c>
      <c r="Q273" t="n">
        <v>204.14</v>
      </c>
      <c r="R273" t="n">
        <v>31.82</v>
      </c>
      <c r="S273" t="n">
        <v>17.37</v>
      </c>
      <c r="T273" t="n">
        <v>5070.12</v>
      </c>
      <c r="U273" t="n">
        <v>0.55</v>
      </c>
      <c r="V273" t="n">
        <v>0.73</v>
      </c>
      <c r="W273" t="n">
        <v>1.17</v>
      </c>
      <c r="X273" t="n">
        <v>0.32</v>
      </c>
      <c r="Y273" t="n">
        <v>1</v>
      </c>
      <c r="Z273" t="n">
        <v>10</v>
      </c>
    </row>
    <row r="274">
      <c r="A274" t="n">
        <v>8</v>
      </c>
      <c r="B274" t="n">
        <v>40</v>
      </c>
      <c r="C274" t="inlineStr">
        <is>
          <t xml:space="preserve">CONCLUIDO	</t>
        </is>
      </c>
      <c r="D274" t="n">
        <v>10.9223</v>
      </c>
      <c r="E274" t="n">
        <v>9.16</v>
      </c>
      <c r="F274" t="n">
        <v>6.95</v>
      </c>
      <c r="G274" t="n">
        <v>29.79</v>
      </c>
      <c r="H274" t="n">
        <v>0.57</v>
      </c>
      <c r="I274" t="n">
        <v>14</v>
      </c>
      <c r="J274" t="n">
        <v>92.31999999999999</v>
      </c>
      <c r="K274" t="n">
        <v>37.55</v>
      </c>
      <c r="L274" t="n">
        <v>3</v>
      </c>
      <c r="M274" t="n">
        <v>12</v>
      </c>
      <c r="N274" t="n">
        <v>11.77</v>
      </c>
      <c r="O274" t="n">
        <v>11620.34</v>
      </c>
      <c r="P274" t="n">
        <v>54.24</v>
      </c>
      <c r="Q274" t="n">
        <v>204.16</v>
      </c>
      <c r="R274" t="n">
        <v>30.13</v>
      </c>
      <c r="S274" t="n">
        <v>17.37</v>
      </c>
      <c r="T274" t="n">
        <v>4237.3</v>
      </c>
      <c r="U274" t="n">
        <v>0.58</v>
      </c>
      <c r="V274" t="n">
        <v>0.73</v>
      </c>
      <c r="W274" t="n">
        <v>1.15</v>
      </c>
      <c r="X274" t="n">
        <v>0.26</v>
      </c>
      <c r="Y274" t="n">
        <v>1</v>
      </c>
      <c r="Z274" t="n">
        <v>10</v>
      </c>
    </row>
    <row r="275">
      <c r="A275" t="n">
        <v>9</v>
      </c>
      <c r="B275" t="n">
        <v>40</v>
      </c>
      <c r="C275" t="inlineStr">
        <is>
          <t xml:space="preserve">CONCLUIDO	</t>
        </is>
      </c>
      <c r="D275" t="n">
        <v>10.9703</v>
      </c>
      <c r="E275" t="n">
        <v>9.119999999999999</v>
      </c>
      <c r="F275" t="n">
        <v>6.93</v>
      </c>
      <c r="G275" t="n">
        <v>31.98</v>
      </c>
      <c r="H275" t="n">
        <v>0.62</v>
      </c>
      <c r="I275" t="n">
        <v>13</v>
      </c>
      <c r="J275" t="n">
        <v>92.63</v>
      </c>
      <c r="K275" t="n">
        <v>37.55</v>
      </c>
      <c r="L275" t="n">
        <v>3.25</v>
      </c>
      <c r="M275" t="n">
        <v>11</v>
      </c>
      <c r="N275" t="n">
        <v>11.83</v>
      </c>
      <c r="O275" t="n">
        <v>11658.24</v>
      </c>
      <c r="P275" t="n">
        <v>53.73</v>
      </c>
      <c r="Q275" t="n">
        <v>204.15</v>
      </c>
      <c r="R275" t="n">
        <v>29.28</v>
      </c>
      <c r="S275" t="n">
        <v>17.37</v>
      </c>
      <c r="T275" t="n">
        <v>3819.24</v>
      </c>
      <c r="U275" t="n">
        <v>0.59</v>
      </c>
      <c r="V275" t="n">
        <v>0.74</v>
      </c>
      <c r="W275" t="n">
        <v>1.16</v>
      </c>
      <c r="X275" t="n">
        <v>0.24</v>
      </c>
      <c r="Y275" t="n">
        <v>1</v>
      </c>
      <c r="Z275" t="n">
        <v>10</v>
      </c>
    </row>
    <row r="276">
      <c r="A276" t="n">
        <v>10</v>
      </c>
      <c r="B276" t="n">
        <v>40</v>
      </c>
      <c r="C276" t="inlineStr">
        <is>
          <t xml:space="preserve">CONCLUIDO	</t>
        </is>
      </c>
      <c r="D276" t="n">
        <v>11.0136</v>
      </c>
      <c r="E276" t="n">
        <v>9.08</v>
      </c>
      <c r="F276" t="n">
        <v>6.91</v>
      </c>
      <c r="G276" t="n">
        <v>34.57</v>
      </c>
      <c r="H276" t="n">
        <v>0.66</v>
      </c>
      <c r="I276" t="n">
        <v>12</v>
      </c>
      <c r="J276" t="n">
        <v>92.94</v>
      </c>
      <c r="K276" t="n">
        <v>37.55</v>
      </c>
      <c r="L276" t="n">
        <v>3.5</v>
      </c>
      <c r="M276" t="n">
        <v>10</v>
      </c>
      <c r="N276" t="n">
        <v>11.88</v>
      </c>
      <c r="O276" t="n">
        <v>11696.16</v>
      </c>
      <c r="P276" t="n">
        <v>53.17</v>
      </c>
      <c r="Q276" t="n">
        <v>204.15</v>
      </c>
      <c r="R276" t="n">
        <v>28.86</v>
      </c>
      <c r="S276" t="n">
        <v>17.37</v>
      </c>
      <c r="T276" t="n">
        <v>3610.93</v>
      </c>
      <c r="U276" t="n">
        <v>0.6</v>
      </c>
      <c r="V276" t="n">
        <v>0.74</v>
      </c>
      <c r="W276" t="n">
        <v>1.15</v>
      </c>
      <c r="X276" t="n">
        <v>0.22</v>
      </c>
      <c r="Y276" t="n">
        <v>1</v>
      </c>
      <c r="Z276" t="n">
        <v>10</v>
      </c>
    </row>
    <row r="277">
      <c r="A277" t="n">
        <v>11</v>
      </c>
      <c r="B277" t="n">
        <v>40</v>
      </c>
      <c r="C277" t="inlineStr">
        <is>
          <t xml:space="preserve">CONCLUIDO	</t>
        </is>
      </c>
      <c r="D277" t="n">
        <v>11.0807</v>
      </c>
      <c r="E277" t="n">
        <v>9.02</v>
      </c>
      <c r="F277" t="n">
        <v>6.88</v>
      </c>
      <c r="G277" t="n">
        <v>37.51</v>
      </c>
      <c r="H277" t="n">
        <v>0.71</v>
      </c>
      <c r="I277" t="n">
        <v>11</v>
      </c>
      <c r="J277" t="n">
        <v>93.23999999999999</v>
      </c>
      <c r="K277" t="n">
        <v>37.55</v>
      </c>
      <c r="L277" t="n">
        <v>3.75</v>
      </c>
      <c r="M277" t="n">
        <v>9</v>
      </c>
      <c r="N277" t="n">
        <v>11.94</v>
      </c>
      <c r="O277" t="n">
        <v>11734.1</v>
      </c>
      <c r="P277" t="n">
        <v>52.11</v>
      </c>
      <c r="Q277" t="n">
        <v>204.17</v>
      </c>
      <c r="R277" t="n">
        <v>27.66</v>
      </c>
      <c r="S277" t="n">
        <v>17.37</v>
      </c>
      <c r="T277" t="n">
        <v>3017.84</v>
      </c>
      <c r="U277" t="n">
        <v>0.63</v>
      </c>
      <c r="V277" t="n">
        <v>0.74</v>
      </c>
      <c r="W277" t="n">
        <v>1.15</v>
      </c>
      <c r="X277" t="n">
        <v>0.19</v>
      </c>
      <c r="Y277" t="n">
        <v>1</v>
      </c>
      <c r="Z277" t="n">
        <v>10</v>
      </c>
    </row>
    <row r="278">
      <c r="A278" t="n">
        <v>12</v>
      </c>
      <c r="B278" t="n">
        <v>40</v>
      </c>
      <c r="C278" t="inlineStr">
        <is>
          <t xml:space="preserve">CONCLUIDO	</t>
        </is>
      </c>
      <c r="D278" t="n">
        <v>11.0626</v>
      </c>
      <c r="E278" t="n">
        <v>9.039999999999999</v>
      </c>
      <c r="F278" t="n">
        <v>6.89</v>
      </c>
      <c r="G278" t="n">
        <v>37.59</v>
      </c>
      <c r="H278" t="n">
        <v>0.75</v>
      </c>
      <c r="I278" t="n">
        <v>11</v>
      </c>
      <c r="J278" t="n">
        <v>93.55</v>
      </c>
      <c r="K278" t="n">
        <v>37.55</v>
      </c>
      <c r="L278" t="n">
        <v>4</v>
      </c>
      <c r="M278" t="n">
        <v>9</v>
      </c>
      <c r="N278" t="n">
        <v>12</v>
      </c>
      <c r="O278" t="n">
        <v>11772.07</v>
      </c>
      <c r="P278" t="n">
        <v>51.96</v>
      </c>
      <c r="Q278" t="n">
        <v>204.15</v>
      </c>
      <c r="R278" t="n">
        <v>28.14</v>
      </c>
      <c r="S278" t="n">
        <v>17.37</v>
      </c>
      <c r="T278" t="n">
        <v>3258.82</v>
      </c>
      <c r="U278" t="n">
        <v>0.62</v>
      </c>
      <c r="V278" t="n">
        <v>0.74</v>
      </c>
      <c r="W278" t="n">
        <v>1.15</v>
      </c>
      <c r="X278" t="n">
        <v>0.2</v>
      </c>
      <c r="Y278" t="n">
        <v>1</v>
      </c>
      <c r="Z278" t="n">
        <v>10</v>
      </c>
    </row>
    <row r="279">
      <c r="A279" t="n">
        <v>13</v>
      </c>
      <c r="B279" t="n">
        <v>40</v>
      </c>
      <c r="C279" t="inlineStr">
        <is>
          <t xml:space="preserve">CONCLUIDO	</t>
        </is>
      </c>
      <c r="D279" t="n">
        <v>11.1108</v>
      </c>
      <c r="E279" t="n">
        <v>9</v>
      </c>
      <c r="F279" t="n">
        <v>6.87</v>
      </c>
      <c r="G279" t="n">
        <v>41.23</v>
      </c>
      <c r="H279" t="n">
        <v>0.8</v>
      </c>
      <c r="I279" t="n">
        <v>10</v>
      </c>
      <c r="J279" t="n">
        <v>93.86</v>
      </c>
      <c r="K279" t="n">
        <v>37.55</v>
      </c>
      <c r="L279" t="n">
        <v>4.25</v>
      </c>
      <c r="M279" t="n">
        <v>8</v>
      </c>
      <c r="N279" t="n">
        <v>12.06</v>
      </c>
      <c r="O279" t="n">
        <v>11810.06</v>
      </c>
      <c r="P279" t="n">
        <v>51.18</v>
      </c>
      <c r="Q279" t="n">
        <v>204.14</v>
      </c>
      <c r="R279" t="n">
        <v>27.35</v>
      </c>
      <c r="S279" t="n">
        <v>17.37</v>
      </c>
      <c r="T279" t="n">
        <v>2868.84</v>
      </c>
      <c r="U279" t="n">
        <v>0.64</v>
      </c>
      <c r="V279" t="n">
        <v>0.74</v>
      </c>
      <c r="W279" t="n">
        <v>1.16</v>
      </c>
      <c r="X279" t="n">
        <v>0.18</v>
      </c>
      <c r="Y279" t="n">
        <v>1</v>
      </c>
      <c r="Z279" t="n">
        <v>10</v>
      </c>
    </row>
    <row r="280">
      <c r="A280" t="n">
        <v>14</v>
      </c>
      <c r="B280" t="n">
        <v>40</v>
      </c>
      <c r="C280" t="inlineStr">
        <is>
          <t xml:space="preserve">CONCLUIDO	</t>
        </is>
      </c>
      <c r="D280" t="n">
        <v>11.1676</v>
      </c>
      <c r="E280" t="n">
        <v>8.949999999999999</v>
      </c>
      <c r="F280" t="n">
        <v>6.84</v>
      </c>
      <c r="G280" t="n">
        <v>45.63</v>
      </c>
      <c r="H280" t="n">
        <v>0.84</v>
      </c>
      <c r="I280" t="n">
        <v>9</v>
      </c>
      <c r="J280" t="n">
        <v>94.17</v>
      </c>
      <c r="K280" t="n">
        <v>37.55</v>
      </c>
      <c r="L280" t="n">
        <v>4.5</v>
      </c>
      <c r="M280" t="n">
        <v>7</v>
      </c>
      <c r="N280" t="n">
        <v>12.12</v>
      </c>
      <c r="O280" t="n">
        <v>11848.08</v>
      </c>
      <c r="P280" t="n">
        <v>50.3</v>
      </c>
      <c r="Q280" t="n">
        <v>204.14</v>
      </c>
      <c r="R280" t="n">
        <v>26.61</v>
      </c>
      <c r="S280" t="n">
        <v>17.37</v>
      </c>
      <c r="T280" t="n">
        <v>2501.66</v>
      </c>
      <c r="U280" t="n">
        <v>0.65</v>
      </c>
      <c r="V280" t="n">
        <v>0.75</v>
      </c>
      <c r="W280" t="n">
        <v>1.15</v>
      </c>
      <c r="X280" t="n">
        <v>0.15</v>
      </c>
      <c r="Y280" t="n">
        <v>1</v>
      </c>
      <c r="Z280" t="n">
        <v>10</v>
      </c>
    </row>
    <row r="281">
      <c r="A281" t="n">
        <v>15</v>
      </c>
      <c r="B281" t="n">
        <v>40</v>
      </c>
      <c r="C281" t="inlineStr">
        <is>
          <t xml:space="preserve">CONCLUIDO	</t>
        </is>
      </c>
      <c r="D281" t="n">
        <v>11.1503</v>
      </c>
      <c r="E281" t="n">
        <v>8.970000000000001</v>
      </c>
      <c r="F281" t="n">
        <v>6.86</v>
      </c>
      <c r="G281" t="n">
        <v>45.72</v>
      </c>
      <c r="H281" t="n">
        <v>0.88</v>
      </c>
      <c r="I281" t="n">
        <v>9</v>
      </c>
      <c r="J281" t="n">
        <v>94.48</v>
      </c>
      <c r="K281" t="n">
        <v>37.55</v>
      </c>
      <c r="L281" t="n">
        <v>4.75</v>
      </c>
      <c r="M281" t="n">
        <v>7</v>
      </c>
      <c r="N281" t="n">
        <v>12.17</v>
      </c>
      <c r="O281" t="n">
        <v>11886.12</v>
      </c>
      <c r="P281" t="n">
        <v>50.73</v>
      </c>
      <c r="Q281" t="n">
        <v>204.14</v>
      </c>
      <c r="R281" t="n">
        <v>27.09</v>
      </c>
      <c r="S281" t="n">
        <v>17.37</v>
      </c>
      <c r="T281" t="n">
        <v>2740.19</v>
      </c>
      <c r="U281" t="n">
        <v>0.64</v>
      </c>
      <c r="V281" t="n">
        <v>0.74</v>
      </c>
      <c r="W281" t="n">
        <v>1.15</v>
      </c>
      <c r="X281" t="n">
        <v>0.17</v>
      </c>
      <c r="Y281" t="n">
        <v>1</v>
      </c>
      <c r="Z281" t="n">
        <v>10</v>
      </c>
    </row>
    <row r="282">
      <c r="A282" t="n">
        <v>16</v>
      </c>
      <c r="B282" t="n">
        <v>40</v>
      </c>
      <c r="C282" t="inlineStr">
        <is>
          <t xml:space="preserve">CONCLUIDO	</t>
        </is>
      </c>
      <c r="D282" t="n">
        <v>11.1569</v>
      </c>
      <c r="E282" t="n">
        <v>8.960000000000001</v>
      </c>
      <c r="F282" t="n">
        <v>6.85</v>
      </c>
      <c r="G282" t="n">
        <v>45.69</v>
      </c>
      <c r="H282" t="n">
        <v>0.93</v>
      </c>
      <c r="I282" t="n">
        <v>9</v>
      </c>
      <c r="J282" t="n">
        <v>94.79000000000001</v>
      </c>
      <c r="K282" t="n">
        <v>37.55</v>
      </c>
      <c r="L282" t="n">
        <v>5</v>
      </c>
      <c r="M282" t="n">
        <v>7</v>
      </c>
      <c r="N282" t="n">
        <v>12.23</v>
      </c>
      <c r="O282" t="n">
        <v>11924.18</v>
      </c>
      <c r="P282" t="n">
        <v>49.72</v>
      </c>
      <c r="Q282" t="n">
        <v>204.16</v>
      </c>
      <c r="R282" t="n">
        <v>26.87</v>
      </c>
      <c r="S282" t="n">
        <v>17.37</v>
      </c>
      <c r="T282" t="n">
        <v>2631.91</v>
      </c>
      <c r="U282" t="n">
        <v>0.65</v>
      </c>
      <c r="V282" t="n">
        <v>0.75</v>
      </c>
      <c r="W282" t="n">
        <v>1.15</v>
      </c>
      <c r="X282" t="n">
        <v>0.16</v>
      </c>
      <c r="Y282" t="n">
        <v>1</v>
      </c>
      <c r="Z282" t="n">
        <v>10</v>
      </c>
    </row>
    <row r="283">
      <c r="A283" t="n">
        <v>17</v>
      </c>
      <c r="B283" t="n">
        <v>40</v>
      </c>
      <c r="C283" t="inlineStr">
        <is>
          <t xml:space="preserve">CONCLUIDO	</t>
        </is>
      </c>
      <c r="D283" t="n">
        <v>11.2157</v>
      </c>
      <c r="E283" t="n">
        <v>8.92</v>
      </c>
      <c r="F283" t="n">
        <v>6.83</v>
      </c>
      <c r="G283" t="n">
        <v>51.19</v>
      </c>
      <c r="H283" t="n">
        <v>0.97</v>
      </c>
      <c r="I283" t="n">
        <v>8</v>
      </c>
      <c r="J283" t="n">
        <v>95.09</v>
      </c>
      <c r="K283" t="n">
        <v>37.55</v>
      </c>
      <c r="L283" t="n">
        <v>5.25</v>
      </c>
      <c r="M283" t="n">
        <v>6</v>
      </c>
      <c r="N283" t="n">
        <v>12.29</v>
      </c>
      <c r="O283" t="n">
        <v>11962.27</v>
      </c>
      <c r="P283" t="n">
        <v>48.85</v>
      </c>
      <c r="Q283" t="n">
        <v>204.15</v>
      </c>
      <c r="R283" t="n">
        <v>25.94</v>
      </c>
      <c r="S283" t="n">
        <v>17.37</v>
      </c>
      <c r="T283" t="n">
        <v>2173.36</v>
      </c>
      <c r="U283" t="n">
        <v>0.67</v>
      </c>
      <c r="V283" t="n">
        <v>0.75</v>
      </c>
      <c r="W283" t="n">
        <v>1.15</v>
      </c>
      <c r="X283" t="n">
        <v>0.13</v>
      </c>
      <c r="Y283" t="n">
        <v>1</v>
      </c>
      <c r="Z283" t="n">
        <v>10</v>
      </c>
    </row>
    <row r="284">
      <c r="A284" t="n">
        <v>18</v>
      </c>
      <c r="B284" t="n">
        <v>40</v>
      </c>
      <c r="C284" t="inlineStr">
        <is>
          <t xml:space="preserve">CONCLUIDO	</t>
        </is>
      </c>
      <c r="D284" t="n">
        <v>11.2122</v>
      </c>
      <c r="E284" t="n">
        <v>8.92</v>
      </c>
      <c r="F284" t="n">
        <v>6.83</v>
      </c>
      <c r="G284" t="n">
        <v>51.21</v>
      </c>
      <c r="H284" t="n">
        <v>1.01</v>
      </c>
      <c r="I284" t="n">
        <v>8</v>
      </c>
      <c r="J284" t="n">
        <v>95.40000000000001</v>
      </c>
      <c r="K284" t="n">
        <v>37.55</v>
      </c>
      <c r="L284" t="n">
        <v>5.5</v>
      </c>
      <c r="M284" t="n">
        <v>6</v>
      </c>
      <c r="N284" t="n">
        <v>12.35</v>
      </c>
      <c r="O284" t="n">
        <v>12000.38</v>
      </c>
      <c r="P284" t="n">
        <v>48.44</v>
      </c>
      <c r="Q284" t="n">
        <v>204.15</v>
      </c>
      <c r="R284" t="n">
        <v>26.05</v>
      </c>
      <c r="S284" t="n">
        <v>17.37</v>
      </c>
      <c r="T284" t="n">
        <v>2227.01</v>
      </c>
      <c r="U284" t="n">
        <v>0.67</v>
      </c>
      <c r="V284" t="n">
        <v>0.75</v>
      </c>
      <c r="W284" t="n">
        <v>1.15</v>
      </c>
      <c r="X284" t="n">
        <v>0.14</v>
      </c>
      <c r="Y284" t="n">
        <v>1</v>
      </c>
      <c r="Z284" t="n">
        <v>10</v>
      </c>
    </row>
    <row r="285">
      <c r="A285" t="n">
        <v>19</v>
      </c>
      <c r="B285" t="n">
        <v>40</v>
      </c>
      <c r="C285" t="inlineStr">
        <is>
          <t xml:space="preserve">CONCLUIDO	</t>
        </is>
      </c>
      <c r="D285" t="n">
        <v>11.2711</v>
      </c>
      <c r="E285" t="n">
        <v>8.869999999999999</v>
      </c>
      <c r="F285" t="n">
        <v>6.8</v>
      </c>
      <c r="G285" t="n">
        <v>58.29</v>
      </c>
      <c r="H285" t="n">
        <v>1.06</v>
      </c>
      <c r="I285" t="n">
        <v>7</v>
      </c>
      <c r="J285" t="n">
        <v>95.70999999999999</v>
      </c>
      <c r="K285" t="n">
        <v>37.55</v>
      </c>
      <c r="L285" t="n">
        <v>5.75</v>
      </c>
      <c r="M285" t="n">
        <v>5</v>
      </c>
      <c r="N285" t="n">
        <v>12.41</v>
      </c>
      <c r="O285" t="n">
        <v>12038.51</v>
      </c>
      <c r="P285" t="n">
        <v>47.69</v>
      </c>
      <c r="Q285" t="n">
        <v>204.14</v>
      </c>
      <c r="R285" t="n">
        <v>25.24</v>
      </c>
      <c r="S285" t="n">
        <v>17.37</v>
      </c>
      <c r="T285" t="n">
        <v>1827.33</v>
      </c>
      <c r="U285" t="n">
        <v>0.6899999999999999</v>
      </c>
      <c r="V285" t="n">
        <v>0.75</v>
      </c>
      <c r="W285" t="n">
        <v>1.15</v>
      </c>
      <c r="X285" t="n">
        <v>0.11</v>
      </c>
      <c r="Y285" t="n">
        <v>1</v>
      </c>
      <c r="Z285" t="n">
        <v>10</v>
      </c>
    </row>
    <row r="286">
      <c r="A286" t="n">
        <v>20</v>
      </c>
      <c r="B286" t="n">
        <v>40</v>
      </c>
      <c r="C286" t="inlineStr">
        <is>
          <t xml:space="preserve">CONCLUIDO	</t>
        </is>
      </c>
      <c r="D286" t="n">
        <v>11.2577</v>
      </c>
      <c r="E286" t="n">
        <v>8.880000000000001</v>
      </c>
      <c r="F286" t="n">
        <v>6.81</v>
      </c>
      <c r="G286" t="n">
        <v>58.38</v>
      </c>
      <c r="H286" t="n">
        <v>1.1</v>
      </c>
      <c r="I286" t="n">
        <v>7</v>
      </c>
      <c r="J286" t="n">
        <v>96.02</v>
      </c>
      <c r="K286" t="n">
        <v>37.55</v>
      </c>
      <c r="L286" t="n">
        <v>6</v>
      </c>
      <c r="M286" t="n">
        <v>4</v>
      </c>
      <c r="N286" t="n">
        <v>12.47</v>
      </c>
      <c r="O286" t="n">
        <v>12076.67</v>
      </c>
      <c r="P286" t="n">
        <v>47.69</v>
      </c>
      <c r="Q286" t="n">
        <v>204.14</v>
      </c>
      <c r="R286" t="n">
        <v>25.49</v>
      </c>
      <c r="S286" t="n">
        <v>17.37</v>
      </c>
      <c r="T286" t="n">
        <v>1952.38</v>
      </c>
      <c r="U286" t="n">
        <v>0.68</v>
      </c>
      <c r="V286" t="n">
        <v>0.75</v>
      </c>
      <c r="W286" t="n">
        <v>1.15</v>
      </c>
      <c r="X286" t="n">
        <v>0.12</v>
      </c>
      <c r="Y286" t="n">
        <v>1</v>
      </c>
      <c r="Z286" t="n">
        <v>10</v>
      </c>
    </row>
    <row r="287">
      <c r="A287" t="n">
        <v>21</v>
      </c>
      <c r="B287" t="n">
        <v>40</v>
      </c>
      <c r="C287" t="inlineStr">
        <is>
          <t xml:space="preserve">CONCLUIDO	</t>
        </is>
      </c>
      <c r="D287" t="n">
        <v>11.2556</v>
      </c>
      <c r="E287" t="n">
        <v>8.880000000000001</v>
      </c>
      <c r="F287" t="n">
        <v>6.81</v>
      </c>
      <c r="G287" t="n">
        <v>58.39</v>
      </c>
      <c r="H287" t="n">
        <v>1.14</v>
      </c>
      <c r="I287" t="n">
        <v>7</v>
      </c>
      <c r="J287" t="n">
        <v>96.33</v>
      </c>
      <c r="K287" t="n">
        <v>37.55</v>
      </c>
      <c r="L287" t="n">
        <v>6.25</v>
      </c>
      <c r="M287" t="n">
        <v>4</v>
      </c>
      <c r="N287" t="n">
        <v>12.53</v>
      </c>
      <c r="O287" t="n">
        <v>12114.85</v>
      </c>
      <c r="P287" t="n">
        <v>47.43</v>
      </c>
      <c r="Q287" t="n">
        <v>204.14</v>
      </c>
      <c r="R287" t="n">
        <v>25.58</v>
      </c>
      <c r="S287" t="n">
        <v>17.37</v>
      </c>
      <c r="T287" t="n">
        <v>1998.32</v>
      </c>
      <c r="U287" t="n">
        <v>0.68</v>
      </c>
      <c r="V287" t="n">
        <v>0.75</v>
      </c>
      <c r="W287" t="n">
        <v>1.15</v>
      </c>
      <c r="X287" t="n">
        <v>0.12</v>
      </c>
      <c r="Y287" t="n">
        <v>1</v>
      </c>
      <c r="Z287" t="n">
        <v>10</v>
      </c>
    </row>
    <row r="288">
      <c r="A288" t="n">
        <v>22</v>
      </c>
      <c r="B288" t="n">
        <v>40</v>
      </c>
      <c r="C288" t="inlineStr">
        <is>
          <t xml:space="preserve">CONCLUIDO	</t>
        </is>
      </c>
      <c r="D288" t="n">
        <v>11.2475</v>
      </c>
      <c r="E288" t="n">
        <v>8.890000000000001</v>
      </c>
      <c r="F288" t="n">
        <v>6.82</v>
      </c>
      <c r="G288" t="n">
        <v>58.45</v>
      </c>
      <c r="H288" t="n">
        <v>1.18</v>
      </c>
      <c r="I288" t="n">
        <v>7</v>
      </c>
      <c r="J288" t="n">
        <v>96.64</v>
      </c>
      <c r="K288" t="n">
        <v>37.55</v>
      </c>
      <c r="L288" t="n">
        <v>6.5</v>
      </c>
      <c r="M288" t="n">
        <v>1</v>
      </c>
      <c r="N288" t="n">
        <v>12.59</v>
      </c>
      <c r="O288" t="n">
        <v>12153.06</v>
      </c>
      <c r="P288" t="n">
        <v>46.92</v>
      </c>
      <c r="Q288" t="n">
        <v>204.18</v>
      </c>
      <c r="R288" t="n">
        <v>25.65</v>
      </c>
      <c r="S288" t="n">
        <v>17.37</v>
      </c>
      <c r="T288" t="n">
        <v>2032.96</v>
      </c>
      <c r="U288" t="n">
        <v>0.68</v>
      </c>
      <c r="V288" t="n">
        <v>0.75</v>
      </c>
      <c r="W288" t="n">
        <v>1.15</v>
      </c>
      <c r="X288" t="n">
        <v>0.13</v>
      </c>
      <c r="Y288" t="n">
        <v>1</v>
      </c>
      <c r="Z288" t="n">
        <v>10</v>
      </c>
    </row>
    <row r="289">
      <c r="A289" t="n">
        <v>23</v>
      </c>
      <c r="B289" t="n">
        <v>40</v>
      </c>
      <c r="C289" t="inlineStr">
        <is>
          <t xml:space="preserve">CONCLUIDO	</t>
        </is>
      </c>
      <c r="D289" t="n">
        <v>11.2472</v>
      </c>
      <c r="E289" t="n">
        <v>8.890000000000001</v>
      </c>
      <c r="F289" t="n">
        <v>6.82</v>
      </c>
      <c r="G289" t="n">
        <v>58.45</v>
      </c>
      <c r="H289" t="n">
        <v>1.22</v>
      </c>
      <c r="I289" t="n">
        <v>7</v>
      </c>
      <c r="J289" t="n">
        <v>96.95</v>
      </c>
      <c r="K289" t="n">
        <v>37.55</v>
      </c>
      <c r="L289" t="n">
        <v>6.75</v>
      </c>
      <c r="M289" t="n">
        <v>1</v>
      </c>
      <c r="N289" t="n">
        <v>12.65</v>
      </c>
      <c r="O289" t="n">
        <v>12191.28</v>
      </c>
      <c r="P289" t="n">
        <v>46.86</v>
      </c>
      <c r="Q289" t="n">
        <v>204.18</v>
      </c>
      <c r="R289" t="n">
        <v>25.63</v>
      </c>
      <c r="S289" t="n">
        <v>17.37</v>
      </c>
      <c r="T289" t="n">
        <v>2020.01</v>
      </c>
      <c r="U289" t="n">
        <v>0.68</v>
      </c>
      <c r="V289" t="n">
        <v>0.75</v>
      </c>
      <c r="W289" t="n">
        <v>1.15</v>
      </c>
      <c r="X289" t="n">
        <v>0.13</v>
      </c>
      <c r="Y289" t="n">
        <v>1</v>
      </c>
      <c r="Z289" t="n">
        <v>10</v>
      </c>
    </row>
    <row r="290">
      <c r="A290" t="n">
        <v>24</v>
      </c>
      <c r="B290" t="n">
        <v>40</v>
      </c>
      <c r="C290" t="inlineStr">
        <is>
          <t xml:space="preserve">CONCLUIDO	</t>
        </is>
      </c>
      <c r="D290" t="n">
        <v>11.2479</v>
      </c>
      <c r="E290" t="n">
        <v>8.890000000000001</v>
      </c>
      <c r="F290" t="n">
        <v>6.82</v>
      </c>
      <c r="G290" t="n">
        <v>58.44</v>
      </c>
      <c r="H290" t="n">
        <v>1.27</v>
      </c>
      <c r="I290" t="n">
        <v>7</v>
      </c>
      <c r="J290" t="n">
        <v>97.26000000000001</v>
      </c>
      <c r="K290" t="n">
        <v>37.55</v>
      </c>
      <c r="L290" t="n">
        <v>7</v>
      </c>
      <c r="M290" t="n">
        <v>1</v>
      </c>
      <c r="N290" t="n">
        <v>12.71</v>
      </c>
      <c r="O290" t="n">
        <v>12229.54</v>
      </c>
      <c r="P290" t="n">
        <v>46.75</v>
      </c>
      <c r="Q290" t="n">
        <v>204.18</v>
      </c>
      <c r="R290" t="n">
        <v>25.57</v>
      </c>
      <c r="S290" t="n">
        <v>17.37</v>
      </c>
      <c r="T290" t="n">
        <v>1992.86</v>
      </c>
      <c r="U290" t="n">
        <v>0.68</v>
      </c>
      <c r="V290" t="n">
        <v>0.75</v>
      </c>
      <c r="W290" t="n">
        <v>1.15</v>
      </c>
      <c r="X290" t="n">
        <v>0.13</v>
      </c>
      <c r="Y290" t="n">
        <v>1</v>
      </c>
      <c r="Z290" t="n">
        <v>10</v>
      </c>
    </row>
    <row r="291">
      <c r="A291" t="n">
        <v>25</v>
      </c>
      <c r="B291" t="n">
        <v>40</v>
      </c>
      <c r="C291" t="inlineStr">
        <is>
          <t xml:space="preserve">CONCLUIDO	</t>
        </is>
      </c>
      <c r="D291" t="n">
        <v>11.2489</v>
      </c>
      <c r="E291" t="n">
        <v>8.890000000000001</v>
      </c>
      <c r="F291" t="n">
        <v>6.82</v>
      </c>
      <c r="G291" t="n">
        <v>58.44</v>
      </c>
      <c r="H291" t="n">
        <v>1.31</v>
      </c>
      <c r="I291" t="n">
        <v>7</v>
      </c>
      <c r="J291" t="n">
        <v>97.56999999999999</v>
      </c>
      <c r="K291" t="n">
        <v>37.55</v>
      </c>
      <c r="L291" t="n">
        <v>7.25</v>
      </c>
      <c r="M291" t="n">
        <v>0</v>
      </c>
      <c r="N291" t="n">
        <v>12.77</v>
      </c>
      <c r="O291" t="n">
        <v>12267.81</v>
      </c>
      <c r="P291" t="n">
        <v>46.79</v>
      </c>
      <c r="Q291" t="n">
        <v>204.18</v>
      </c>
      <c r="R291" t="n">
        <v>25.58</v>
      </c>
      <c r="S291" t="n">
        <v>17.37</v>
      </c>
      <c r="T291" t="n">
        <v>1994.86</v>
      </c>
      <c r="U291" t="n">
        <v>0.68</v>
      </c>
      <c r="V291" t="n">
        <v>0.75</v>
      </c>
      <c r="W291" t="n">
        <v>1.15</v>
      </c>
      <c r="X291" t="n">
        <v>0.13</v>
      </c>
      <c r="Y291" t="n">
        <v>1</v>
      </c>
      <c r="Z291" t="n">
        <v>10</v>
      </c>
    </row>
    <row r="292">
      <c r="A292" t="n">
        <v>0</v>
      </c>
      <c r="B292" t="n">
        <v>125</v>
      </c>
      <c r="C292" t="inlineStr">
        <is>
          <t xml:space="preserve">CONCLUIDO	</t>
        </is>
      </c>
      <c r="D292" t="n">
        <v>6.0918</v>
      </c>
      <c r="E292" t="n">
        <v>16.42</v>
      </c>
      <c r="F292" t="n">
        <v>8.789999999999999</v>
      </c>
      <c r="G292" t="n">
        <v>5.12</v>
      </c>
      <c r="H292" t="n">
        <v>0.07000000000000001</v>
      </c>
      <c r="I292" t="n">
        <v>103</v>
      </c>
      <c r="J292" t="n">
        <v>242.64</v>
      </c>
      <c r="K292" t="n">
        <v>58.47</v>
      </c>
      <c r="L292" t="n">
        <v>1</v>
      </c>
      <c r="M292" t="n">
        <v>101</v>
      </c>
      <c r="N292" t="n">
        <v>58.17</v>
      </c>
      <c r="O292" t="n">
        <v>30160.1</v>
      </c>
      <c r="P292" t="n">
        <v>141.39</v>
      </c>
      <c r="Q292" t="n">
        <v>204.31</v>
      </c>
      <c r="R292" t="n">
        <v>87.48</v>
      </c>
      <c r="S292" t="n">
        <v>17.37</v>
      </c>
      <c r="T292" t="n">
        <v>32466.23</v>
      </c>
      <c r="U292" t="n">
        <v>0.2</v>
      </c>
      <c r="V292" t="n">
        <v>0.58</v>
      </c>
      <c r="W292" t="n">
        <v>1.3</v>
      </c>
      <c r="X292" t="n">
        <v>2.1</v>
      </c>
      <c r="Y292" t="n">
        <v>1</v>
      </c>
      <c r="Z292" t="n">
        <v>10</v>
      </c>
    </row>
    <row r="293">
      <c r="A293" t="n">
        <v>1</v>
      </c>
      <c r="B293" t="n">
        <v>125</v>
      </c>
      <c r="C293" t="inlineStr">
        <is>
          <t xml:space="preserve">CONCLUIDO	</t>
        </is>
      </c>
      <c r="D293" t="n">
        <v>6.8253</v>
      </c>
      <c r="E293" t="n">
        <v>14.65</v>
      </c>
      <c r="F293" t="n">
        <v>8.26</v>
      </c>
      <c r="G293" t="n">
        <v>6.44</v>
      </c>
      <c r="H293" t="n">
        <v>0.09</v>
      </c>
      <c r="I293" t="n">
        <v>77</v>
      </c>
      <c r="J293" t="n">
        <v>243.08</v>
      </c>
      <c r="K293" t="n">
        <v>58.47</v>
      </c>
      <c r="L293" t="n">
        <v>1.25</v>
      </c>
      <c r="M293" t="n">
        <v>75</v>
      </c>
      <c r="N293" t="n">
        <v>58.36</v>
      </c>
      <c r="O293" t="n">
        <v>30214.33</v>
      </c>
      <c r="P293" t="n">
        <v>132.64</v>
      </c>
      <c r="Q293" t="n">
        <v>204.23</v>
      </c>
      <c r="R293" t="n">
        <v>70.56999999999999</v>
      </c>
      <c r="S293" t="n">
        <v>17.37</v>
      </c>
      <c r="T293" t="n">
        <v>24140.52</v>
      </c>
      <c r="U293" t="n">
        <v>0.25</v>
      </c>
      <c r="V293" t="n">
        <v>0.62</v>
      </c>
      <c r="W293" t="n">
        <v>1.27</v>
      </c>
      <c r="X293" t="n">
        <v>1.56</v>
      </c>
      <c r="Y293" t="n">
        <v>1</v>
      </c>
      <c r="Z293" t="n">
        <v>10</v>
      </c>
    </row>
    <row r="294">
      <c r="A294" t="n">
        <v>2</v>
      </c>
      <c r="B294" t="n">
        <v>125</v>
      </c>
      <c r="C294" t="inlineStr">
        <is>
          <t xml:space="preserve">CONCLUIDO	</t>
        </is>
      </c>
      <c r="D294" t="n">
        <v>7.3505</v>
      </c>
      <c r="E294" t="n">
        <v>13.6</v>
      </c>
      <c r="F294" t="n">
        <v>7.92</v>
      </c>
      <c r="G294" t="n">
        <v>7.66</v>
      </c>
      <c r="H294" t="n">
        <v>0.11</v>
      </c>
      <c r="I294" t="n">
        <v>62</v>
      </c>
      <c r="J294" t="n">
        <v>243.52</v>
      </c>
      <c r="K294" t="n">
        <v>58.47</v>
      </c>
      <c r="L294" t="n">
        <v>1.5</v>
      </c>
      <c r="M294" t="n">
        <v>60</v>
      </c>
      <c r="N294" t="n">
        <v>58.55</v>
      </c>
      <c r="O294" t="n">
        <v>30268.64</v>
      </c>
      <c r="P294" t="n">
        <v>127.09</v>
      </c>
      <c r="Q294" t="n">
        <v>204.24</v>
      </c>
      <c r="R294" t="n">
        <v>60.1</v>
      </c>
      <c r="S294" t="n">
        <v>17.37</v>
      </c>
      <c r="T294" t="n">
        <v>18980.88</v>
      </c>
      <c r="U294" t="n">
        <v>0.29</v>
      </c>
      <c r="V294" t="n">
        <v>0.65</v>
      </c>
      <c r="W294" t="n">
        <v>1.23</v>
      </c>
      <c r="X294" t="n">
        <v>1.23</v>
      </c>
      <c r="Y294" t="n">
        <v>1</v>
      </c>
      <c r="Z294" t="n">
        <v>10</v>
      </c>
    </row>
    <row r="295">
      <c r="A295" t="n">
        <v>3</v>
      </c>
      <c r="B295" t="n">
        <v>125</v>
      </c>
      <c r="C295" t="inlineStr">
        <is>
          <t xml:space="preserve">CONCLUIDO	</t>
        </is>
      </c>
      <c r="D295" t="n">
        <v>7.7376</v>
      </c>
      <c r="E295" t="n">
        <v>12.92</v>
      </c>
      <c r="F295" t="n">
        <v>7.71</v>
      </c>
      <c r="G295" t="n">
        <v>8.9</v>
      </c>
      <c r="H295" t="n">
        <v>0.13</v>
      </c>
      <c r="I295" t="n">
        <v>52</v>
      </c>
      <c r="J295" t="n">
        <v>243.96</v>
      </c>
      <c r="K295" t="n">
        <v>58.47</v>
      </c>
      <c r="L295" t="n">
        <v>1.75</v>
      </c>
      <c r="M295" t="n">
        <v>50</v>
      </c>
      <c r="N295" t="n">
        <v>58.74</v>
      </c>
      <c r="O295" t="n">
        <v>30323.01</v>
      </c>
      <c r="P295" t="n">
        <v>123.63</v>
      </c>
      <c r="Q295" t="n">
        <v>204.19</v>
      </c>
      <c r="R295" t="n">
        <v>53.78</v>
      </c>
      <c r="S295" t="n">
        <v>17.37</v>
      </c>
      <c r="T295" t="n">
        <v>15871.45</v>
      </c>
      <c r="U295" t="n">
        <v>0.32</v>
      </c>
      <c r="V295" t="n">
        <v>0.66</v>
      </c>
      <c r="W295" t="n">
        <v>1.21</v>
      </c>
      <c r="X295" t="n">
        <v>1.02</v>
      </c>
      <c r="Y295" t="n">
        <v>1</v>
      </c>
      <c r="Z295" t="n">
        <v>10</v>
      </c>
    </row>
    <row r="296">
      <c r="A296" t="n">
        <v>4</v>
      </c>
      <c r="B296" t="n">
        <v>125</v>
      </c>
      <c r="C296" t="inlineStr">
        <is>
          <t xml:space="preserve">CONCLUIDO	</t>
        </is>
      </c>
      <c r="D296" t="n">
        <v>8.0221</v>
      </c>
      <c r="E296" t="n">
        <v>12.47</v>
      </c>
      <c r="F296" t="n">
        <v>7.58</v>
      </c>
      <c r="G296" t="n">
        <v>10.11</v>
      </c>
      <c r="H296" t="n">
        <v>0.15</v>
      </c>
      <c r="I296" t="n">
        <v>45</v>
      </c>
      <c r="J296" t="n">
        <v>244.41</v>
      </c>
      <c r="K296" t="n">
        <v>58.47</v>
      </c>
      <c r="L296" t="n">
        <v>2</v>
      </c>
      <c r="M296" t="n">
        <v>43</v>
      </c>
      <c r="N296" t="n">
        <v>58.93</v>
      </c>
      <c r="O296" t="n">
        <v>30377.45</v>
      </c>
      <c r="P296" t="n">
        <v>121.46</v>
      </c>
      <c r="Q296" t="n">
        <v>204.2</v>
      </c>
      <c r="R296" t="n">
        <v>49.46</v>
      </c>
      <c r="S296" t="n">
        <v>17.37</v>
      </c>
      <c r="T296" t="n">
        <v>13748.5</v>
      </c>
      <c r="U296" t="n">
        <v>0.35</v>
      </c>
      <c r="V296" t="n">
        <v>0.67</v>
      </c>
      <c r="W296" t="n">
        <v>1.21</v>
      </c>
      <c r="X296" t="n">
        <v>0.89</v>
      </c>
      <c r="Y296" t="n">
        <v>1</v>
      </c>
      <c r="Z296" t="n">
        <v>10</v>
      </c>
    </row>
    <row r="297">
      <c r="A297" t="n">
        <v>5</v>
      </c>
      <c r="B297" t="n">
        <v>125</v>
      </c>
      <c r="C297" t="inlineStr">
        <is>
          <t xml:space="preserve">CONCLUIDO	</t>
        </is>
      </c>
      <c r="D297" t="n">
        <v>8.293200000000001</v>
      </c>
      <c r="E297" t="n">
        <v>12.06</v>
      </c>
      <c r="F297" t="n">
        <v>7.46</v>
      </c>
      <c r="G297" t="n">
        <v>11.48</v>
      </c>
      <c r="H297" t="n">
        <v>0.16</v>
      </c>
      <c r="I297" t="n">
        <v>39</v>
      </c>
      <c r="J297" t="n">
        <v>244.85</v>
      </c>
      <c r="K297" t="n">
        <v>58.47</v>
      </c>
      <c r="L297" t="n">
        <v>2.25</v>
      </c>
      <c r="M297" t="n">
        <v>37</v>
      </c>
      <c r="N297" t="n">
        <v>59.12</v>
      </c>
      <c r="O297" t="n">
        <v>30431.96</v>
      </c>
      <c r="P297" t="n">
        <v>119.4</v>
      </c>
      <c r="Q297" t="n">
        <v>204.17</v>
      </c>
      <c r="R297" t="n">
        <v>45.62</v>
      </c>
      <c r="S297" t="n">
        <v>17.37</v>
      </c>
      <c r="T297" t="n">
        <v>11856.96</v>
      </c>
      <c r="U297" t="n">
        <v>0.38</v>
      </c>
      <c r="V297" t="n">
        <v>0.68</v>
      </c>
      <c r="W297" t="n">
        <v>1.2</v>
      </c>
      <c r="X297" t="n">
        <v>0.77</v>
      </c>
      <c r="Y297" t="n">
        <v>1</v>
      </c>
      <c r="Z297" t="n">
        <v>10</v>
      </c>
    </row>
    <row r="298">
      <c r="A298" t="n">
        <v>6</v>
      </c>
      <c r="B298" t="n">
        <v>125</v>
      </c>
      <c r="C298" t="inlineStr">
        <is>
          <t xml:space="preserve">CONCLUIDO	</t>
        </is>
      </c>
      <c r="D298" t="n">
        <v>8.477600000000001</v>
      </c>
      <c r="E298" t="n">
        <v>11.8</v>
      </c>
      <c r="F298" t="n">
        <v>7.39</v>
      </c>
      <c r="G298" t="n">
        <v>12.66</v>
      </c>
      <c r="H298" t="n">
        <v>0.18</v>
      </c>
      <c r="I298" t="n">
        <v>35</v>
      </c>
      <c r="J298" t="n">
        <v>245.29</v>
      </c>
      <c r="K298" t="n">
        <v>58.47</v>
      </c>
      <c r="L298" t="n">
        <v>2.5</v>
      </c>
      <c r="M298" t="n">
        <v>33</v>
      </c>
      <c r="N298" t="n">
        <v>59.32</v>
      </c>
      <c r="O298" t="n">
        <v>30486.54</v>
      </c>
      <c r="P298" t="n">
        <v>118.08</v>
      </c>
      <c r="Q298" t="n">
        <v>204.16</v>
      </c>
      <c r="R298" t="n">
        <v>43.42</v>
      </c>
      <c r="S298" t="n">
        <v>17.37</v>
      </c>
      <c r="T298" t="n">
        <v>10776.21</v>
      </c>
      <c r="U298" t="n">
        <v>0.4</v>
      </c>
      <c r="V298" t="n">
        <v>0.6899999999999999</v>
      </c>
      <c r="W298" t="n">
        <v>1.2</v>
      </c>
      <c r="X298" t="n">
        <v>0.6899999999999999</v>
      </c>
      <c r="Y298" t="n">
        <v>1</v>
      </c>
      <c r="Z298" t="n">
        <v>10</v>
      </c>
    </row>
    <row r="299">
      <c r="A299" t="n">
        <v>7</v>
      </c>
      <c r="B299" t="n">
        <v>125</v>
      </c>
      <c r="C299" t="inlineStr">
        <is>
          <t xml:space="preserve">CONCLUIDO	</t>
        </is>
      </c>
      <c r="D299" t="n">
        <v>8.6256</v>
      </c>
      <c r="E299" t="n">
        <v>11.59</v>
      </c>
      <c r="F299" t="n">
        <v>7.33</v>
      </c>
      <c r="G299" t="n">
        <v>13.73</v>
      </c>
      <c r="H299" t="n">
        <v>0.2</v>
      </c>
      <c r="I299" t="n">
        <v>32</v>
      </c>
      <c r="J299" t="n">
        <v>245.73</v>
      </c>
      <c r="K299" t="n">
        <v>58.47</v>
      </c>
      <c r="L299" t="n">
        <v>2.75</v>
      </c>
      <c r="M299" t="n">
        <v>30</v>
      </c>
      <c r="N299" t="n">
        <v>59.51</v>
      </c>
      <c r="O299" t="n">
        <v>30541.19</v>
      </c>
      <c r="P299" t="n">
        <v>117.04</v>
      </c>
      <c r="Q299" t="n">
        <v>204.16</v>
      </c>
      <c r="R299" t="n">
        <v>41.45</v>
      </c>
      <c r="S299" t="n">
        <v>17.37</v>
      </c>
      <c r="T299" t="n">
        <v>9806.629999999999</v>
      </c>
      <c r="U299" t="n">
        <v>0.42</v>
      </c>
      <c r="V299" t="n">
        <v>0.7</v>
      </c>
      <c r="W299" t="n">
        <v>1.19</v>
      </c>
      <c r="X299" t="n">
        <v>0.63</v>
      </c>
      <c r="Y299" t="n">
        <v>1</v>
      </c>
      <c r="Z299" t="n">
        <v>10</v>
      </c>
    </row>
    <row r="300">
      <c r="A300" t="n">
        <v>8</v>
      </c>
      <c r="B300" t="n">
        <v>125</v>
      </c>
      <c r="C300" t="inlineStr">
        <is>
          <t xml:space="preserve">CONCLUIDO	</t>
        </is>
      </c>
      <c r="D300" t="n">
        <v>8.782400000000001</v>
      </c>
      <c r="E300" t="n">
        <v>11.39</v>
      </c>
      <c r="F300" t="n">
        <v>7.26</v>
      </c>
      <c r="G300" t="n">
        <v>15.02</v>
      </c>
      <c r="H300" t="n">
        <v>0.22</v>
      </c>
      <c r="I300" t="n">
        <v>29</v>
      </c>
      <c r="J300" t="n">
        <v>246.18</v>
      </c>
      <c r="K300" t="n">
        <v>58.47</v>
      </c>
      <c r="L300" t="n">
        <v>3</v>
      </c>
      <c r="M300" t="n">
        <v>27</v>
      </c>
      <c r="N300" t="n">
        <v>59.7</v>
      </c>
      <c r="O300" t="n">
        <v>30595.91</v>
      </c>
      <c r="P300" t="n">
        <v>115.9</v>
      </c>
      <c r="Q300" t="n">
        <v>204.17</v>
      </c>
      <c r="R300" t="n">
        <v>39.58</v>
      </c>
      <c r="S300" t="n">
        <v>17.37</v>
      </c>
      <c r="T300" t="n">
        <v>8887.73</v>
      </c>
      <c r="U300" t="n">
        <v>0.44</v>
      </c>
      <c r="V300" t="n">
        <v>0.7</v>
      </c>
      <c r="W300" t="n">
        <v>1.18</v>
      </c>
      <c r="X300" t="n">
        <v>0.57</v>
      </c>
      <c r="Y300" t="n">
        <v>1</v>
      </c>
      <c r="Z300" t="n">
        <v>10</v>
      </c>
    </row>
    <row r="301">
      <c r="A301" t="n">
        <v>9</v>
      </c>
      <c r="B301" t="n">
        <v>125</v>
      </c>
      <c r="C301" t="inlineStr">
        <is>
          <t xml:space="preserve">CONCLUIDO	</t>
        </is>
      </c>
      <c r="D301" t="n">
        <v>8.891999999999999</v>
      </c>
      <c r="E301" t="n">
        <v>11.25</v>
      </c>
      <c r="F301" t="n">
        <v>7.21</v>
      </c>
      <c r="G301" t="n">
        <v>16.03</v>
      </c>
      <c r="H301" t="n">
        <v>0.23</v>
      </c>
      <c r="I301" t="n">
        <v>27</v>
      </c>
      <c r="J301" t="n">
        <v>246.62</v>
      </c>
      <c r="K301" t="n">
        <v>58.47</v>
      </c>
      <c r="L301" t="n">
        <v>3.25</v>
      </c>
      <c r="M301" t="n">
        <v>25</v>
      </c>
      <c r="N301" t="n">
        <v>59.9</v>
      </c>
      <c r="O301" t="n">
        <v>30650.7</v>
      </c>
      <c r="P301" t="n">
        <v>115.05</v>
      </c>
      <c r="Q301" t="n">
        <v>204.21</v>
      </c>
      <c r="R301" t="n">
        <v>38.02</v>
      </c>
      <c r="S301" t="n">
        <v>17.37</v>
      </c>
      <c r="T301" t="n">
        <v>8119.28</v>
      </c>
      <c r="U301" t="n">
        <v>0.46</v>
      </c>
      <c r="V301" t="n">
        <v>0.71</v>
      </c>
      <c r="W301" t="n">
        <v>1.18</v>
      </c>
      <c r="X301" t="n">
        <v>0.52</v>
      </c>
      <c r="Y301" t="n">
        <v>1</v>
      </c>
      <c r="Z301" t="n">
        <v>10</v>
      </c>
    </row>
    <row r="302">
      <c r="A302" t="n">
        <v>10</v>
      </c>
      <c r="B302" t="n">
        <v>125</v>
      </c>
      <c r="C302" t="inlineStr">
        <is>
          <t xml:space="preserve">CONCLUIDO	</t>
        </is>
      </c>
      <c r="D302" t="n">
        <v>8.999599999999999</v>
      </c>
      <c r="E302" t="n">
        <v>11.11</v>
      </c>
      <c r="F302" t="n">
        <v>7.17</v>
      </c>
      <c r="G302" t="n">
        <v>17.22</v>
      </c>
      <c r="H302" t="n">
        <v>0.25</v>
      </c>
      <c r="I302" t="n">
        <v>25</v>
      </c>
      <c r="J302" t="n">
        <v>247.07</v>
      </c>
      <c r="K302" t="n">
        <v>58.47</v>
      </c>
      <c r="L302" t="n">
        <v>3.5</v>
      </c>
      <c r="M302" t="n">
        <v>23</v>
      </c>
      <c r="N302" t="n">
        <v>60.09</v>
      </c>
      <c r="O302" t="n">
        <v>30705.56</v>
      </c>
      <c r="P302" t="n">
        <v>114.31</v>
      </c>
      <c r="Q302" t="n">
        <v>204.15</v>
      </c>
      <c r="R302" t="n">
        <v>36.76</v>
      </c>
      <c r="S302" t="n">
        <v>17.37</v>
      </c>
      <c r="T302" t="n">
        <v>7495.37</v>
      </c>
      <c r="U302" t="n">
        <v>0.47</v>
      </c>
      <c r="V302" t="n">
        <v>0.71</v>
      </c>
      <c r="W302" t="n">
        <v>1.18</v>
      </c>
      <c r="X302" t="n">
        <v>0.48</v>
      </c>
      <c r="Y302" t="n">
        <v>1</v>
      </c>
      <c r="Z302" t="n">
        <v>10</v>
      </c>
    </row>
    <row r="303">
      <c r="A303" t="n">
        <v>11</v>
      </c>
      <c r="B303" t="n">
        <v>125</v>
      </c>
      <c r="C303" t="inlineStr">
        <is>
          <t xml:space="preserve">CONCLUIDO	</t>
        </is>
      </c>
      <c r="D303" t="n">
        <v>9.1061</v>
      </c>
      <c r="E303" t="n">
        <v>10.98</v>
      </c>
      <c r="F303" t="n">
        <v>7.14</v>
      </c>
      <c r="G303" t="n">
        <v>18.62</v>
      </c>
      <c r="H303" t="n">
        <v>0.27</v>
      </c>
      <c r="I303" t="n">
        <v>23</v>
      </c>
      <c r="J303" t="n">
        <v>247.51</v>
      </c>
      <c r="K303" t="n">
        <v>58.47</v>
      </c>
      <c r="L303" t="n">
        <v>3.75</v>
      </c>
      <c r="M303" t="n">
        <v>21</v>
      </c>
      <c r="N303" t="n">
        <v>60.29</v>
      </c>
      <c r="O303" t="n">
        <v>30760.49</v>
      </c>
      <c r="P303" t="n">
        <v>113.69</v>
      </c>
      <c r="Q303" t="n">
        <v>204.19</v>
      </c>
      <c r="R303" t="n">
        <v>35.92</v>
      </c>
      <c r="S303" t="n">
        <v>17.37</v>
      </c>
      <c r="T303" t="n">
        <v>7088.71</v>
      </c>
      <c r="U303" t="n">
        <v>0.48</v>
      </c>
      <c r="V303" t="n">
        <v>0.72</v>
      </c>
      <c r="W303" t="n">
        <v>1.17</v>
      </c>
      <c r="X303" t="n">
        <v>0.45</v>
      </c>
      <c r="Y303" t="n">
        <v>1</v>
      </c>
      <c r="Z303" t="n">
        <v>10</v>
      </c>
    </row>
    <row r="304">
      <c r="A304" t="n">
        <v>12</v>
      </c>
      <c r="B304" t="n">
        <v>125</v>
      </c>
      <c r="C304" t="inlineStr">
        <is>
          <t xml:space="preserve">CONCLUIDO	</t>
        </is>
      </c>
      <c r="D304" t="n">
        <v>9.1692</v>
      </c>
      <c r="E304" t="n">
        <v>10.91</v>
      </c>
      <c r="F304" t="n">
        <v>7.11</v>
      </c>
      <c r="G304" t="n">
        <v>19.39</v>
      </c>
      <c r="H304" t="n">
        <v>0.29</v>
      </c>
      <c r="I304" t="n">
        <v>22</v>
      </c>
      <c r="J304" t="n">
        <v>247.96</v>
      </c>
      <c r="K304" t="n">
        <v>58.47</v>
      </c>
      <c r="L304" t="n">
        <v>4</v>
      </c>
      <c r="M304" t="n">
        <v>20</v>
      </c>
      <c r="N304" t="n">
        <v>60.48</v>
      </c>
      <c r="O304" t="n">
        <v>30815.5</v>
      </c>
      <c r="P304" t="n">
        <v>113.09</v>
      </c>
      <c r="Q304" t="n">
        <v>204.15</v>
      </c>
      <c r="R304" t="n">
        <v>34.78</v>
      </c>
      <c r="S304" t="n">
        <v>17.37</v>
      </c>
      <c r="T304" t="n">
        <v>6519.97</v>
      </c>
      <c r="U304" t="n">
        <v>0.5</v>
      </c>
      <c r="V304" t="n">
        <v>0.72</v>
      </c>
      <c r="W304" t="n">
        <v>1.17</v>
      </c>
      <c r="X304" t="n">
        <v>0.42</v>
      </c>
      <c r="Y304" t="n">
        <v>1</v>
      </c>
      <c r="Z304" t="n">
        <v>10</v>
      </c>
    </row>
    <row r="305">
      <c r="A305" t="n">
        <v>13</v>
      </c>
      <c r="B305" t="n">
        <v>125</v>
      </c>
      <c r="C305" t="inlineStr">
        <is>
          <t xml:space="preserve">CONCLUIDO	</t>
        </is>
      </c>
      <c r="D305" t="n">
        <v>9.284800000000001</v>
      </c>
      <c r="E305" t="n">
        <v>10.77</v>
      </c>
      <c r="F305" t="n">
        <v>7.07</v>
      </c>
      <c r="G305" t="n">
        <v>21.21</v>
      </c>
      <c r="H305" t="n">
        <v>0.3</v>
      </c>
      <c r="I305" t="n">
        <v>20</v>
      </c>
      <c r="J305" t="n">
        <v>248.4</v>
      </c>
      <c r="K305" t="n">
        <v>58.47</v>
      </c>
      <c r="L305" t="n">
        <v>4.25</v>
      </c>
      <c r="M305" t="n">
        <v>18</v>
      </c>
      <c r="N305" t="n">
        <v>60.68</v>
      </c>
      <c r="O305" t="n">
        <v>30870.57</v>
      </c>
      <c r="P305" t="n">
        <v>112.37</v>
      </c>
      <c r="Q305" t="n">
        <v>204.14</v>
      </c>
      <c r="R305" t="n">
        <v>33.59</v>
      </c>
      <c r="S305" t="n">
        <v>17.37</v>
      </c>
      <c r="T305" t="n">
        <v>5936.02</v>
      </c>
      <c r="U305" t="n">
        <v>0.52</v>
      </c>
      <c r="V305" t="n">
        <v>0.72</v>
      </c>
      <c r="W305" t="n">
        <v>1.17</v>
      </c>
      <c r="X305" t="n">
        <v>0.38</v>
      </c>
      <c r="Y305" t="n">
        <v>1</v>
      </c>
      <c r="Z305" t="n">
        <v>10</v>
      </c>
    </row>
    <row r="306">
      <c r="A306" t="n">
        <v>14</v>
      </c>
      <c r="B306" t="n">
        <v>125</v>
      </c>
      <c r="C306" t="inlineStr">
        <is>
          <t xml:space="preserve">CONCLUIDO	</t>
        </is>
      </c>
      <c r="D306" t="n">
        <v>9.3446</v>
      </c>
      <c r="E306" t="n">
        <v>10.7</v>
      </c>
      <c r="F306" t="n">
        <v>7.05</v>
      </c>
      <c r="G306" t="n">
        <v>22.25</v>
      </c>
      <c r="H306" t="n">
        <v>0.32</v>
      </c>
      <c r="I306" t="n">
        <v>19</v>
      </c>
      <c r="J306" t="n">
        <v>248.85</v>
      </c>
      <c r="K306" t="n">
        <v>58.47</v>
      </c>
      <c r="L306" t="n">
        <v>4.5</v>
      </c>
      <c r="M306" t="n">
        <v>17</v>
      </c>
      <c r="N306" t="n">
        <v>60.88</v>
      </c>
      <c r="O306" t="n">
        <v>30925.72</v>
      </c>
      <c r="P306" t="n">
        <v>111.86</v>
      </c>
      <c r="Q306" t="n">
        <v>204.16</v>
      </c>
      <c r="R306" t="n">
        <v>32.89</v>
      </c>
      <c r="S306" t="n">
        <v>17.37</v>
      </c>
      <c r="T306" t="n">
        <v>5591.8</v>
      </c>
      <c r="U306" t="n">
        <v>0.53</v>
      </c>
      <c r="V306" t="n">
        <v>0.72</v>
      </c>
      <c r="W306" t="n">
        <v>1.17</v>
      </c>
      <c r="X306" t="n">
        <v>0.36</v>
      </c>
      <c r="Y306" t="n">
        <v>1</v>
      </c>
      <c r="Z306" t="n">
        <v>10</v>
      </c>
    </row>
    <row r="307">
      <c r="A307" t="n">
        <v>15</v>
      </c>
      <c r="B307" t="n">
        <v>125</v>
      </c>
      <c r="C307" t="inlineStr">
        <is>
          <t xml:space="preserve">CONCLUIDO	</t>
        </is>
      </c>
      <c r="D307" t="n">
        <v>9.3995</v>
      </c>
      <c r="E307" t="n">
        <v>10.64</v>
      </c>
      <c r="F307" t="n">
        <v>7.03</v>
      </c>
      <c r="G307" t="n">
        <v>23.44</v>
      </c>
      <c r="H307" t="n">
        <v>0.34</v>
      </c>
      <c r="I307" t="n">
        <v>18</v>
      </c>
      <c r="J307" t="n">
        <v>249.3</v>
      </c>
      <c r="K307" t="n">
        <v>58.47</v>
      </c>
      <c r="L307" t="n">
        <v>4.75</v>
      </c>
      <c r="M307" t="n">
        <v>16</v>
      </c>
      <c r="N307" t="n">
        <v>61.07</v>
      </c>
      <c r="O307" t="n">
        <v>30980.93</v>
      </c>
      <c r="P307" t="n">
        <v>111.56</v>
      </c>
      <c r="Q307" t="n">
        <v>204.18</v>
      </c>
      <c r="R307" t="n">
        <v>32.48</v>
      </c>
      <c r="S307" t="n">
        <v>17.37</v>
      </c>
      <c r="T307" t="n">
        <v>5394.41</v>
      </c>
      <c r="U307" t="n">
        <v>0.53</v>
      </c>
      <c r="V307" t="n">
        <v>0.73</v>
      </c>
      <c r="W307" t="n">
        <v>1.16</v>
      </c>
      <c r="X307" t="n">
        <v>0.34</v>
      </c>
      <c r="Y307" t="n">
        <v>1</v>
      </c>
      <c r="Z307" t="n">
        <v>10</v>
      </c>
    </row>
    <row r="308">
      <c r="A308" t="n">
        <v>16</v>
      </c>
      <c r="B308" t="n">
        <v>125</v>
      </c>
      <c r="C308" t="inlineStr">
        <is>
          <t xml:space="preserve">CONCLUIDO	</t>
        </is>
      </c>
      <c r="D308" t="n">
        <v>9.462</v>
      </c>
      <c r="E308" t="n">
        <v>10.57</v>
      </c>
      <c r="F308" t="n">
        <v>7.01</v>
      </c>
      <c r="G308" t="n">
        <v>24.74</v>
      </c>
      <c r="H308" t="n">
        <v>0.36</v>
      </c>
      <c r="I308" t="n">
        <v>17</v>
      </c>
      <c r="J308" t="n">
        <v>249.75</v>
      </c>
      <c r="K308" t="n">
        <v>58.47</v>
      </c>
      <c r="L308" t="n">
        <v>5</v>
      </c>
      <c r="M308" t="n">
        <v>15</v>
      </c>
      <c r="N308" t="n">
        <v>61.27</v>
      </c>
      <c r="O308" t="n">
        <v>31036.22</v>
      </c>
      <c r="P308" t="n">
        <v>110.99</v>
      </c>
      <c r="Q308" t="n">
        <v>204.14</v>
      </c>
      <c r="R308" t="n">
        <v>31.56</v>
      </c>
      <c r="S308" t="n">
        <v>17.37</v>
      </c>
      <c r="T308" t="n">
        <v>4939.73</v>
      </c>
      <c r="U308" t="n">
        <v>0.55</v>
      </c>
      <c r="V308" t="n">
        <v>0.73</v>
      </c>
      <c r="W308" t="n">
        <v>1.17</v>
      </c>
      <c r="X308" t="n">
        <v>0.32</v>
      </c>
      <c r="Y308" t="n">
        <v>1</v>
      </c>
      <c r="Z308" t="n">
        <v>10</v>
      </c>
    </row>
    <row r="309">
      <c r="A309" t="n">
        <v>17</v>
      </c>
      <c r="B309" t="n">
        <v>125</v>
      </c>
      <c r="C309" t="inlineStr">
        <is>
          <t xml:space="preserve">CONCLUIDO	</t>
        </is>
      </c>
      <c r="D309" t="n">
        <v>9.459</v>
      </c>
      <c r="E309" t="n">
        <v>10.57</v>
      </c>
      <c r="F309" t="n">
        <v>7.01</v>
      </c>
      <c r="G309" t="n">
        <v>24.75</v>
      </c>
      <c r="H309" t="n">
        <v>0.37</v>
      </c>
      <c r="I309" t="n">
        <v>17</v>
      </c>
      <c r="J309" t="n">
        <v>250.2</v>
      </c>
      <c r="K309" t="n">
        <v>58.47</v>
      </c>
      <c r="L309" t="n">
        <v>5.25</v>
      </c>
      <c r="M309" t="n">
        <v>15</v>
      </c>
      <c r="N309" t="n">
        <v>61.47</v>
      </c>
      <c r="O309" t="n">
        <v>31091.59</v>
      </c>
      <c r="P309" t="n">
        <v>111.1</v>
      </c>
      <c r="Q309" t="n">
        <v>204.15</v>
      </c>
      <c r="R309" t="n">
        <v>31.9</v>
      </c>
      <c r="S309" t="n">
        <v>17.37</v>
      </c>
      <c r="T309" t="n">
        <v>5106.9</v>
      </c>
      <c r="U309" t="n">
        <v>0.54</v>
      </c>
      <c r="V309" t="n">
        <v>0.73</v>
      </c>
      <c r="W309" t="n">
        <v>1.16</v>
      </c>
      <c r="X309" t="n">
        <v>0.32</v>
      </c>
      <c r="Y309" t="n">
        <v>1</v>
      </c>
      <c r="Z309" t="n">
        <v>10</v>
      </c>
    </row>
    <row r="310">
      <c r="A310" t="n">
        <v>18</v>
      </c>
      <c r="B310" t="n">
        <v>125</v>
      </c>
      <c r="C310" t="inlineStr">
        <is>
          <t xml:space="preserve">CONCLUIDO	</t>
        </is>
      </c>
      <c r="D310" t="n">
        <v>9.513</v>
      </c>
      <c r="E310" t="n">
        <v>10.51</v>
      </c>
      <c r="F310" t="n">
        <v>7</v>
      </c>
      <c r="G310" t="n">
        <v>26.25</v>
      </c>
      <c r="H310" t="n">
        <v>0.39</v>
      </c>
      <c r="I310" t="n">
        <v>16</v>
      </c>
      <c r="J310" t="n">
        <v>250.64</v>
      </c>
      <c r="K310" t="n">
        <v>58.47</v>
      </c>
      <c r="L310" t="n">
        <v>5.5</v>
      </c>
      <c r="M310" t="n">
        <v>14</v>
      </c>
      <c r="N310" t="n">
        <v>61.67</v>
      </c>
      <c r="O310" t="n">
        <v>31147.02</v>
      </c>
      <c r="P310" t="n">
        <v>110.75</v>
      </c>
      <c r="Q310" t="n">
        <v>204.19</v>
      </c>
      <c r="R310" t="n">
        <v>31.58</v>
      </c>
      <c r="S310" t="n">
        <v>17.37</v>
      </c>
      <c r="T310" t="n">
        <v>4953.92</v>
      </c>
      <c r="U310" t="n">
        <v>0.55</v>
      </c>
      <c r="V310" t="n">
        <v>0.73</v>
      </c>
      <c r="W310" t="n">
        <v>1.16</v>
      </c>
      <c r="X310" t="n">
        <v>0.31</v>
      </c>
      <c r="Y310" t="n">
        <v>1</v>
      </c>
      <c r="Z310" t="n">
        <v>10</v>
      </c>
    </row>
    <row r="311">
      <c r="A311" t="n">
        <v>19</v>
      </c>
      <c r="B311" t="n">
        <v>125</v>
      </c>
      <c r="C311" t="inlineStr">
        <is>
          <t xml:space="preserve">CONCLUIDO	</t>
        </is>
      </c>
      <c r="D311" t="n">
        <v>9.588200000000001</v>
      </c>
      <c r="E311" t="n">
        <v>10.43</v>
      </c>
      <c r="F311" t="n">
        <v>6.96</v>
      </c>
      <c r="G311" t="n">
        <v>27.86</v>
      </c>
      <c r="H311" t="n">
        <v>0.41</v>
      </c>
      <c r="I311" t="n">
        <v>15</v>
      </c>
      <c r="J311" t="n">
        <v>251.09</v>
      </c>
      <c r="K311" t="n">
        <v>58.47</v>
      </c>
      <c r="L311" t="n">
        <v>5.75</v>
      </c>
      <c r="M311" t="n">
        <v>13</v>
      </c>
      <c r="N311" t="n">
        <v>61.87</v>
      </c>
      <c r="O311" t="n">
        <v>31202.53</v>
      </c>
      <c r="P311" t="n">
        <v>110.19</v>
      </c>
      <c r="Q311" t="n">
        <v>204.18</v>
      </c>
      <c r="R311" t="n">
        <v>30.51</v>
      </c>
      <c r="S311" t="n">
        <v>17.37</v>
      </c>
      <c r="T311" t="n">
        <v>4422.68</v>
      </c>
      <c r="U311" t="n">
        <v>0.57</v>
      </c>
      <c r="V311" t="n">
        <v>0.73</v>
      </c>
      <c r="W311" t="n">
        <v>1.15</v>
      </c>
      <c r="X311" t="n">
        <v>0.27</v>
      </c>
      <c r="Y311" t="n">
        <v>1</v>
      </c>
      <c r="Z311" t="n">
        <v>10</v>
      </c>
    </row>
    <row r="312">
      <c r="A312" t="n">
        <v>20</v>
      </c>
      <c r="B312" t="n">
        <v>125</v>
      </c>
      <c r="C312" t="inlineStr">
        <is>
          <t xml:space="preserve">CONCLUIDO	</t>
        </is>
      </c>
      <c r="D312" t="n">
        <v>9.579599999999999</v>
      </c>
      <c r="E312" t="n">
        <v>10.44</v>
      </c>
      <c r="F312" t="n">
        <v>6.97</v>
      </c>
      <c r="G312" t="n">
        <v>27.89</v>
      </c>
      <c r="H312" t="n">
        <v>0.42</v>
      </c>
      <c r="I312" t="n">
        <v>15</v>
      </c>
      <c r="J312" t="n">
        <v>251.55</v>
      </c>
      <c r="K312" t="n">
        <v>58.47</v>
      </c>
      <c r="L312" t="n">
        <v>6</v>
      </c>
      <c r="M312" t="n">
        <v>13</v>
      </c>
      <c r="N312" t="n">
        <v>62.07</v>
      </c>
      <c r="O312" t="n">
        <v>31258.11</v>
      </c>
      <c r="P312" t="n">
        <v>110.15</v>
      </c>
      <c r="Q312" t="n">
        <v>204.15</v>
      </c>
      <c r="R312" t="n">
        <v>30.64</v>
      </c>
      <c r="S312" t="n">
        <v>17.37</v>
      </c>
      <c r="T312" t="n">
        <v>4485.88</v>
      </c>
      <c r="U312" t="n">
        <v>0.57</v>
      </c>
      <c r="V312" t="n">
        <v>0.73</v>
      </c>
      <c r="W312" t="n">
        <v>1.16</v>
      </c>
      <c r="X312" t="n">
        <v>0.28</v>
      </c>
      <c r="Y312" t="n">
        <v>1</v>
      </c>
      <c r="Z312" t="n">
        <v>10</v>
      </c>
    </row>
    <row r="313">
      <c r="A313" t="n">
        <v>21</v>
      </c>
      <c r="B313" t="n">
        <v>125</v>
      </c>
      <c r="C313" t="inlineStr">
        <is>
          <t xml:space="preserve">CONCLUIDO	</t>
        </is>
      </c>
      <c r="D313" t="n">
        <v>9.646000000000001</v>
      </c>
      <c r="E313" t="n">
        <v>10.37</v>
      </c>
      <c r="F313" t="n">
        <v>6.95</v>
      </c>
      <c r="G313" t="n">
        <v>29.78</v>
      </c>
      <c r="H313" t="n">
        <v>0.44</v>
      </c>
      <c r="I313" t="n">
        <v>14</v>
      </c>
      <c r="J313" t="n">
        <v>252</v>
      </c>
      <c r="K313" t="n">
        <v>58.47</v>
      </c>
      <c r="L313" t="n">
        <v>6.25</v>
      </c>
      <c r="M313" t="n">
        <v>12</v>
      </c>
      <c r="N313" t="n">
        <v>62.27</v>
      </c>
      <c r="O313" t="n">
        <v>31313.77</v>
      </c>
      <c r="P313" t="n">
        <v>109.75</v>
      </c>
      <c r="Q313" t="n">
        <v>204.17</v>
      </c>
      <c r="R313" t="n">
        <v>29.75</v>
      </c>
      <c r="S313" t="n">
        <v>17.37</v>
      </c>
      <c r="T313" t="n">
        <v>4048.08</v>
      </c>
      <c r="U313" t="n">
        <v>0.58</v>
      </c>
      <c r="V313" t="n">
        <v>0.73</v>
      </c>
      <c r="W313" t="n">
        <v>1.16</v>
      </c>
      <c r="X313" t="n">
        <v>0.26</v>
      </c>
      <c r="Y313" t="n">
        <v>1</v>
      </c>
      <c r="Z313" t="n">
        <v>10</v>
      </c>
    </row>
    <row r="314">
      <c r="A314" t="n">
        <v>22</v>
      </c>
      <c r="B314" t="n">
        <v>125</v>
      </c>
      <c r="C314" t="inlineStr">
        <is>
          <t xml:space="preserve">CONCLUIDO	</t>
        </is>
      </c>
      <c r="D314" t="n">
        <v>9.646599999999999</v>
      </c>
      <c r="E314" t="n">
        <v>10.37</v>
      </c>
      <c r="F314" t="n">
        <v>6.95</v>
      </c>
      <c r="G314" t="n">
        <v>29.78</v>
      </c>
      <c r="H314" t="n">
        <v>0.46</v>
      </c>
      <c r="I314" t="n">
        <v>14</v>
      </c>
      <c r="J314" t="n">
        <v>252.45</v>
      </c>
      <c r="K314" t="n">
        <v>58.47</v>
      </c>
      <c r="L314" t="n">
        <v>6.5</v>
      </c>
      <c r="M314" t="n">
        <v>12</v>
      </c>
      <c r="N314" t="n">
        <v>62.47</v>
      </c>
      <c r="O314" t="n">
        <v>31369.49</v>
      </c>
      <c r="P314" t="n">
        <v>109.47</v>
      </c>
      <c r="Q314" t="n">
        <v>204.16</v>
      </c>
      <c r="R314" t="n">
        <v>29.85</v>
      </c>
      <c r="S314" t="n">
        <v>17.37</v>
      </c>
      <c r="T314" t="n">
        <v>4096.94</v>
      </c>
      <c r="U314" t="n">
        <v>0.58</v>
      </c>
      <c r="V314" t="n">
        <v>0.74</v>
      </c>
      <c r="W314" t="n">
        <v>1.16</v>
      </c>
      <c r="X314" t="n">
        <v>0.26</v>
      </c>
      <c r="Y314" t="n">
        <v>1</v>
      </c>
      <c r="Z314" t="n">
        <v>10</v>
      </c>
    </row>
    <row r="315">
      <c r="A315" t="n">
        <v>23</v>
      </c>
      <c r="B315" t="n">
        <v>125</v>
      </c>
      <c r="C315" t="inlineStr">
        <is>
          <t xml:space="preserve">CONCLUIDO	</t>
        </is>
      </c>
      <c r="D315" t="n">
        <v>9.7056</v>
      </c>
      <c r="E315" t="n">
        <v>10.3</v>
      </c>
      <c r="F315" t="n">
        <v>6.93</v>
      </c>
      <c r="G315" t="n">
        <v>32</v>
      </c>
      <c r="H315" t="n">
        <v>0.47</v>
      </c>
      <c r="I315" t="n">
        <v>13</v>
      </c>
      <c r="J315" t="n">
        <v>252.9</v>
      </c>
      <c r="K315" t="n">
        <v>58.47</v>
      </c>
      <c r="L315" t="n">
        <v>6.75</v>
      </c>
      <c r="M315" t="n">
        <v>11</v>
      </c>
      <c r="N315" t="n">
        <v>62.68</v>
      </c>
      <c r="O315" t="n">
        <v>31425.3</v>
      </c>
      <c r="P315" t="n">
        <v>109.31</v>
      </c>
      <c r="Q315" t="n">
        <v>204.14</v>
      </c>
      <c r="R315" t="n">
        <v>29.37</v>
      </c>
      <c r="S315" t="n">
        <v>17.37</v>
      </c>
      <c r="T315" t="n">
        <v>3859.9</v>
      </c>
      <c r="U315" t="n">
        <v>0.59</v>
      </c>
      <c r="V315" t="n">
        <v>0.74</v>
      </c>
      <c r="W315" t="n">
        <v>1.16</v>
      </c>
      <c r="X315" t="n">
        <v>0.24</v>
      </c>
      <c r="Y315" t="n">
        <v>1</v>
      </c>
      <c r="Z315" t="n">
        <v>10</v>
      </c>
    </row>
    <row r="316">
      <c r="A316" t="n">
        <v>24</v>
      </c>
      <c r="B316" t="n">
        <v>125</v>
      </c>
      <c r="C316" t="inlineStr">
        <is>
          <t xml:space="preserve">CONCLUIDO	</t>
        </is>
      </c>
      <c r="D316" t="n">
        <v>9.7027</v>
      </c>
      <c r="E316" t="n">
        <v>10.31</v>
      </c>
      <c r="F316" t="n">
        <v>6.94</v>
      </c>
      <c r="G316" t="n">
        <v>32.01</v>
      </c>
      <c r="H316" t="n">
        <v>0.49</v>
      </c>
      <c r="I316" t="n">
        <v>13</v>
      </c>
      <c r="J316" t="n">
        <v>253.35</v>
      </c>
      <c r="K316" t="n">
        <v>58.47</v>
      </c>
      <c r="L316" t="n">
        <v>7</v>
      </c>
      <c r="M316" t="n">
        <v>11</v>
      </c>
      <c r="N316" t="n">
        <v>62.88</v>
      </c>
      <c r="O316" t="n">
        <v>31481.17</v>
      </c>
      <c r="P316" t="n">
        <v>109.13</v>
      </c>
      <c r="Q316" t="n">
        <v>204.16</v>
      </c>
      <c r="R316" t="n">
        <v>29.41</v>
      </c>
      <c r="S316" t="n">
        <v>17.37</v>
      </c>
      <c r="T316" t="n">
        <v>3882.87</v>
      </c>
      <c r="U316" t="n">
        <v>0.59</v>
      </c>
      <c r="V316" t="n">
        <v>0.74</v>
      </c>
      <c r="W316" t="n">
        <v>1.16</v>
      </c>
      <c r="X316" t="n">
        <v>0.24</v>
      </c>
      <c r="Y316" t="n">
        <v>1</v>
      </c>
      <c r="Z316" t="n">
        <v>10</v>
      </c>
    </row>
    <row r="317">
      <c r="A317" t="n">
        <v>25</v>
      </c>
      <c r="B317" t="n">
        <v>125</v>
      </c>
      <c r="C317" t="inlineStr">
        <is>
          <t xml:space="preserve">CONCLUIDO	</t>
        </is>
      </c>
      <c r="D317" t="n">
        <v>9.761100000000001</v>
      </c>
      <c r="E317" t="n">
        <v>10.24</v>
      </c>
      <c r="F317" t="n">
        <v>6.92</v>
      </c>
      <c r="G317" t="n">
        <v>34.61</v>
      </c>
      <c r="H317" t="n">
        <v>0.51</v>
      </c>
      <c r="I317" t="n">
        <v>12</v>
      </c>
      <c r="J317" t="n">
        <v>253.81</v>
      </c>
      <c r="K317" t="n">
        <v>58.47</v>
      </c>
      <c r="L317" t="n">
        <v>7.25</v>
      </c>
      <c r="M317" t="n">
        <v>10</v>
      </c>
      <c r="N317" t="n">
        <v>63.08</v>
      </c>
      <c r="O317" t="n">
        <v>31537.13</v>
      </c>
      <c r="P317" t="n">
        <v>108.98</v>
      </c>
      <c r="Q317" t="n">
        <v>204.14</v>
      </c>
      <c r="R317" t="n">
        <v>28.86</v>
      </c>
      <c r="S317" t="n">
        <v>17.37</v>
      </c>
      <c r="T317" t="n">
        <v>3613.82</v>
      </c>
      <c r="U317" t="n">
        <v>0.6</v>
      </c>
      <c r="V317" t="n">
        <v>0.74</v>
      </c>
      <c r="W317" t="n">
        <v>1.16</v>
      </c>
      <c r="X317" t="n">
        <v>0.23</v>
      </c>
      <c r="Y317" t="n">
        <v>1</v>
      </c>
      <c r="Z317" t="n">
        <v>10</v>
      </c>
    </row>
    <row r="318">
      <c r="A318" t="n">
        <v>26</v>
      </c>
      <c r="B318" t="n">
        <v>125</v>
      </c>
      <c r="C318" t="inlineStr">
        <is>
          <t xml:space="preserve">CONCLUIDO	</t>
        </is>
      </c>
      <c r="D318" t="n">
        <v>9.7659</v>
      </c>
      <c r="E318" t="n">
        <v>10.24</v>
      </c>
      <c r="F318" t="n">
        <v>6.92</v>
      </c>
      <c r="G318" t="n">
        <v>34.58</v>
      </c>
      <c r="H318" t="n">
        <v>0.52</v>
      </c>
      <c r="I318" t="n">
        <v>12</v>
      </c>
      <c r="J318" t="n">
        <v>254.26</v>
      </c>
      <c r="K318" t="n">
        <v>58.47</v>
      </c>
      <c r="L318" t="n">
        <v>7.5</v>
      </c>
      <c r="M318" t="n">
        <v>10</v>
      </c>
      <c r="N318" t="n">
        <v>63.29</v>
      </c>
      <c r="O318" t="n">
        <v>31593.16</v>
      </c>
      <c r="P318" t="n">
        <v>108.81</v>
      </c>
      <c r="Q318" t="n">
        <v>204.14</v>
      </c>
      <c r="R318" t="n">
        <v>28.86</v>
      </c>
      <c r="S318" t="n">
        <v>17.37</v>
      </c>
      <c r="T318" t="n">
        <v>3612.21</v>
      </c>
      <c r="U318" t="n">
        <v>0.6</v>
      </c>
      <c r="V318" t="n">
        <v>0.74</v>
      </c>
      <c r="W318" t="n">
        <v>1.16</v>
      </c>
      <c r="X318" t="n">
        <v>0.23</v>
      </c>
      <c r="Y318" t="n">
        <v>1</v>
      </c>
      <c r="Z318" t="n">
        <v>10</v>
      </c>
    </row>
    <row r="319">
      <c r="A319" t="n">
        <v>27</v>
      </c>
      <c r="B319" t="n">
        <v>125</v>
      </c>
      <c r="C319" t="inlineStr">
        <is>
          <t xml:space="preserve">CONCLUIDO	</t>
        </is>
      </c>
      <c r="D319" t="n">
        <v>9.8436</v>
      </c>
      <c r="E319" t="n">
        <v>10.16</v>
      </c>
      <c r="F319" t="n">
        <v>6.88</v>
      </c>
      <c r="G319" t="n">
        <v>37.54</v>
      </c>
      <c r="H319" t="n">
        <v>0.54</v>
      </c>
      <c r="I319" t="n">
        <v>11</v>
      </c>
      <c r="J319" t="n">
        <v>254.72</v>
      </c>
      <c r="K319" t="n">
        <v>58.47</v>
      </c>
      <c r="L319" t="n">
        <v>7.75</v>
      </c>
      <c r="M319" t="n">
        <v>9</v>
      </c>
      <c r="N319" t="n">
        <v>63.49</v>
      </c>
      <c r="O319" t="n">
        <v>31649.26</v>
      </c>
      <c r="P319" t="n">
        <v>107.91</v>
      </c>
      <c r="Q319" t="n">
        <v>204.16</v>
      </c>
      <c r="R319" t="n">
        <v>27.72</v>
      </c>
      <c r="S319" t="n">
        <v>17.37</v>
      </c>
      <c r="T319" t="n">
        <v>3049.3</v>
      </c>
      <c r="U319" t="n">
        <v>0.63</v>
      </c>
      <c r="V319" t="n">
        <v>0.74</v>
      </c>
      <c r="W319" t="n">
        <v>1.15</v>
      </c>
      <c r="X319" t="n">
        <v>0.19</v>
      </c>
      <c r="Y319" t="n">
        <v>1</v>
      </c>
      <c r="Z319" t="n">
        <v>10</v>
      </c>
    </row>
    <row r="320">
      <c r="A320" t="n">
        <v>28</v>
      </c>
      <c r="B320" t="n">
        <v>125</v>
      </c>
      <c r="C320" t="inlineStr">
        <is>
          <t xml:space="preserve">CONCLUIDO	</t>
        </is>
      </c>
      <c r="D320" t="n">
        <v>9.842499999999999</v>
      </c>
      <c r="E320" t="n">
        <v>10.16</v>
      </c>
      <c r="F320" t="n">
        <v>6.88</v>
      </c>
      <c r="G320" t="n">
        <v>37.55</v>
      </c>
      <c r="H320" t="n">
        <v>0.5600000000000001</v>
      </c>
      <c r="I320" t="n">
        <v>11</v>
      </c>
      <c r="J320" t="n">
        <v>255.17</v>
      </c>
      <c r="K320" t="n">
        <v>58.47</v>
      </c>
      <c r="L320" t="n">
        <v>8</v>
      </c>
      <c r="M320" t="n">
        <v>9</v>
      </c>
      <c r="N320" t="n">
        <v>63.7</v>
      </c>
      <c r="O320" t="n">
        <v>31705.44</v>
      </c>
      <c r="P320" t="n">
        <v>107.93</v>
      </c>
      <c r="Q320" t="n">
        <v>204.14</v>
      </c>
      <c r="R320" t="n">
        <v>27.86</v>
      </c>
      <c r="S320" t="n">
        <v>17.37</v>
      </c>
      <c r="T320" t="n">
        <v>3118.4</v>
      </c>
      <c r="U320" t="n">
        <v>0.62</v>
      </c>
      <c r="V320" t="n">
        <v>0.74</v>
      </c>
      <c r="W320" t="n">
        <v>1.15</v>
      </c>
      <c r="X320" t="n">
        <v>0.19</v>
      </c>
      <c r="Y320" t="n">
        <v>1</v>
      </c>
      <c r="Z320" t="n">
        <v>10</v>
      </c>
    </row>
    <row r="321">
      <c r="A321" t="n">
        <v>29</v>
      </c>
      <c r="B321" t="n">
        <v>125</v>
      </c>
      <c r="C321" t="inlineStr">
        <is>
          <t xml:space="preserve">CONCLUIDO	</t>
        </is>
      </c>
      <c r="D321" t="n">
        <v>9.8385</v>
      </c>
      <c r="E321" t="n">
        <v>10.16</v>
      </c>
      <c r="F321" t="n">
        <v>6.89</v>
      </c>
      <c r="G321" t="n">
        <v>37.57</v>
      </c>
      <c r="H321" t="n">
        <v>0.57</v>
      </c>
      <c r="I321" t="n">
        <v>11</v>
      </c>
      <c r="J321" t="n">
        <v>255.63</v>
      </c>
      <c r="K321" t="n">
        <v>58.47</v>
      </c>
      <c r="L321" t="n">
        <v>8.25</v>
      </c>
      <c r="M321" t="n">
        <v>9</v>
      </c>
      <c r="N321" t="n">
        <v>63.91</v>
      </c>
      <c r="O321" t="n">
        <v>31761.69</v>
      </c>
      <c r="P321" t="n">
        <v>107.98</v>
      </c>
      <c r="Q321" t="n">
        <v>204.15</v>
      </c>
      <c r="R321" t="n">
        <v>28.08</v>
      </c>
      <c r="S321" t="n">
        <v>17.37</v>
      </c>
      <c r="T321" t="n">
        <v>3225.54</v>
      </c>
      <c r="U321" t="n">
        <v>0.62</v>
      </c>
      <c r="V321" t="n">
        <v>0.74</v>
      </c>
      <c r="W321" t="n">
        <v>1.15</v>
      </c>
      <c r="X321" t="n">
        <v>0.2</v>
      </c>
      <c r="Y321" t="n">
        <v>1</v>
      </c>
      <c r="Z321" t="n">
        <v>10</v>
      </c>
    </row>
    <row r="322">
      <c r="A322" t="n">
        <v>30</v>
      </c>
      <c r="B322" t="n">
        <v>125</v>
      </c>
      <c r="C322" t="inlineStr">
        <is>
          <t xml:space="preserve">CONCLUIDO	</t>
        </is>
      </c>
      <c r="D322" t="n">
        <v>9.8369</v>
      </c>
      <c r="E322" t="n">
        <v>10.17</v>
      </c>
      <c r="F322" t="n">
        <v>6.89</v>
      </c>
      <c r="G322" t="n">
        <v>37.58</v>
      </c>
      <c r="H322" t="n">
        <v>0.59</v>
      </c>
      <c r="I322" t="n">
        <v>11</v>
      </c>
      <c r="J322" t="n">
        <v>256.09</v>
      </c>
      <c r="K322" t="n">
        <v>58.47</v>
      </c>
      <c r="L322" t="n">
        <v>8.5</v>
      </c>
      <c r="M322" t="n">
        <v>9</v>
      </c>
      <c r="N322" t="n">
        <v>64.11</v>
      </c>
      <c r="O322" t="n">
        <v>31818.02</v>
      </c>
      <c r="P322" t="n">
        <v>107.75</v>
      </c>
      <c r="Q322" t="n">
        <v>204.14</v>
      </c>
      <c r="R322" t="n">
        <v>27.87</v>
      </c>
      <c r="S322" t="n">
        <v>17.37</v>
      </c>
      <c r="T322" t="n">
        <v>3122.55</v>
      </c>
      <c r="U322" t="n">
        <v>0.62</v>
      </c>
      <c r="V322" t="n">
        <v>0.74</v>
      </c>
      <c r="W322" t="n">
        <v>1.16</v>
      </c>
      <c r="X322" t="n">
        <v>0.2</v>
      </c>
      <c r="Y322" t="n">
        <v>1</v>
      </c>
      <c r="Z322" t="n">
        <v>10</v>
      </c>
    </row>
    <row r="323">
      <c r="A323" t="n">
        <v>31</v>
      </c>
      <c r="B323" t="n">
        <v>125</v>
      </c>
      <c r="C323" t="inlineStr">
        <is>
          <t xml:space="preserve">CONCLUIDO	</t>
        </is>
      </c>
      <c r="D323" t="n">
        <v>9.9078</v>
      </c>
      <c r="E323" t="n">
        <v>10.09</v>
      </c>
      <c r="F323" t="n">
        <v>6.86</v>
      </c>
      <c r="G323" t="n">
        <v>41.18</v>
      </c>
      <c r="H323" t="n">
        <v>0.61</v>
      </c>
      <c r="I323" t="n">
        <v>10</v>
      </c>
      <c r="J323" t="n">
        <v>256.54</v>
      </c>
      <c r="K323" t="n">
        <v>58.47</v>
      </c>
      <c r="L323" t="n">
        <v>8.75</v>
      </c>
      <c r="M323" t="n">
        <v>8</v>
      </c>
      <c r="N323" t="n">
        <v>64.31999999999999</v>
      </c>
      <c r="O323" t="n">
        <v>31874.43</v>
      </c>
      <c r="P323" t="n">
        <v>107.24</v>
      </c>
      <c r="Q323" t="n">
        <v>204.16</v>
      </c>
      <c r="R323" t="n">
        <v>27.27</v>
      </c>
      <c r="S323" t="n">
        <v>17.37</v>
      </c>
      <c r="T323" t="n">
        <v>2826.18</v>
      </c>
      <c r="U323" t="n">
        <v>0.64</v>
      </c>
      <c r="V323" t="n">
        <v>0.74</v>
      </c>
      <c r="W323" t="n">
        <v>1.15</v>
      </c>
      <c r="X323" t="n">
        <v>0.17</v>
      </c>
      <c r="Y323" t="n">
        <v>1</v>
      </c>
      <c r="Z323" t="n">
        <v>10</v>
      </c>
    </row>
    <row r="324">
      <c r="A324" t="n">
        <v>32</v>
      </c>
      <c r="B324" t="n">
        <v>125</v>
      </c>
      <c r="C324" t="inlineStr">
        <is>
          <t xml:space="preserve">CONCLUIDO	</t>
        </is>
      </c>
      <c r="D324" t="n">
        <v>9.9048</v>
      </c>
      <c r="E324" t="n">
        <v>10.1</v>
      </c>
      <c r="F324" t="n">
        <v>6.87</v>
      </c>
      <c r="G324" t="n">
        <v>41.2</v>
      </c>
      <c r="H324" t="n">
        <v>0.62</v>
      </c>
      <c r="I324" t="n">
        <v>10</v>
      </c>
      <c r="J324" t="n">
        <v>257</v>
      </c>
      <c r="K324" t="n">
        <v>58.47</v>
      </c>
      <c r="L324" t="n">
        <v>9</v>
      </c>
      <c r="M324" t="n">
        <v>8</v>
      </c>
      <c r="N324" t="n">
        <v>64.53</v>
      </c>
      <c r="O324" t="n">
        <v>31931.04</v>
      </c>
      <c r="P324" t="n">
        <v>107.3</v>
      </c>
      <c r="Q324" t="n">
        <v>204.2</v>
      </c>
      <c r="R324" t="n">
        <v>27.23</v>
      </c>
      <c r="S324" t="n">
        <v>17.37</v>
      </c>
      <c r="T324" t="n">
        <v>2805.52</v>
      </c>
      <c r="U324" t="n">
        <v>0.64</v>
      </c>
      <c r="V324" t="n">
        <v>0.74</v>
      </c>
      <c r="W324" t="n">
        <v>1.15</v>
      </c>
      <c r="X324" t="n">
        <v>0.18</v>
      </c>
      <c r="Y324" t="n">
        <v>1</v>
      </c>
      <c r="Z324" t="n">
        <v>10</v>
      </c>
    </row>
    <row r="325">
      <c r="A325" t="n">
        <v>33</v>
      </c>
      <c r="B325" t="n">
        <v>125</v>
      </c>
      <c r="C325" t="inlineStr">
        <is>
          <t xml:space="preserve">CONCLUIDO	</t>
        </is>
      </c>
      <c r="D325" t="n">
        <v>9.9078</v>
      </c>
      <c r="E325" t="n">
        <v>10.09</v>
      </c>
      <c r="F325" t="n">
        <v>6.86</v>
      </c>
      <c r="G325" t="n">
        <v>41.18</v>
      </c>
      <c r="H325" t="n">
        <v>0.64</v>
      </c>
      <c r="I325" t="n">
        <v>10</v>
      </c>
      <c r="J325" t="n">
        <v>257.46</v>
      </c>
      <c r="K325" t="n">
        <v>58.47</v>
      </c>
      <c r="L325" t="n">
        <v>9.25</v>
      </c>
      <c r="M325" t="n">
        <v>8</v>
      </c>
      <c r="N325" t="n">
        <v>64.73999999999999</v>
      </c>
      <c r="O325" t="n">
        <v>31987.61</v>
      </c>
      <c r="P325" t="n">
        <v>107.37</v>
      </c>
      <c r="Q325" t="n">
        <v>204.17</v>
      </c>
      <c r="R325" t="n">
        <v>27.15</v>
      </c>
      <c r="S325" t="n">
        <v>17.37</v>
      </c>
      <c r="T325" t="n">
        <v>2765.29</v>
      </c>
      <c r="U325" t="n">
        <v>0.64</v>
      </c>
      <c r="V325" t="n">
        <v>0.74</v>
      </c>
      <c r="W325" t="n">
        <v>1.15</v>
      </c>
      <c r="X325" t="n">
        <v>0.17</v>
      </c>
      <c r="Y325" t="n">
        <v>1</v>
      </c>
      <c r="Z325" t="n">
        <v>10</v>
      </c>
    </row>
    <row r="326">
      <c r="A326" t="n">
        <v>34</v>
      </c>
      <c r="B326" t="n">
        <v>125</v>
      </c>
      <c r="C326" t="inlineStr">
        <is>
          <t xml:space="preserve">CONCLUIDO	</t>
        </is>
      </c>
      <c r="D326" t="n">
        <v>9.903700000000001</v>
      </c>
      <c r="E326" t="n">
        <v>10.1</v>
      </c>
      <c r="F326" t="n">
        <v>6.87</v>
      </c>
      <c r="G326" t="n">
        <v>41.21</v>
      </c>
      <c r="H326" t="n">
        <v>0.66</v>
      </c>
      <c r="I326" t="n">
        <v>10</v>
      </c>
      <c r="J326" t="n">
        <v>257.92</v>
      </c>
      <c r="K326" t="n">
        <v>58.47</v>
      </c>
      <c r="L326" t="n">
        <v>9.5</v>
      </c>
      <c r="M326" t="n">
        <v>8</v>
      </c>
      <c r="N326" t="n">
        <v>64.95</v>
      </c>
      <c r="O326" t="n">
        <v>32044.25</v>
      </c>
      <c r="P326" t="n">
        <v>107.02</v>
      </c>
      <c r="Q326" t="n">
        <v>204.14</v>
      </c>
      <c r="R326" t="n">
        <v>27.24</v>
      </c>
      <c r="S326" t="n">
        <v>17.37</v>
      </c>
      <c r="T326" t="n">
        <v>2813.88</v>
      </c>
      <c r="U326" t="n">
        <v>0.64</v>
      </c>
      <c r="V326" t="n">
        <v>0.74</v>
      </c>
      <c r="W326" t="n">
        <v>1.15</v>
      </c>
      <c r="X326" t="n">
        <v>0.18</v>
      </c>
      <c r="Y326" t="n">
        <v>1</v>
      </c>
      <c r="Z326" t="n">
        <v>10</v>
      </c>
    </row>
    <row r="327">
      <c r="A327" t="n">
        <v>35</v>
      </c>
      <c r="B327" t="n">
        <v>125</v>
      </c>
      <c r="C327" t="inlineStr">
        <is>
          <t xml:space="preserve">CONCLUIDO	</t>
        </is>
      </c>
      <c r="D327" t="n">
        <v>9.9621</v>
      </c>
      <c r="E327" t="n">
        <v>10.04</v>
      </c>
      <c r="F327" t="n">
        <v>6.86</v>
      </c>
      <c r="G327" t="n">
        <v>45.71</v>
      </c>
      <c r="H327" t="n">
        <v>0.67</v>
      </c>
      <c r="I327" t="n">
        <v>9</v>
      </c>
      <c r="J327" t="n">
        <v>258.38</v>
      </c>
      <c r="K327" t="n">
        <v>58.47</v>
      </c>
      <c r="L327" t="n">
        <v>9.75</v>
      </c>
      <c r="M327" t="n">
        <v>7</v>
      </c>
      <c r="N327" t="n">
        <v>65.16</v>
      </c>
      <c r="O327" t="n">
        <v>32100.97</v>
      </c>
      <c r="P327" t="n">
        <v>106.95</v>
      </c>
      <c r="Q327" t="n">
        <v>204.14</v>
      </c>
      <c r="R327" t="n">
        <v>26.9</v>
      </c>
      <c r="S327" t="n">
        <v>17.37</v>
      </c>
      <c r="T327" t="n">
        <v>2649.75</v>
      </c>
      <c r="U327" t="n">
        <v>0.65</v>
      </c>
      <c r="V327" t="n">
        <v>0.74</v>
      </c>
      <c r="W327" t="n">
        <v>1.15</v>
      </c>
      <c r="X327" t="n">
        <v>0.17</v>
      </c>
      <c r="Y327" t="n">
        <v>1</v>
      </c>
      <c r="Z327" t="n">
        <v>10</v>
      </c>
    </row>
    <row r="328">
      <c r="A328" t="n">
        <v>36</v>
      </c>
      <c r="B328" t="n">
        <v>125</v>
      </c>
      <c r="C328" t="inlineStr">
        <is>
          <t xml:space="preserve">CONCLUIDO	</t>
        </is>
      </c>
      <c r="D328" t="n">
        <v>9.961</v>
      </c>
      <c r="E328" t="n">
        <v>10.04</v>
      </c>
      <c r="F328" t="n">
        <v>6.86</v>
      </c>
      <c r="G328" t="n">
        <v>45.71</v>
      </c>
      <c r="H328" t="n">
        <v>0.6899999999999999</v>
      </c>
      <c r="I328" t="n">
        <v>9</v>
      </c>
      <c r="J328" t="n">
        <v>258.84</v>
      </c>
      <c r="K328" t="n">
        <v>58.47</v>
      </c>
      <c r="L328" t="n">
        <v>10</v>
      </c>
      <c r="M328" t="n">
        <v>7</v>
      </c>
      <c r="N328" t="n">
        <v>65.37</v>
      </c>
      <c r="O328" t="n">
        <v>32157.77</v>
      </c>
      <c r="P328" t="n">
        <v>107.08</v>
      </c>
      <c r="Q328" t="n">
        <v>204.15</v>
      </c>
      <c r="R328" t="n">
        <v>26.95</v>
      </c>
      <c r="S328" t="n">
        <v>17.37</v>
      </c>
      <c r="T328" t="n">
        <v>2671.87</v>
      </c>
      <c r="U328" t="n">
        <v>0.64</v>
      </c>
      <c r="V328" t="n">
        <v>0.74</v>
      </c>
      <c r="W328" t="n">
        <v>1.15</v>
      </c>
      <c r="X328" t="n">
        <v>0.17</v>
      </c>
      <c r="Y328" t="n">
        <v>1</v>
      </c>
      <c r="Z328" t="n">
        <v>10</v>
      </c>
    </row>
    <row r="329">
      <c r="A329" t="n">
        <v>37</v>
      </c>
      <c r="B329" t="n">
        <v>125</v>
      </c>
      <c r="C329" t="inlineStr">
        <is>
          <t xml:space="preserve">CONCLUIDO	</t>
        </is>
      </c>
      <c r="D329" t="n">
        <v>9.9657</v>
      </c>
      <c r="E329" t="n">
        <v>10.03</v>
      </c>
      <c r="F329" t="n">
        <v>6.85</v>
      </c>
      <c r="G329" t="n">
        <v>45.68</v>
      </c>
      <c r="H329" t="n">
        <v>0.7</v>
      </c>
      <c r="I329" t="n">
        <v>9</v>
      </c>
      <c r="J329" t="n">
        <v>259.3</v>
      </c>
      <c r="K329" t="n">
        <v>58.47</v>
      </c>
      <c r="L329" t="n">
        <v>10.25</v>
      </c>
      <c r="M329" t="n">
        <v>7</v>
      </c>
      <c r="N329" t="n">
        <v>65.58</v>
      </c>
      <c r="O329" t="n">
        <v>32214.64</v>
      </c>
      <c r="P329" t="n">
        <v>106.9</v>
      </c>
      <c r="Q329" t="n">
        <v>204.14</v>
      </c>
      <c r="R329" t="n">
        <v>26.89</v>
      </c>
      <c r="S329" t="n">
        <v>17.37</v>
      </c>
      <c r="T329" t="n">
        <v>2641.82</v>
      </c>
      <c r="U329" t="n">
        <v>0.65</v>
      </c>
      <c r="V329" t="n">
        <v>0.75</v>
      </c>
      <c r="W329" t="n">
        <v>1.15</v>
      </c>
      <c r="X329" t="n">
        <v>0.16</v>
      </c>
      <c r="Y329" t="n">
        <v>1</v>
      </c>
      <c r="Z329" t="n">
        <v>10</v>
      </c>
    </row>
    <row r="330">
      <c r="A330" t="n">
        <v>38</v>
      </c>
      <c r="B330" t="n">
        <v>125</v>
      </c>
      <c r="C330" t="inlineStr">
        <is>
          <t xml:space="preserve">CONCLUIDO	</t>
        </is>
      </c>
      <c r="D330" t="n">
        <v>9.9588</v>
      </c>
      <c r="E330" t="n">
        <v>10.04</v>
      </c>
      <c r="F330" t="n">
        <v>6.86</v>
      </c>
      <c r="G330" t="n">
        <v>45.73</v>
      </c>
      <c r="H330" t="n">
        <v>0.72</v>
      </c>
      <c r="I330" t="n">
        <v>9</v>
      </c>
      <c r="J330" t="n">
        <v>259.76</v>
      </c>
      <c r="K330" t="n">
        <v>58.47</v>
      </c>
      <c r="L330" t="n">
        <v>10.5</v>
      </c>
      <c r="M330" t="n">
        <v>7</v>
      </c>
      <c r="N330" t="n">
        <v>65.79000000000001</v>
      </c>
      <c r="O330" t="n">
        <v>32271.6</v>
      </c>
      <c r="P330" t="n">
        <v>106.81</v>
      </c>
      <c r="Q330" t="n">
        <v>204.14</v>
      </c>
      <c r="R330" t="n">
        <v>27.22</v>
      </c>
      <c r="S330" t="n">
        <v>17.37</v>
      </c>
      <c r="T330" t="n">
        <v>2807.1</v>
      </c>
      <c r="U330" t="n">
        <v>0.64</v>
      </c>
      <c r="V330" t="n">
        <v>0.74</v>
      </c>
      <c r="W330" t="n">
        <v>1.15</v>
      </c>
      <c r="X330" t="n">
        <v>0.17</v>
      </c>
      <c r="Y330" t="n">
        <v>1</v>
      </c>
      <c r="Z330" t="n">
        <v>10</v>
      </c>
    </row>
    <row r="331">
      <c r="A331" t="n">
        <v>39</v>
      </c>
      <c r="B331" t="n">
        <v>125</v>
      </c>
      <c r="C331" t="inlineStr">
        <is>
          <t xml:space="preserve">CONCLUIDO	</t>
        </is>
      </c>
      <c r="D331" t="n">
        <v>9.9651</v>
      </c>
      <c r="E331" t="n">
        <v>10.04</v>
      </c>
      <c r="F331" t="n">
        <v>6.85</v>
      </c>
      <c r="G331" t="n">
        <v>45.69</v>
      </c>
      <c r="H331" t="n">
        <v>0.74</v>
      </c>
      <c r="I331" t="n">
        <v>9</v>
      </c>
      <c r="J331" t="n">
        <v>260.23</v>
      </c>
      <c r="K331" t="n">
        <v>58.47</v>
      </c>
      <c r="L331" t="n">
        <v>10.75</v>
      </c>
      <c r="M331" t="n">
        <v>7</v>
      </c>
      <c r="N331" t="n">
        <v>66</v>
      </c>
      <c r="O331" t="n">
        <v>32328.64</v>
      </c>
      <c r="P331" t="n">
        <v>106.54</v>
      </c>
      <c r="Q331" t="n">
        <v>204.14</v>
      </c>
      <c r="R331" t="n">
        <v>26.84</v>
      </c>
      <c r="S331" t="n">
        <v>17.37</v>
      </c>
      <c r="T331" t="n">
        <v>2617.61</v>
      </c>
      <c r="U331" t="n">
        <v>0.65</v>
      </c>
      <c r="V331" t="n">
        <v>0.75</v>
      </c>
      <c r="W331" t="n">
        <v>1.15</v>
      </c>
      <c r="X331" t="n">
        <v>0.16</v>
      </c>
      <c r="Y331" t="n">
        <v>1</v>
      </c>
      <c r="Z331" t="n">
        <v>10</v>
      </c>
    </row>
    <row r="332">
      <c r="A332" t="n">
        <v>40</v>
      </c>
      <c r="B332" t="n">
        <v>125</v>
      </c>
      <c r="C332" t="inlineStr">
        <is>
          <t xml:space="preserve">CONCLUIDO	</t>
        </is>
      </c>
      <c r="D332" t="n">
        <v>10.034</v>
      </c>
      <c r="E332" t="n">
        <v>9.970000000000001</v>
      </c>
      <c r="F332" t="n">
        <v>6.83</v>
      </c>
      <c r="G332" t="n">
        <v>51.24</v>
      </c>
      <c r="H332" t="n">
        <v>0.75</v>
      </c>
      <c r="I332" t="n">
        <v>8</v>
      </c>
      <c r="J332" t="n">
        <v>260.69</v>
      </c>
      <c r="K332" t="n">
        <v>58.47</v>
      </c>
      <c r="L332" t="n">
        <v>11</v>
      </c>
      <c r="M332" t="n">
        <v>6</v>
      </c>
      <c r="N332" t="n">
        <v>66.20999999999999</v>
      </c>
      <c r="O332" t="n">
        <v>32385.75</v>
      </c>
      <c r="P332" t="n">
        <v>106.14</v>
      </c>
      <c r="Q332" t="n">
        <v>204.14</v>
      </c>
      <c r="R332" t="n">
        <v>26.17</v>
      </c>
      <c r="S332" t="n">
        <v>17.37</v>
      </c>
      <c r="T332" t="n">
        <v>2285.03</v>
      </c>
      <c r="U332" t="n">
        <v>0.66</v>
      </c>
      <c r="V332" t="n">
        <v>0.75</v>
      </c>
      <c r="W332" t="n">
        <v>1.15</v>
      </c>
      <c r="X332" t="n">
        <v>0.14</v>
      </c>
      <c r="Y332" t="n">
        <v>1</v>
      </c>
      <c r="Z332" t="n">
        <v>10</v>
      </c>
    </row>
    <row r="333">
      <c r="A333" t="n">
        <v>41</v>
      </c>
      <c r="B333" t="n">
        <v>125</v>
      </c>
      <c r="C333" t="inlineStr">
        <is>
          <t xml:space="preserve">CONCLUIDO	</t>
        </is>
      </c>
      <c r="D333" t="n">
        <v>10.0483</v>
      </c>
      <c r="E333" t="n">
        <v>9.949999999999999</v>
      </c>
      <c r="F333" t="n">
        <v>6.82</v>
      </c>
      <c r="G333" t="n">
        <v>51.13</v>
      </c>
      <c r="H333" t="n">
        <v>0.77</v>
      </c>
      <c r="I333" t="n">
        <v>8</v>
      </c>
      <c r="J333" t="n">
        <v>261.15</v>
      </c>
      <c r="K333" t="n">
        <v>58.47</v>
      </c>
      <c r="L333" t="n">
        <v>11.25</v>
      </c>
      <c r="M333" t="n">
        <v>6</v>
      </c>
      <c r="N333" t="n">
        <v>66.43000000000001</v>
      </c>
      <c r="O333" t="n">
        <v>32442.95</v>
      </c>
      <c r="P333" t="n">
        <v>105.72</v>
      </c>
      <c r="Q333" t="n">
        <v>204.14</v>
      </c>
      <c r="R333" t="n">
        <v>25.81</v>
      </c>
      <c r="S333" t="n">
        <v>17.37</v>
      </c>
      <c r="T333" t="n">
        <v>2106.08</v>
      </c>
      <c r="U333" t="n">
        <v>0.67</v>
      </c>
      <c r="V333" t="n">
        <v>0.75</v>
      </c>
      <c r="W333" t="n">
        <v>1.15</v>
      </c>
      <c r="X333" t="n">
        <v>0.13</v>
      </c>
      <c r="Y333" t="n">
        <v>1</v>
      </c>
      <c r="Z333" t="n">
        <v>10</v>
      </c>
    </row>
    <row r="334">
      <c r="A334" t="n">
        <v>42</v>
      </c>
      <c r="B334" t="n">
        <v>125</v>
      </c>
      <c r="C334" t="inlineStr">
        <is>
          <t xml:space="preserve">CONCLUIDO	</t>
        </is>
      </c>
      <c r="D334" t="n">
        <v>10.0413</v>
      </c>
      <c r="E334" t="n">
        <v>9.960000000000001</v>
      </c>
      <c r="F334" t="n">
        <v>6.82</v>
      </c>
      <c r="G334" t="n">
        <v>51.18</v>
      </c>
      <c r="H334" t="n">
        <v>0.78</v>
      </c>
      <c r="I334" t="n">
        <v>8</v>
      </c>
      <c r="J334" t="n">
        <v>261.62</v>
      </c>
      <c r="K334" t="n">
        <v>58.47</v>
      </c>
      <c r="L334" t="n">
        <v>11.5</v>
      </c>
      <c r="M334" t="n">
        <v>6</v>
      </c>
      <c r="N334" t="n">
        <v>66.64</v>
      </c>
      <c r="O334" t="n">
        <v>32500.22</v>
      </c>
      <c r="P334" t="n">
        <v>105.73</v>
      </c>
      <c r="Q334" t="n">
        <v>204.15</v>
      </c>
      <c r="R334" t="n">
        <v>25.95</v>
      </c>
      <c r="S334" t="n">
        <v>17.37</v>
      </c>
      <c r="T334" t="n">
        <v>2175.89</v>
      </c>
      <c r="U334" t="n">
        <v>0.67</v>
      </c>
      <c r="V334" t="n">
        <v>0.75</v>
      </c>
      <c r="W334" t="n">
        <v>1.15</v>
      </c>
      <c r="X334" t="n">
        <v>0.13</v>
      </c>
      <c r="Y334" t="n">
        <v>1</v>
      </c>
      <c r="Z334" t="n">
        <v>10</v>
      </c>
    </row>
    <row r="335">
      <c r="A335" t="n">
        <v>43</v>
      </c>
      <c r="B335" t="n">
        <v>125</v>
      </c>
      <c r="C335" t="inlineStr">
        <is>
          <t xml:space="preserve">CONCLUIDO	</t>
        </is>
      </c>
      <c r="D335" t="n">
        <v>10.0337</v>
      </c>
      <c r="E335" t="n">
        <v>9.970000000000001</v>
      </c>
      <c r="F335" t="n">
        <v>6.83</v>
      </c>
      <c r="G335" t="n">
        <v>51.24</v>
      </c>
      <c r="H335" t="n">
        <v>0.8</v>
      </c>
      <c r="I335" t="n">
        <v>8</v>
      </c>
      <c r="J335" t="n">
        <v>262.08</v>
      </c>
      <c r="K335" t="n">
        <v>58.47</v>
      </c>
      <c r="L335" t="n">
        <v>11.75</v>
      </c>
      <c r="M335" t="n">
        <v>6</v>
      </c>
      <c r="N335" t="n">
        <v>66.86</v>
      </c>
      <c r="O335" t="n">
        <v>32557.58</v>
      </c>
      <c r="P335" t="n">
        <v>105.67</v>
      </c>
      <c r="Q335" t="n">
        <v>204.15</v>
      </c>
      <c r="R335" t="n">
        <v>26.26</v>
      </c>
      <c r="S335" t="n">
        <v>17.37</v>
      </c>
      <c r="T335" t="n">
        <v>2330</v>
      </c>
      <c r="U335" t="n">
        <v>0.66</v>
      </c>
      <c r="V335" t="n">
        <v>0.75</v>
      </c>
      <c r="W335" t="n">
        <v>1.15</v>
      </c>
      <c r="X335" t="n">
        <v>0.14</v>
      </c>
      <c r="Y335" t="n">
        <v>1</v>
      </c>
      <c r="Z335" t="n">
        <v>10</v>
      </c>
    </row>
    <row r="336">
      <c r="A336" t="n">
        <v>44</v>
      </c>
      <c r="B336" t="n">
        <v>125</v>
      </c>
      <c r="C336" t="inlineStr">
        <is>
          <t xml:space="preserve">CONCLUIDO	</t>
        </is>
      </c>
      <c r="D336" t="n">
        <v>10.0393</v>
      </c>
      <c r="E336" t="n">
        <v>9.960000000000001</v>
      </c>
      <c r="F336" t="n">
        <v>6.83</v>
      </c>
      <c r="G336" t="n">
        <v>51.2</v>
      </c>
      <c r="H336" t="n">
        <v>0.8100000000000001</v>
      </c>
      <c r="I336" t="n">
        <v>8</v>
      </c>
      <c r="J336" t="n">
        <v>262.55</v>
      </c>
      <c r="K336" t="n">
        <v>58.47</v>
      </c>
      <c r="L336" t="n">
        <v>12</v>
      </c>
      <c r="M336" t="n">
        <v>6</v>
      </c>
      <c r="N336" t="n">
        <v>67.06999999999999</v>
      </c>
      <c r="O336" t="n">
        <v>32615.02</v>
      </c>
      <c r="P336" t="n">
        <v>105.66</v>
      </c>
      <c r="Q336" t="n">
        <v>204.16</v>
      </c>
      <c r="R336" t="n">
        <v>26.06</v>
      </c>
      <c r="S336" t="n">
        <v>17.37</v>
      </c>
      <c r="T336" t="n">
        <v>2232.35</v>
      </c>
      <c r="U336" t="n">
        <v>0.67</v>
      </c>
      <c r="V336" t="n">
        <v>0.75</v>
      </c>
      <c r="W336" t="n">
        <v>1.15</v>
      </c>
      <c r="X336" t="n">
        <v>0.13</v>
      </c>
      <c r="Y336" t="n">
        <v>1</v>
      </c>
      <c r="Z336" t="n">
        <v>10</v>
      </c>
    </row>
    <row r="337">
      <c r="A337" t="n">
        <v>45</v>
      </c>
      <c r="B337" t="n">
        <v>125</v>
      </c>
      <c r="C337" t="inlineStr">
        <is>
          <t xml:space="preserve">CONCLUIDO	</t>
        </is>
      </c>
      <c r="D337" t="n">
        <v>10.0354</v>
      </c>
      <c r="E337" t="n">
        <v>9.960000000000001</v>
      </c>
      <c r="F337" t="n">
        <v>6.83</v>
      </c>
      <c r="G337" t="n">
        <v>51.23</v>
      </c>
      <c r="H337" t="n">
        <v>0.83</v>
      </c>
      <c r="I337" t="n">
        <v>8</v>
      </c>
      <c r="J337" t="n">
        <v>263.01</v>
      </c>
      <c r="K337" t="n">
        <v>58.47</v>
      </c>
      <c r="L337" t="n">
        <v>12.25</v>
      </c>
      <c r="M337" t="n">
        <v>6</v>
      </c>
      <c r="N337" t="n">
        <v>67.29000000000001</v>
      </c>
      <c r="O337" t="n">
        <v>32672.53</v>
      </c>
      <c r="P337" t="n">
        <v>105.47</v>
      </c>
      <c r="Q337" t="n">
        <v>204.16</v>
      </c>
      <c r="R337" t="n">
        <v>26.18</v>
      </c>
      <c r="S337" t="n">
        <v>17.37</v>
      </c>
      <c r="T337" t="n">
        <v>2291.14</v>
      </c>
      <c r="U337" t="n">
        <v>0.66</v>
      </c>
      <c r="V337" t="n">
        <v>0.75</v>
      </c>
      <c r="W337" t="n">
        <v>1.15</v>
      </c>
      <c r="X337" t="n">
        <v>0.14</v>
      </c>
      <c r="Y337" t="n">
        <v>1</v>
      </c>
      <c r="Z337" t="n">
        <v>10</v>
      </c>
    </row>
    <row r="338">
      <c r="A338" t="n">
        <v>46</v>
      </c>
      <c r="B338" t="n">
        <v>125</v>
      </c>
      <c r="C338" t="inlineStr">
        <is>
          <t xml:space="preserve">CONCLUIDO	</t>
        </is>
      </c>
      <c r="D338" t="n">
        <v>10.1126</v>
      </c>
      <c r="E338" t="n">
        <v>9.890000000000001</v>
      </c>
      <c r="F338" t="n">
        <v>6.8</v>
      </c>
      <c r="G338" t="n">
        <v>58.3</v>
      </c>
      <c r="H338" t="n">
        <v>0.84</v>
      </c>
      <c r="I338" t="n">
        <v>7</v>
      </c>
      <c r="J338" t="n">
        <v>263.48</v>
      </c>
      <c r="K338" t="n">
        <v>58.47</v>
      </c>
      <c r="L338" t="n">
        <v>12.5</v>
      </c>
      <c r="M338" t="n">
        <v>5</v>
      </c>
      <c r="N338" t="n">
        <v>67.51000000000001</v>
      </c>
      <c r="O338" t="n">
        <v>32730.13</v>
      </c>
      <c r="P338" t="n">
        <v>104.7</v>
      </c>
      <c r="Q338" t="n">
        <v>204.14</v>
      </c>
      <c r="R338" t="n">
        <v>25.24</v>
      </c>
      <c r="S338" t="n">
        <v>17.37</v>
      </c>
      <c r="T338" t="n">
        <v>1827.36</v>
      </c>
      <c r="U338" t="n">
        <v>0.6899999999999999</v>
      </c>
      <c r="V338" t="n">
        <v>0.75</v>
      </c>
      <c r="W338" t="n">
        <v>1.15</v>
      </c>
      <c r="X338" t="n">
        <v>0.11</v>
      </c>
      <c r="Y338" t="n">
        <v>1</v>
      </c>
      <c r="Z338" t="n">
        <v>10</v>
      </c>
    </row>
    <row r="339">
      <c r="A339" t="n">
        <v>47</v>
      </c>
      <c r="B339" t="n">
        <v>125</v>
      </c>
      <c r="C339" t="inlineStr">
        <is>
          <t xml:space="preserve">CONCLUIDO	</t>
        </is>
      </c>
      <c r="D339" t="n">
        <v>10.1138</v>
      </c>
      <c r="E339" t="n">
        <v>9.890000000000001</v>
      </c>
      <c r="F339" t="n">
        <v>6.8</v>
      </c>
      <c r="G339" t="n">
        <v>58.29</v>
      </c>
      <c r="H339" t="n">
        <v>0.86</v>
      </c>
      <c r="I339" t="n">
        <v>7</v>
      </c>
      <c r="J339" t="n">
        <v>263.95</v>
      </c>
      <c r="K339" t="n">
        <v>58.47</v>
      </c>
      <c r="L339" t="n">
        <v>12.75</v>
      </c>
      <c r="M339" t="n">
        <v>5</v>
      </c>
      <c r="N339" t="n">
        <v>67.72</v>
      </c>
      <c r="O339" t="n">
        <v>32787.82</v>
      </c>
      <c r="P339" t="n">
        <v>104.9</v>
      </c>
      <c r="Q339" t="n">
        <v>204.14</v>
      </c>
      <c r="R339" t="n">
        <v>25.32</v>
      </c>
      <c r="S339" t="n">
        <v>17.37</v>
      </c>
      <c r="T339" t="n">
        <v>1867.88</v>
      </c>
      <c r="U339" t="n">
        <v>0.6899999999999999</v>
      </c>
      <c r="V339" t="n">
        <v>0.75</v>
      </c>
      <c r="W339" t="n">
        <v>1.14</v>
      </c>
      <c r="X339" t="n">
        <v>0.11</v>
      </c>
      <c r="Y339" t="n">
        <v>1</v>
      </c>
      <c r="Z339" t="n">
        <v>10</v>
      </c>
    </row>
    <row r="340">
      <c r="A340" t="n">
        <v>48</v>
      </c>
      <c r="B340" t="n">
        <v>125</v>
      </c>
      <c r="C340" t="inlineStr">
        <is>
          <t xml:space="preserve">CONCLUIDO	</t>
        </is>
      </c>
      <c r="D340" t="n">
        <v>10.1061</v>
      </c>
      <c r="E340" t="n">
        <v>9.9</v>
      </c>
      <c r="F340" t="n">
        <v>6.81</v>
      </c>
      <c r="G340" t="n">
        <v>58.35</v>
      </c>
      <c r="H340" t="n">
        <v>0.87</v>
      </c>
      <c r="I340" t="n">
        <v>7</v>
      </c>
      <c r="J340" t="n">
        <v>264.42</v>
      </c>
      <c r="K340" t="n">
        <v>58.47</v>
      </c>
      <c r="L340" t="n">
        <v>13</v>
      </c>
      <c r="M340" t="n">
        <v>5</v>
      </c>
      <c r="N340" t="n">
        <v>67.94</v>
      </c>
      <c r="O340" t="n">
        <v>32845.58</v>
      </c>
      <c r="P340" t="n">
        <v>105.11</v>
      </c>
      <c r="Q340" t="n">
        <v>204.14</v>
      </c>
      <c r="R340" t="n">
        <v>25.47</v>
      </c>
      <c r="S340" t="n">
        <v>17.37</v>
      </c>
      <c r="T340" t="n">
        <v>1944.41</v>
      </c>
      <c r="U340" t="n">
        <v>0.68</v>
      </c>
      <c r="V340" t="n">
        <v>0.75</v>
      </c>
      <c r="W340" t="n">
        <v>1.15</v>
      </c>
      <c r="X340" t="n">
        <v>0.12</v>
      </c>
      <c r="Y340" t="n">
        <v>1</v>
      </c>
      <c r="Z340" t="n">
        <v>10</v>
      </c>
    </row>
    <row r="341">
      <c r="A341" t="n">
        <v>49</v>
      </c>
      <c r="B341" t="n">
        <v>125</v>
      </c>
      <c r="C341" t="inlineStr">
        <is>
          <t xml:space="preserve">CONCLUIDO	</t>
        </is>
      </c>
      <c r="D341" t="n">
        <v>10.1107</v>
      </c>
      <c r="E341" t="n">
        <v>9.890000000000001</v>
      </c>
      <c r="F341" t="n">
        <v>6.8</v>
      </c>
      <c r="G341" t="n">
        <v>58.31</v>
      </c>
      <c r="H341" t="n">
        <v>0.89</v>
      </c>
      <c r="I341" t="n">
        <v>7</v>
      </c>
      <c r="J341" t="n">
        <v>264.89</v>
      </c>
      <c r="K341" t="n">
        <v>58.47</v>
      </c>
      <c r="L341" t="n">
        <v>13.25</v>
      </c>
      <c r="M341" t="n">
        <v>5</v>
      </c>
      <c r="N341" t="n">
        <v>68.16</v>
      </c>
      <c r="O341" t="n">
        <v>32903.43</v>
      </c>
      <c r="P341" t="n">
        <v>105.22</v>
      </c>
      <c r="Q341" t="n">
        <v>204.14</v>
      </c>
      <c r="R341" t="n">
        <v>25.22</v>
      </c>
      <c r="S341" t="n">
        <v>17.37</v>
      </c>
      <c r="T341" t="n">
        <v>1818.98</v>
      </c>
      <c r="U341" t="n">
        <v>0.6899999999999999</v>
      </c>
      <c r="V341" t="n">
        <v>0.75</v>
      </c>
      <c r="W341" t="n">
        <v>1.15</v>
      </c>
      <c r="X341" t="n">
        <v>0.11</v>
      </c>
      <c r="Y341" t="n">
        <v>1</v>
      </c>
      <c r="Z341" t="n">
        <v>10</v>
      </c>
    </row>
    <row r="342">
      <c r="A342" t="n">
        <v>50</v>
      </c>
      <c r="B342" t="n">
        <v>125</v>
      </c>
      <c r="C342" t="inlineStr">
        <is>
          <t xml:space="preserve">CONCLUIDO	</t>
        </is>
      </c>
      <c r="D342" t="n">
        <v>10.1007</v>
      </c>
      <c r="E342" t="n">
        <v>9.9</v>
      </c>
      <c r="F342" t="n">
        <v>6.81</v>
      </c>
      <c r="G342" t="n">
        <v>58.4</v>
      </c>
      <c r="H342" t="n">
        <v>0.91</v>
      </c>
      <c r="I342" t="n">
        <v>7</v>
      </c>
      <c r="J342" t="n">
        <v>265.36</v>
      </c>
      <c r="K342" t="n">
        <v>58.47</v>
      </c>
      <c r="L342" t="n">
        <v>13.5</v>
      </c>
      <c r="M342" t="n">
        <v>5</v>
      </c>
      <c r="N342" t="n">
        <v>68.38</v>
      </c>
      <c r="O342" t="n">
        <v>32961.36</v>
      </c>
      <c r="P342" t="n">
        <v>105.27</v>
      </c>
      <c r="Q342" t="n">
        <v>204.14</v>
      </c>
      <c r="R342" t="n">
        <v>25.62</v>
      </c>
      <c r="S342" t="n">
        <v>17.37</v>
      </c>
      <c r="T342" t="n">
        <v>2016.61</v>
      </c>
      <c r="U342" t="n">
        <v>0.68</v>
      </c>
      <c r="V342" t="n">
        <v>0.75</v>
      </c>
      <c r="W342" t="n">
        <v>1.15</v>
      </c>
      <c r="X342" t="n">
        <v>0.12</v>
      </c>
      <c r="Y342" t="n">
        <v>1</v>
      </c>
      <c r="Z342" t="n">
        <v>10</v>
      </c>
    </row>
    <row r="343">
      <c r="A343" t="n">
        <v>51</v>
      </c>
      <c r="B343" t="n">
        <v>125</v>
      </c>
      <c r="C343" t="inlineStr">
        <is>
          <t xml:space="preserve">CONCLUIDO	</t>
        </is>
      </c>
      <c r="D343" t="n">
        <v>10.1067</v>
      </c>
      <c r="E343" t="n">
        <v>9.890000000000001</v>
      </c>
      <c r="F343" t="n">
        <v>6.81</v>
      </c>
      <c r="G343" t="n">
        <v>58.35</v>
      </c>
      <c r="H343" t="n">
        <v>0.92</v>
      </c>
      <c r="I343" t="n">
        <v>7</v>
      </c>
      <c r="J343" t="n">
        <v>265.83</v>
      </c>
      <c r="K343" t="n">
        <v>58.47</v>
      </c>
      <c r="L343" t="n">
        <v>13.75</v>
      </c>
      <c r="M343" t="n">
        <v>5</v>
      </c>
      <c r="N343" t="n">
        <v>68.59999999999999</v>
      </c>
      <c r="O343" t="n">
        <v>33019.37</v>
      </c>
      <c r="P343" t="n">
        <v>105.08</v>
      </c>
      <c r="Q343" t="n">
        <v>204.16</v>
      </c>
      <c r="R343" t="n">
        <v>25.57</v>
      </c>
      <c r="S343" t="n">
        <v>17.37</v>
      </c>
      <c r="T343" t="n">
        <v>1989.92</v>
      </c>
      <c r="U343" t="n">
        <v>0.68</v>
      </c>
      <c r="V343" t="n">
        <v>0.75</v>
      </c>
      <c r="W343" t="n">
        <v>1.14</v>
      </c>
      <c r="X343" t="n">
        <v>0.12</v>
      </c>
      <c r="Y343" t="n">
        <v>1</v>
      </c>
      <c r="Z343" t="n">
        <v>10</v>
      </c>
    </row>
    <row r="344">
      <c r="A344" t="n">
        <v>52</v>
      </c>
      <c r="B344" t="n">
        <v>125</v>
      </c>
      <c r="C344" t="inlineStr">
        <is>
          <t xml:space="preserve">CONCLUIDO	</t>
        </is>
      </c>
      <c r="D344" t="n">
        <v>10.1036</v>
      </c>
      <c r="E344" t="n">
        <v>9.9</v>
      </c>
      <c r="F344" t="n">
        <v>6.81</v>
      </c>
      <c r="G344" t="n">
        <v>58.37</v>
      </c>
      <c r="H344" t="n">
        <v>0.9399999999999999</v>
      </c>
      <c r="I344" t="n">
        <v>7</v>
      </c>
      <c r="J344" t="n">
        <v>266.3</v>
      </c>
      <c r="K344" t="n">
        <v>58.47</v>
      </c>
      <c r="L344" t="n">
        <v>14</v>
      </c>
      <c r="M344" t="n">
        <v>5</v>
      </c>
      <c r="N344" t="n">
        <v>68.81999999999999</v>
      </c>
      <c r="O344" t="n">
        <v>33077.47</v>
      </c>
      <c r="P344" t="n">
        <v>104.92</v>
      </c>
      <c r="Q344" t="n">
        <v>204.17</v>
      </c>
      <c r="R344" t="n">
        <v>25.61</v>
      </c>
      <c r="S344" t="n">
        <v>17.37</v>
      </c>
      <c r="T344" t="n">
        <v>2013.83</v>
      </c>
      <c r="U344" t="n">
        <v>0.68</v>
      </c>
      <c r="V344" t="n">
        <v>0.75</v>
      </c>
      <c r="W344" t="n">
        <v>1.15</v>
      </c>
      <c r="X344" t="n">
        <v>0.12</v>
      </c>
      <c r="Y344" t="n">
        <v>1</v>
      </c>
      <c r="Z344" t="n">
        <v>10</v>
      </c>
    </row>
    <row r="345">
      <c r="A345" t="n">
        <v>53</v>
      </c>
      <c r="B345" t="n">
        <v>125</v>
      </c>
      <c r="C345" t="inlineStr">
        <is>
          <t xml:space="preserve">CONCLUIDO	</t>
        </is>
      </c>
      <c r="D345" t="n">
        <v>10.0962</v>
      </c>
      <c r="E345" t="n">
        <v>9.9</v>
      </c>
      <c r="F345" t="n">
        <v>6.82</v>
      </c>
      <c r="G345" t="n">
        <v>58.43</v>
      </c>
      <c r="H345" t="n">
        <v>0.95</v>
      </c>
      <c r="I345" t="n">
        <v>7</v>
      </c>
      <c r="J345" t="n">
        <v>266.77</v>
      </c>
      <c r="K345" t="n">
        <v>58.47</v>
      </c>
      <c r="L345" t="n">
        <v>14.25</v>
      </c>
      <c r="M345" t="n">
        <v>5</v>
      </c>
      <c r="N345" t="n">
        <v>69.04000000000001</v>
      </c>
      <c r="O345" t="n">
        <v>33135.65</v>
      </c>
      <c r="P345" t="n">
        <v>104.82</v>
      </c>
      <c r="Q345" t="n">
        <v>204.14</v>
      </c>
      <c r="R345" t="n">
        <v>25.79</v>
      </c>
      <c r="S345" t="n">
        <v>17.37</v>
      </c>
      <c r="T345" t="n">
        <v>2104.32</v>
      </c>
      <c r="U345" t="n">
        <v>0.67</v>
      </c>
      <c r="V345" t="n">
        <v>0.75</v>
      </c>
      <c r="W345" t="n">
        <v>1.15</v>
      </c>
      <c r="X345" t="n">
        <v>0.13</v>
      </c>
      <c r="Y345" t="n">
        <v>1</v>
      </c>
      <c r="Z345" t="n">
        <v>10</v>
      </c>
    </row>
    <row r="346">
      <c r="A346" t="n">
        <v>54</v>
      </c>
      <c r="B346" t="n">
        <v>125</v>
      </c>
      <c r="C346" t="inlineStr">
        <is>
          <t xml:space="preserve">CONCLUIDO	</t>
        </is>
      </c>
      <c r="D346" t="n">
        <v>10.0942</v>
      </c>
      <c r="E346" t="n">
        <v>9.91</v>
      </c>
      <c r="F346" t="n">
        <v>6.82</v>
      </c>
      <c r="G346" t="n">
        <v>58.45</v>
      </c>
      <c r="H346" t="n">
        <v>0.97</v>
      </c>
      <c r="I346" t="n">
        <v>7</v>
      </c>
      <c r="J346" t="n">
        <v>267.24</v>
      </c>
      <c r="K346" t="n">
        <v>58.47</v>
      </c>
      <c r="L346" t="n">
        <v>14.5</v>
      </c>
      <c r="M346" t="n">
        <v>5</v>
      </c>
      <c r="N346" t="n">
        <v>69.27</v>
      </c>
      <c r="O346" t="n">
        <v>33193.92</v>
      </c>
      <c r="P346" t="n">
        <v>104.72</v>
      </c>
      <c r="Q346" t="n">
        <v>204.14</v>
      </c>
      <c r="R346" t="n">
        <v>25.74</v>
      </c>
      <c r="S346" t="n">
        <v>17.37</v>
      </c>
      <c r="T346" t="n">
        <v>2078.14</v>
      </c>
      <c r="U346" t="n">
        <v>0.67</v>
      </c>
      <c r="V346" t="n">
        <v>0.75</v>
      </c>
      <c r="W346" t="n">
        <v>1.15</v>
      </c>
      <c r="X346" t="n">
        <v>0.13</v>
      </c>
      <c r="Y346" t="n">
        <v>1</v>
      </c>
      <c r="Z346" t="n">
        <v>10</v>
      </c>
    </row>
    <row r="347">
      <c r="A347" t="n">
        <v>55</v>
      </c>
      <c r="B347" t="n">
        <v>125</v>
      </c>
      <c r="C347" t="inlineStr">
        <is>
          <t xml:space="preserve">CONCLUIDO	</t>
        </is>
      </c>
      <c r="D347" t="n">
        <v>10.1067</v>
      </c>
      <c r="E347" t="n">
        <v>9.890000000000001</v>
      </c>
      <c r="F347" t="n">
        <v>6.81</v>
      </c>
      <c r="G347" t="n">
        <v>58.35</v>
      </c>
      <c r="H347" t="n">
        <v>0.98</v>
      </c>
      <c r="I347" t="n">
        <v>7</v>
      </c>
      <c r="J347" t="n">
        <v>267.71</v>
      </c>
      <c r="K347" t="n">
        <v>58.47</v>
      </c>
      <c r="L347" t="n">
        <v>14.75</v>
      </c>
      <c r="M347" t="n">
        <v>5</v>
      </c>
      <c r="N347" t="n">
        <v>69.48999999999999</v>
      </c>
      <c r="O347" t="n">
        <v>33252.27</v>
      </c>
      <c r="P347" t="n">
        <v>104.27</v>
      </c>
      <c r="Q347" t="n">
        <v>204.14</v>
      </c>
      <c r="R347" t="n">
        <v>25.47</v>
      </c>
      <c r="S347" t="n">
        <v>17.37</v>
      </c>
      <c r="T347" t="n">
        <v>1942.93</v>
      </c>
      <c r="U347" t="n">
        <v>0.68</v>
      </c>
      <c r="V347" t="n">
        <v>0.75</v>
      </c>
      <c r="W347" t="n">
        <v>1.15</v>
      </c>
      <c r="X347" t="n">
        <v>0.12</v>
      </c>
      <c r="Y347" t="n">
        <v>1</v>
      </c>
      <c r="Z347" t="n">
        <v>10</v>
      </c>
    </row>
    <row r="348">
      <c r="A348" t="n">
        <v>56</v>
      </c>
      <c r="B348" t="n">
        <v>125</v>
      </c>
      <c r="C348" t="inlineStr">
        <is>
          <t xml:space="preserve">CONCLUIDO	</t>
        </is>
      </c>
      <c r="D348" t="n">
        <v>10.1773</v>
      </c>
      <c r="E348" t="n">
        <v>9.83</v>
      </c>
      <c r="F348" t="n">
        <v>6.79</v>
      </c>
      <c r="G348" t="n">
        <v>67.86</v>
      </c>
      <c r="H348" t="n">
        <v>1</v>
      </c>
      <c r="I348" t="n">
        <v>6</v>
      </c>
      <c r="J348" t="n">
        <v>268.19</v>
      </c>
      <c r="K348" t="n">
        <v>58.47</v>
      </c>
      <c r="L348" t="n">
        <v>15</v>
      </c>
      <c r="M348" t="n">
        <v>4</v>
      </c>
      <c r="N348" t="n">
        <v>69.70999999999999</v>
      </c>
      <c r="O348" t="n">
        <v>33310.7</v>
      </c>
      <c r="P348" t="n">
        <v>103.79</v>
      </c>
      <c r="Q348" t="n">
        <v>204.14</v>
      </c>
      <c r="R348" t="n">
        <v>24.72</v>
      </c>
      <c r="S348" t="n">
        <v>17.37</v>
      </c>
      <c r="T348" t="n">
        <v>1571.18</v>
      </c>
      <c r="U348" t="n">
        <v>0.7</v>
      </c>
      <c r="V348" t="n">
        <v>0.75</v>
      </c>
      <c r="W348" t="n">
        <v>1.15</v>
      </c>
      <c r="X348" t="n">
        <v>0.09</v>
      </c>
      <c r="Y348" t="n">
        <v>1</v>
      </c>
      <c r="Z348" t="n">
        <v>10</v>
      </c>
    </row>
    <row r="349">
      <c r="A349" t="n">
        <v>57</v>
      </c>
      <c r="B349" t="n">
        <v>125</v>
      </c>
      <c r="C349" t="inlineStr">
        <is>
          <t xml:space="preserve">CONCLUIDO	</t>
        </is>
      </c>
      <c r="D349" t="n">
        <v>10.1764</v>
      </c>
      <c r="E349" t="n">
        <v>9.83</v>
      </c>
      <c r="F349" t="n">
        <v>6.79</v>
      </c>
      <c r="G349" t="n">
        <v>67.86</v>
      </c>
      <c r="H349" t="n">
        <v>1.01</v>
      </c>
      <c r="I349" t="n">
        <v>6</v>
      </c>
      <c r="J349" t="n">
        <v>268.66</v>
      </c>
      <c r="K349" t="n">
        <v>58.47</v>
      </c>
      <c r="L349" t="n">
        <v>15.25</v>
      </c>
      <c r="M349" t="n">
        <v>4</v>
      </c>
      <c r="N349" t="n">
        <v>69.94</v>
      </c>
      <c r="O349" t="n">
        <v>33369.22</v>
      </c>
      <c r="P349" t="n">
        <v>103.87</v>
      </c>
      <c r="Q349" t="n">
        <v>204.14</v>
      </c>
      <c r="R349" t="n">
        <v>24.76</v>
      </c>
      <c r="S349" t="n">
        <v>17.37</v>
      </c>
      <c r="T349" t="n">
        <v>1593.4</v>
      </c>
      <c r="U349" t="n">
        <v>0.7</v>
      </c>
      <c r="V349" t="n">
        <v>0.75</v>
      </c>
      <c r="W349" t="n">
        <v>1.15</v>
      </c>
      <c r="X349" t="n">
        <v>0.1</v>
      </c>
      <c r="Y349" t="n">
        <v>1</v>
      </c>
      <c r="Z349" t="n">
        <v>10</v>
      </c>
    </row>
    <row r="350">
      <c r="A350" t="n">
        <v>58</v>
      </c>
      <c r="B350" t="n">
        <v>125</v>
      </c>
      <c r="C350" t="inlineStr">
        <is>
          <t xml:space="preserve">CONCLUIDO	</t>
        </is>
      </c>
      <c r="D350" t="n">
        <v>10.1735</v>
      </c>
      <c r="E350" t="n">
        <v>9.83</v>
      </c>
      <c r="F350" t="n">
        <v>6.79</v>
      </c>
      <c r="G350" t="n">
        <v>67.89</v>
      </c>
      <c r="H350" t="n">
        <v>1.03</v>
      </c>
      <c r="I350" t="n">
        <v>6</v>
      </c>
      <c r="J350" t="n">
        <v>269.14</v>
      </c>
      <c r="K350" t="n">
        <v>58.47</v>
      </c>
      <c r="L350" t="n">
        <v>15.5</v>
      </c>
      <c r="M350" t="n">
        <v>4</v>
      </c>
      <c r="N350" t="n">
        <v>70.16</v>
      </c>
      <c r="O350" t="n">
        <v>33427.83</v>
      </c>
      <c r="P350" t="n">
        <v>103.92</v>
      </c>
      <c r="Q350" t="n">
        <v>204.14</v>
      </c>
      <c r="R350" t="n">
        <v>24.83</v>
      </c>
      <c r="S350" t="n">
        <v>17.37</v>
      </c>
      <c r="T350" t="n">
        <v>1628.36</v>
      </c>
      <c r="U350" t="n">
        <v>0.7</v>
      </c>
      <c r="V350" t="n">
        <v>0.75</v>
      </c>
      <c r="W350" t="n">
        <v>1.15</v>
      </c>
      <c r="X350" t="n">
        <v>0.1</v>
      </c>
      <c r="Y350" t="n">
        <v>1</v>
      </c>
      <c r="Z350" t="n">
        <v>10</v>
      </c>
    </row>
    <row r="351">
      <c r="A351" t="n">
        <v>59</v>
      </c>
      <c r="B351" t="n">
        <v>125</v>
      </c>
      <c r="C351" t="inlineStr">
        <is>
          <t xml:space="preserve">CONCLUIDO	</t>
        </is>
      </c>
      <c r="D351" t="n">
        <v>10.1761</v>
      </c>
      <c r="E351" t="n">
        <v>9.83</v>
      </c>
      <c r="F351" t="n">
        <v>6.79</v>
      </c>
      <c r="G351" t="n">
        <v>67.87</v>
      </c>
      <c r="H351" t="n">
        <v>1.04</v>
      </c>
      <c r="I351" t="n">
        <v>6</v>
      </c>
      <c r="J351" t="n">
        <v>269.61</v>
      </c>
      <c r="K351" t="n">
        <v>58.47</v>
      </c>
      <c r="L351" t="n">
        <v>15.75</v>
      </c>
      <c r="M351" t="n">
        <v>4</v>
      </c>
      <c r="N351" t="n">
        <v>70.39</v>
      </c>
      <c r="O351" t="n">
        <v>33486.53</v>
      </c>
      <c r="P351" t="n">
        <v>103.99</v>
      </c>
      <c r="Q351" t="n">
        <v>204.14</v>
      </c>
      <c r="R351" t="n">
        <v>24.88</v>
      </c>
      <c r="S351" t="n">
        <v>17.37</v>
      </c>
      <c r="T351" t="n">
        <v>1653.97</v>
      </c>
      <c r="U351" t="n">
        <v>0.7</v>
      </c>
      <c r="V351" t="n">
        <v>0.75</v>
      </c>
      <c r="W351" t="n">
        <v>1.14</v>
      </c>
      <c r="X351" t="n">
        <v>0.1</v>
      </c>
      <c r="Y351" t="n">
        <v>1</v>
      </c>
      <c r="Z351" t="n">
        <v>10</v>
      </c>
    </row>
    <row r="352">
      <c r="A352" t="n">
        <v>60</v>
      </c>
      <c r="B352" t="n">
        <v>125</v>
      </c>
      <c r="C352" t="inlineStr">
        <is>
          <t xml:space="preserve">CONCLUIDO	</t>
        </is>
      </c>
      <c r="D352" t="n">
        <v>10.1718</v>
      </c>
      <c r="E352" t="n">
        <v>9.83</v>
      </c>
      <c r="F352" t="n">
        <v>6.79</v>
      </c>
      <c r="G352" t="n">
        <v>67.91</v>
      </c>
      <c r="H352" t="n">
        <v>1.05</v>
      </c>
      <c r="I352" t="n">
        <v>6</v>
      </c>
      <c r="J352" t="n">
        <v>270.09</v>
      </c>
      <c r="K352" t="n">
        <v>58.47</v>
      </c>
      <c r="L352" t="n">
        <v>16</v>
      </c>
      <c r="M352" t="n">
        <v>4</v>
      </c>
      <c r="N352" t="n">
        <v>70.62</v>
      </c>
      <c r="O352" t="n">
        <v>33545.31</v>
      </c>
      <c r="P352" t="n">
        <v>104.1</v>
      </c>
      <c r="Q352" t="n">
        <v>204.14</v>
      </c>
      <c r="R352" t="n">
        <v>25.01</v>
      </c>
      <c r="S352" t="n">
        <v>17.37</v>
      </c>
      <c r="T352" t="n">
        <v>1717.63</v>
      </c>
      <c r="U352" t="n">
        <v>0.6899999999999999</v>
      </c>
      <c r="V352" t="n">
        <v>0.75</v>
      </c>
      <c r="W352" t="n">
        <v>1.14</v>
      </c>
      <c r="X352" t="n">
        <v>0.1</v>
      </c>
      <c r="Y352" t="n">
        <v>1</v>
      </c>
      <c r="Z352" t="n">
        <v>10</v>
      </c>
    </row>
    <row r="353">
      <c r="A353" t="n">
        <v>61</v>
      </c>
      <c r="B353" t="n">
        <v>125</v>
      </c>
      <c r="C353" t="inlineStr">
        <is>
          <t xml:space="preserve">CONCLUIDO	</t>
        </is>
      </c>
      <c r="D353" t="n">
        <v>10.1781</v>
      </c>
      <c r="E353" t="n">
        <v>9.82</v>
      </c>
      <c r="F353" t="n">
        <v>6.78</v>
      </c>
      <c r="G353" t="n">
        <v>67.84999999999999</v>
      </c>
      <c r="H353" t="n">
        <v>1.07</v>
      </c>
      <c r="I353" t="n">
        <v>6</v>
      </c>
      <c r="J353" t="n">
        <v>270.57</v>
      </c>
      <c r="K353" t="n">
        <v>58.47</v>
      </c>
      <c r="L353" t="n">
        <v>16.25</v>
      </c>
      <c r="M353" t="n">
        <v>4</v>
      </c>
      <c r="N353" t="n">
        <v>70.84</v>
      </c>
      <c r="O353" t="n">
        <v>33604.17</v>
      </c>
      <c r="P353" t="n">
        <v>103.98</v>
      </c>
      <c r="Q353" t="n">
        <v>204.14</v>
      </c>
      <c r="R353" t="n">
        <v>24.66</v>
      </c>
      <c r="S353" t="n">
        <v>17.37</v>
      </c>
      <c r="T353" t="n">
        <v>1543.39</v>
      </c>
      <c r="U353" t="n">
        <v>0.7</v>
      </c>
      <c r="V353" t="n">
        <v>0.75</v>
      </c>
      <c r="W353" t="n">
        <v>1.15</v>
      </c>
      <c r="X353" t="n">
        <v>0.09</v>
      </c>
      <c r="Y353" t="n">
        <v>1</v>
      </c>
      <c r="Z353" t="n">
        <v>10</v>
      </c>
    </row>
    <row r="354">
      <c r="A354" t="n">
        <v>62</v>
      </c>
      <c r="B354" t="n">
        <v>125</v>
      </c>
      <c r="C354" t="inlineStr">
        <is>
          <t xml:space="preserve">CONCLUIDO	</t>
        </is>
      </c>
      <c r="D354" t="n">
        <v>10.1796</v>
      </c>
      <c r="E354" t="n">
        <v>9.82</v>
      </c>
      <c r="F354" t="n">
        <v>6.78</v>
      </c>
      <c r="G354" t="n">
        <v>67.83</v>
      </c>
      <c r="H354" t="n">
        <v>1.08</v>
      </c>
      <c r="I354" t="n">
        <v>6</v>
      </c>
      <c r="J354" t="n">
        <v>271.05</v>
      </c>
      <c r="K354" t="n">
        <v>58.47</v>
      </c>
      <c r="L354" t="n">
        <v>16.5</v>
      </c>
      <c r="M354" t="n">
        <v>4</v>
      </c>
      <c r="N354" t="n">
        <v>71.06999999999999</v>
      </c>
      <c r="O354" t="n">
        <v>33663.13</v>
      </c>
      <c r="P354" t="n">
        <v>103.69</v>
      </c>
      <c r="Q354" t="n">
        <v>204.14</v>
      </c>
      <c r="R354" t="n">
        <v>24.63</v>
      </c>
      <c r="S354" t="n">
        <v>17.37</v>
      </c>
      <c r="T354" t="n">
        <v>1526.23</v>
      </c>
      <c r="U354" t="n">
        <v>0.71</v>
      </c>
      <c r="V354" t="n">
        <v>0.75</v>
      </c>
      <c r="W354" t="n">
        <v>1.15</v>
      </c>
      <c r="X354" t="n">
        <v>0.09</v>
      </c>
      <c r="Y354" t="n">
        <v>1</v>
      </c>
      <c r="Z354" t="n">
        <v>10</v>
      </c>
    </row>
    <row r="355">
      <c r="A355" t="n">
        <v>63</v>
      </c>
      <c r="B355" t="n">
        <v>125</v>
      </c>
      <c r="C355" t="inlineStr">
        <is>
          <t xml:space="preserve">CONCLUIDO	</t>
        </is>
      </c>
      <c r="D355" t="n">
        <v>10.1778</v>
      </c>
      <c r="E355" t="n">
        <v>9.83</v>
      </c>
      <c r="F355" t="n">
        <v>6.79</v>
      </c>
      <c r="G355" t="n">
        <v>67.84999999999999</v>
      </c>
      <c r="H355" t="n">
        <v>1.1</v>
      </c>
      <c r="I355" t="n">
        <v>6</v>
      </c>
      <c r="J355" t="n">
        <v>271.52</v>
      </c>
      <c r="K355" t="n">
        <v>58.47</v>
      </c>
      <c r="L355" t="n">
        <v>16.75</v>
      </c>
      <c r="M355" t="n">
        <v>4</v>
      </c>
      <c r="N355" t="n">
        <v>71.3</v>
      </c>
      <c r="O355" t="n">
        <v>33722.17</v>
      </c>
      <c r="P355" t="n">
        <v>103.64</v>
      </c>
      <c r="Q355" t="n">
        <v>204.14</v>
      </c>
      <c r="R355" t="n">
        <v>24.78</v>
      </c>
      <c r="S355" t="n">
        <v>17.37</v>
      </c>
      <c r="T355" t="n">
        <v>1604</v>
      </c>
      <c r="U355" t="n">
        <v>0.7</v>
      </c>
      <c r="V355" t="n">
        <v>0.75</v>
      </c>
      <c r="W355" t="n">
        <v>1.14</v>
      </c>
      <c r="X355" t="n">
        <v>0.09</v>
      </c>
      <c r="Y355" t="n">
        <v>1</v>
      </c>
      <c r="Z355" t="n">
        <v>10</v>
      </c>
    </row>
    <row r="356">
      <c r="A356" t="n">
        <v>64</v>
      </c>
      <c r="B356" t="n">
        <v>125</v>
      </c>
      <c r="C356" t="inlineStr">
        <is>
          <t xml:space="preserve">CONCLUIDO	</t>
        </is>
      </c>
      <c r="D356" t="n">
        <v>10.1675</v>
      </c>
      <c r="E356" t="n">
        <v>9.84</v>
      </c>
      <c r="F356" t="n">
        <v>6.79</v>
      </c>
      <c r="G356" t="n">
        <v>67.95</v>
      </c>
      <c r="H356" t="n">
        <v>1.11</v>
      </c>
      <c r="I356" t="n">
        <v>6</v>
      </c>
      <c r="J356" t="n">
        <v>272</v>
      </c>
      <c r="K356" t="n">
        <v>58.47</v>
      </c>
      <c r="L356" t="n">
        <v>17</v>
      </c>
      <c r="M356" t="n">
        <v>4</v>
      </c>
      <c r="N356" t="n">
        <v>71.53</v>
      </c>
      <c r="O356" t="n">
        <v>33781.3</v>
      </c>
      <c r="P356" t="n">
        <v>103.72</v>
      </c>
      <c r="Q356" t="n">
        <v>204.14</v>
      </c>
      <c r="R356" t="n">
        <v>25.09</v>
      </c>
      <c r="S356" t="n">
        <v>17.37</v>
      </c>
      <c r="T356" t="n">
        <v>1757.58</v>
      </c>
      <c r="U356" t="n">
        <v>0.6899999999999999</v>
      </c>
      <c r="V356" t="n">
        <v>0.75</v>
      </c>
      <c r="W356" t="n">
        <v>1.15</v>
      </c>
      <c r="X356" t="n">
        <v>0.1</v>
      </c>
      <c r="Y356" t="n">
        <v>1</v>
      </c>
      <c r="Z356" t="n">
        <v>10</v>
      </c>
    </row>
    <row r="357">
      <c r="A357" t="n">
        <v>65</v>
      </c>
      <c r="B357" t="n">
        <v>125</v>
      </c>
      <c r="C357" t="inlineStr">
        <is>
          <t xml:space="preserve">CONCLUIDO	</t>
        </is>
      </c>
      <c r="D357" t="n">
        <v>10.1773</v>
      </c>
      <c r="E357" t="n">
        <v>9.83</v>
      </c>
      <c r="F357" t="n">
        <v>6.79</v>
      </c>
      <c r="G357" t="n">
        <v>67.86</v>
      </c>
      <c r="H357" t="n">
        <v>1.13</v>
      </c>
      <c r="I357" t="n">
        <v>6</v>
      </c>
      <c r="J357" t="n">
        <v>272.48</v>
      </c>
      <c r="K357" t="n">
        <v>58.47</v>
      </c>
      <c r="L357" t="n">
        <v>17.25</v>
      </c>
      <c r="M357" t="n">
        <v>4</v>
      </c>
      <c r="N357" t="n">
        <v>71.76000000000001</v>
      </c>
      <c r="O357" t="n">
        <v>33840.65</v>
      </c>
      <c r="P357" t="n">
        <v>103.33</v>
      </c>
      <c r="Q357" t="n">
        <v>204.14</v>
      </c>
      <c r="R357" t="n">
        <v>24.81</v>
      </c>
      <c r="S357" t="n">
        <v>17.37</v>
      </c>
      <c r="T357" t="n">
        <v>1615.65</v>
      </c>
      <c r="U357" t="n">
        <v>0.7</v>
      </c>
      <c r="V357" t="n">
        <v>0.75</v>
      </c>
      <c r="W357" t="n">
        <v>1.14</v>
      </c>
      <c r="X357" t="n">
        <v>0.09</v>
      </c>
      <c r="Y357" t="n">
        <v>1</v>
      </c>
      <c r="Z357" t="n">
        <v>10</v>
      </c>
    </row>
    <row r="358">
      <c r="A358" t="n">
        <v>66</v>
      </c>
      <c r="B358" t="n">
        <v>125</v>
      </c>
      <c r="C358" t="inlineStr">
        <is>
          <t xml:space="preserve">CONCLUIDO	</t>
        </is>
      </c>
      <c r="D358" t="n">
        <v>10.1738</v>
      </c>
      <c r="E358" t="n">
        <v>9.83</v>
      </c>
      <c r="F358" t="n">
        <v>6.79</v>
      </c>
      <c r="G358" t="n">
        <v>67.89</v>
      </c>
      <c r="H358" t="n">
        <v>1.14</v>
      </c>
      <c r="I358" t="n">
        <v>6</v>
      </c>
      <c r="J358" t="n">
        <v>272.97</v>
      </c>
      <c r="K358" t="n">
        <v>58.47</v>
      </c>
      <c r="L358" t="n">
        <v>17.5</v>
      </c>
      <c r="M358" t="n">
        <v>4</v>
      </c>
      <c r="N358" t="n">
        <v>71.98999999999999</v>
      </c>
      <c r="O358" t="n">
        <v>33899.96</v>
      </c>
      <c r="P358" t="n">
        <v>103.24</v>
      </c>
      <c r="Q358" t="n">
        <v>204.19</v>
      </c>
      <c r="R358" t="n">
        <v>24.9</v>
      </c>
      <c r="S358" t="n">
        <v>17.37</v>
      </c>
      <c r="T358" t="n">
        <v>1662.99</v>
      </c>
      <c r="U358" t="n">
        <v>0.7</v>
      </c>
      <c r="V358" t="n">
        <v>0.75</v>
      </c>
      <c r="W358" t="n">
        <v>1.14</v>
      </c>
      <c r="X358" t="n">
        <v>0.1</v>
      </c>
      <c r="Y358" t="n">
        <v>1</v>
      </c>
      <c r="Z358" t="n">
        <v>10</v>
      </c>
    </row>
    <row r="359">
      <c r="A359" t="n">
        <v>67</v>
      </c>
      <c r="B359" t="n">
        <v>125</v>
      </c>
      <c r="C359" t="inlineStr">
        <is>
          <t xml:space="preserve">CONCLUIDO	</t>
        </is>
      </c>
      <c r="D359" t="n">
        <v>10.1761</v>
      </c>
      <c r="E359" t="n">
        <v>9.83</v>
      </c>
      <c r="F359" t="n">
        <v>6.79</v>
      </c>
      <c r="G359" t="n">
        <v>67.87</v>
      </c>
      <c r="H359" t="n">
        <v>1.16</v>
      </c>
      <c r="I359" t="n">
        <v>6</v>
      </c>
      <c r="J359" t="n">
        <v>273.45</v>
      </c>
      <c r="K359" t="n">
        <v>58.47</v>
      </c>
      <c r="L359" t="n">
        <v>17.75</v>
      </c>
      <c r="M359" t="n">
        <v>4</v>
      </c>
      <c r="N359" t="n">
        <v>72.22</v>
      </c>
      <c r="O359" t="n">
        <v>33959.36</v>
      </c>
      <c r="P359" t="n">
        <v>103.27</v>
      </c>
      <c r="Q359" t="n">
        <v>204.16</v>
      </c>
      <c r="R359" t="n">
        <v>24.83</v>
      </c>
      <c r="S359" t="n">
        <v>17.37</v>
      </c>
      <c r="T359" t="n">
        <v>1624.84</v>
      </c>
      <c r="U359" t="n">
        <v>0.7</v>
      </c>
      <c r="V359" t="n">
        <v>0.75</v>
      </c>
      <c r="W359" t="n">
        <v>1.15</v>
      </c>
      <c r="X359" t="n">
        <v>0.1</v>
      </c>
      <c r="Y359" t="n">
        <v>1</v>
      </c>
      <c r="Z359" t="n">
        <v>10</v>
      </c>
    </row>
    <row r="360">
      <c r="A360" t="n">
        <v>68</v>
      </c>
      <c r="B360" t="n">
        <v>125</v>
      </c>
      <c r="C360" t="inlineStr">
        <is>
          <t xml:space="preserve">CONCLUIDO	</t>
        </is>
      </c>
      <c r="D360" t="n">
        <v>10.1712</v>
      </c>
      <c r="E360" t="n">
        <v>9.83</v>
      </c>
      <c r="F360" t="n">
        <v>6.79</v>
      </c>
      <c r="G360" t="n">
        <v>67.91</v>
      </c>
      <c r="H360" t="n">
        <v>1.17</v>
      </c>
      <c r="I360" t="n">
        <v>6</v>
      </c>
      <c r="J360" t="n">
        <v>273.93</v>
      </c>
      <c r="K360" t="n">
        <v>58.47</v>
      </c>
      <c r="L360" t="n">
        <v>18</v>
      </c>
      <c r="M360" t="n">
        <v>4</v>
      </c>
      <c r="N360" t="n">
        <v>72.45999999999999</v>
      </c>
      <c r="O360" t="n">
        <v>34018.85</v>
      </c>
      <c r="P360" t="n">
        <v>103.06</v>
      </c>
      <c r="Q360" t="n">
        <v>204.16</v>
      </c>
      <c r="R360" t="n">
        <v>24.99</v>
      </c>
      <c r="S360" t="n">
        <v>17.37</v>
      </c>
      <c r="T360" t="n">
        <v>1705.27</v>
      </c>
      <c r="U360" t="n">
        <v>0.7</v>
      </c>
      <c r="V360" t="n">
        <v>0.75</v>
      </c>
      <c r="W360" t="n">
        <v>1.15</v>
      </c>
      <c r="X360" t="n">
        <v>0.1</v>
      </c>
      <c r="Y360" t="n">
        <v>1</v>
      </c>
      <c r="Z360" t="n">
        <v>10</v>
      </c>
    </row>
    <row r="361">
      <c r="A361" t="n">
        <v>69</v>
      </c>
      <c r="B361" t="n">
        <v>125</v>
      </c>
      <c r="C361" t="inlineStr">
        <is>
          <t xml:space="preserve">CONCLUIDO	</t>
        </is>
      </c>
      <c r="D361" t="n">
        <v>10.1741</v>
      </c>
      <c r="E361" t="n">
        <v>9.83</v>
      </c>
      <c r="F361" t="n">
        <v>6.79</v>
      </c>
      <c r="G361" t="n">
        <v>67.89</v>
      </c>
      <c r="H361" t="n">
        <v>1.18</v>
      </c>
      <c r="I361" t="n">
        <v>6</v>
      </c>
      <c r="J361" t="n">
        <v>274.41</v>
      </c>
      <c r="K361" t="n">
        <v>58.47</v>
      </c>
      <c r="L361" t="n">
        <v>18.25</v>
      </c>
      <c r="M361" t="n">
        <v>4</v>
      </c>
      <c r="N361" t="n">
        <v>72.69</v>
      </c>
      <c r="O361" t="n">
        <v>34078.44</v>
      </c>
      <c r="P361" t="n">
        <v>102.56</v>
      </c>
      <c r="Q361" t="n">
        <v>204.14</v>
      </c>
      <c r="R361" t="n">
        <v>24.96</v>
      </c>
      <c r="S361" t="n">
        <v>17.37</v>
      </c>
      <c r="T361" t="n">
        <v>1693.38</v>
      </c>
      <c r="U361" t="n">
        <v>0.7</v>
      </c>
      <c r="V361" t="n">
        <v>0.75</v>
      </c>
      <c r="W361" t="n">
        <v>1.14</v>
      </c>
      <c r="X361" t="n">
        <v>0.1</v>
      </c>
      <c r="Y361" t="n">
        <v>1</v>
      </c>
      <c r="Z361" t="n">
        <v>10</v>
      </c>
    </row>
    <row r="362">
      <c r="A362" t="n">
        <v>70</v>
      </c>
      <c r="B362" t="n">
        <v>125</v>
      </c>
      <c r="C362" t="inlineStr">
        <is>
          <t xml:space="preserve">CONCLUIDO	</t>
        </is>
      </c>
      <c r="D362" t="n">
        <v>10.2392</v>
      </c>
      <c r="E362" t="n">
        <v>9.77</v>
      </c>
      <c r="F362" t="n">
        <v>6.77</v>
      </c>
      <c r="G362" t="n">
        <v>81.28</v>
      </c>
      <c r="H362" t="n">
        <v>1.2</v>
      </c>
      <c r="I362" t="n">
        <v>5</v>
      </c>
      <c r="J362" t="n">
        <v>274.9</v>
      </c>
      <c r="K362" t="n">
        <v>58.47</v>
      </c>
      <c r="L362" t="n">
        <v>18.5</v>
      </c>
      <c r="M362" t="n">
        <v>3</v>
      </c>
      <c r="N362" t="n">
        <v>72.92</v>
      </c>
      <c r="O362" t="n">
        <v>34138.11</v>
      </c>
      <c r="P362" t="n">
        <v>102.33</v>
      </c>
      <c r="Q362" t="n">
        <v>204.22</v>
      </c>
      <c r="R362" t="n">
        <v>24.36</v>
      </c>
      <c r="S362" t="n">
        <v>17.37</v>
      </c>
      <c r="T362" t="n">
        <v>1397.83</v>
      </c>
      <c r="U362" t="n">
        <v>0.71</v>
      </c>
      <c r="V362" t="n">
        <v>0.75</v>
      </c>
      <c r="W362" t="n">
        <v>1.15</v>
      </c>
      <c r="X362" t="n">
        <v>0.08</v>
      </c>
      <c r="Y362" t="n">
        <v>1</v>
      </c>
      <c r="Z362" t="n">
        <v>10</v>
      </c>
    </row>
    <row r="363">
      <c r="A363" t="n">
        <v>71</v>
      </c>
      <c r="B363" t="n">
        <v>125</v>
      </c>
      <c r="C363" t="inlineStr">
        <is>
          <t xml:space="preserve">CONCLUIDO	</t>
        </is>
      </c>
      <c r="D363" t="n">
        <v>10.2383</v>
      </c>
      <c r="E363" t="n">
        <v>9.77</v>
      </c>
      <c r="F363" t="n">
        <v>6.77</v>
      </c>
      <c r="G363" t="n">
        <v>81.29000000000001</v>
      </c>
      <c r="H363" t="n">
        <v>1.21</v>
      </c>
      <c r="I363" t="n">
        <v>5</v>
      </c>
      <c r="J363" t="n">
        <v>275.38</v>
      </c>
      <c r="K363" t="n">
        <v>58.47</v>
      </c>
      <c r="L363" t="n">
        <v>18.75</v>
      </c>
      <c r="M363" t="n">
        <v>3</v>
      </c>
      <c r="N363" t="n">
        <v>73.16</v>
      </c>
      <c r="O363" t="n">
        <v>34197.87</v>
      </c>
      <c r="P363" t="n">
        <v>102.56</v>
      </c>
      <c r="Q363" t="n">
        <v>204.14</v>
      </c>
      <c r="R363" t="n">
        <v>24.51</v>
      </c>
      <c r="S363" t="n">
        <v>17.37</v>
      </c>
      <c r="T363" t="n">
        <v>1470.49</v>
      </c>
      <c r="U363" t="n">
        <v>0.71</v>
      </c>
      <c r="V363" t="n">
        <v>0.75</v>
      </c>
      <c r="W363" t="n">
        <v>1.14</v>
      </c>
      <c r="X363" t="n">
        <v>0.08</v>
      </c>
      <c r="Y363" t="n">
        <v>1</v>
      </c>
      <c r="Z363" t="n">
        <v>10</v>
      </c>
    </row>
    <row r="364">
      <c r="A364" t="n">
        <v>72</v>
      </c>
      <c r="B364" t="n">
        <v>125</v>
      </c>
      <c r="C364" t="inlineStr">
        <is>
          <t xml:space="preserve">CONCLUIDO	</t>
        </is>
      </c>
      <c r="D364" t="n">
        <v>10.2375</v>
      </c>
      <c r="E364" t="n">
        <v>9.77</v>
      </c>
      <c r="F364" t="n">
        <v>6.78</v>
      </c>
      <c r="G364" t="n">
        <v>81.3</v>
      </c>
      <c r="H364" t="n">
        <v>1.23</v>
      </c>
      <c r="I364" t="n">
        <v>5</v>
      </c>
      <c r="J364" t="n">
        <v>275.87</v>
      </c>
      <c r="K364" t="n">
        <v>58.47</v>
      </c>
      <c r="L364" t="n">
        <v>19</v>
      </c>
      <c r="M364" t="n">
        <v>3</v>
      </c>
      <c r="N364" t="n">
        <v>73.39</v>
      </c>
      <c r="O364" t="n">
        <v>34257.73</v>
      </c>
      <c r="P364" t="n">
        <v>102.75</v>
      </c>
      <c r="Q364" t="n">
        <v>204.15</v>
      </c>
      <c r="R364" t="n">
        <v>24.49</v>
      </c>
      <c r="S364" t="n">
        <v>17.37</v>
      </c>
      <c r="T364" t="n">
        <v>1461.46</v>
      </c>
      <c r="U364" t="n">
        <v>0.71</v>
      </c>
      <c r="V364" t="n">
        <v>0.75</v>
      </c>
      <c r="W364" t="n">
        <v>1.14</v>
      </c>
      <c r="X364" t="n">
        <v>0.08</v>
      </c>
      <c r="Y364" t="n">
        <v>1</v>
      </c>
      <c r="Z364" t="n">
        <v>10</v>
      </c>
    </row>
    <row r="365">
      <c r="A365" t="n">
        <v>73</v>
      </c>
      <c r="B365" t="n">
        <v>125</v>
      </c>
      <c r="C365" t="inlineStr">
        <is>
          <t xml:space="preserve">CONCLUIDO	</t>
        </is>
      </c>
      <c r="D365" t="n">
        <v>10.2415</v>
      </c>
      <c r="E365" t="n">
        <v>9.76</v>
      </c>
      <c r="F365" t="n">
        <v>6.77</v>
      </c>
      <c r="G365" t="n">
        <v>81.25</v>
      </c>
      <c r="H365" t="n">
        <v>1.24</v>
      </c>
      <c r="I365" t="n">
        <v>5</v>
      </c>
      <c r="J365" t="n">
        <v>276.35</v>
      </c>
      <c r="K365" t="n">
        <v>58.47</v>
      </c>
      <c r="L365" t="n">
        <v>19.25</v>
      </c>
      <c r="M365" t="n">
        <v>3</v>
      </c>
      <c r="N365" t="n">
        <v>73.63</v>
      </c>
      <c r="O365" t="n">
        <v>34317.68</v>
      </c>
      <c r="P365" t="n">
        <v>102.83</v>
      </c>
      <c r="Q365" t="n">
        <v>204.14</v>
      </c>
      <c r="R365" t="n">
        <v>24.32</v>
      </c>
      <c r="S365" t="n">
        <v>17.37</v>
      </c>
      <c r="T365" t="n">
        <v>1375.2</v>
      </c>
      <c r="U365" t="n">
        <v>0.71</v>
      </c>
      <c r="V365" t="n">
        <v>0.75</v>
      </c>
      <c r="W365" t="n">
        <v>1.15</v>
      </c>
      <c r="X365" t="n">
        <v>0.08</v>
      </c>
      <c r="Y365" t="n">
        <v>1</v>
      </c>
      <c r="Z365" t="n">
        <v>10</v>
      </c>
    </row>
    <row r="366">
      <c r="A366" t="n">
        <v>74</v>
      </c>
      <c r="B366" t="n">
        <v>125</v>
      </c>
      <c r="C366" t="inlineStr">
        <is>
          <t xml:space="preserve">CONCLUIDO	</t>
        </is>
      </c>
      <c r="D366" t="n">
        <v>10.2372</v>
      </c>
      <c r="E366" t="n">
        <v>9.77</v>
      </c>
      <c r="F366" t="n">
        <v>6.78</v>
      </c>
      <c r="G366" t="n">
        <v>81.3</v>
      </c>
      <c r="H366" t="n">
        <v>1.25</v>
      </c>
      <c r="I366" t="n">
        <v>5</v>
      </c>
      <c r="J366" t="n">
        <v>276.84</v>
      </c>
      <c r="K366" t="n">
        <v>58.47</v>
      </c>
      <c r="L366" t="n">
        <v>19.5</v>
      </c>
      <c r="M366" t="n">
        <v>3</v>
      </c>
      <c r="N366" t="n">
        <v>73.87</v>
      </c>
      <c r="O366" t="n">
        <v>34377.72</v>
      </c>
      <c r="P366" t="n">
        <v>102.98</v>
      </c>
      <c r="Q366" t="n">
        <v>204.14</v>
      </c>
      <c r="R366" t="n">
        <v>24.52</v>
      </c>
      <c r="S366" t="n">
        <v>17.37</v>
      </c>
      <c r="T366" t="n">
        <v>1478.69</v>
      </c>
      <c r="U366" t="n">
        <v>0.71</v>
      </c>
      <c r="V366" t="n">
        <v>0.75</v>
      </c>
      <c r="W366" t="n">
        <v>1.14</v>
      </c>
      <c r="X366" t="n">
        <v>0.08</v>
      </c>
      <c r="Y366" t="n">
        <v>1</v>
      </c>
      <c r="Z366" t="n">
        <v>10</v>
      </c>
    </row>
    <row r="367">
      <c r="A367" t="n">
        <v>75</v>
      </c>
      <c r="B367" t="n">
        <v>125</v>
      </c>
      <c r="C367" t="inlineStr">
        <is>
          <t xml:space="preserve">CONCLUIDO	</t>
        </is>
      </c>
      <c r="D367" t="n">
        <v>10.2427</v>
      </c>
      <c r="E367" t="n">
        <v>9.76</v>
      </c>
      <c r="F367" t="n">
        <v>6.77</v>
      </c>
      <c r="G367" t="n">
        <v>81.23999999999999</v>
      </c>
      <c r="H367" t="n">
        <v>1.27</v>
      </c>
      <c r="I367" t="n">
        <v>5</v>
      </c>
      <c r="J367" t="n">
        <v>277.33</v>
      </c>
      <c r="K367" t="n">
        <v>58.47</v>
      </c>
      <c r="L367" t="n">
        <v>19.75</v>
      </c>
      <c r="M367" t="n">
        <v>3</v>
      </c>
      <c r="N367" t="n">
        <v>74.09999999999999</v>
      </c>
      <c r="O367" t="n">
        <v>34437.85</v>
      </c>
      <c r="P367" t="n">
        <v>102.74</v>
      </c>
      <c r="Q367" t="n">
        <v>204.14</v>
      </c>
      <c r="R367" t="n">
        <v>24.37</v>
      </c>
      <c r="S367" t="n">
        <v>17.37</v>
      </c>
      <c r="T367" t="n">
        <v>1403.48</v>
      </c>
      <c r="U367" t="n">
        <v>0.71</v>
      </c>
      <c r="V367" t="n">
        <v>0.75</v>
      </c>
      <c r="W367" t="n">
        <v>1.14</v>
      </c>
      <c r="X367" t="n">
        <v>0.08</v>
      </c>
      <c r="Y367" t="n">
        <v>1</v>
      </c>
      <c r="Z367" t="n">
        <v>10</v>
      </c>
    </row>
    <row r="368">
      <c r="A368" t="n">
        <v>76</v>
      </c>
      <c r="B368" t="n">
        <v>125</v>
      </c>
      <c r="C368" t="inlineStr">
        <is>
          <t xml:space="preserve">CONCLUIDO	</t>
        </is>
      </c>
      <c r="D368" t="n">
        <v>10.2404</v>
      </c>
      <c r="E368" t="n">
        <v>9.77</v>
      </c>
      <c r="F368" t="n">
        <v>6.77</v>
      </c>
      <c r="G368" t="n">
        <v>81.27</v>
      </c>
      <c r="H368" t="n">
        <v>1.28</v>
      </c>
      <c r="I368" t="n">
        <v>5</v>
      </c>
      <c r="J368" t="n">
        <v>277.82</v>
      </c>
      <c r="K368" t="n">
        <v>58.47</v>
      </c>
      <c r="L368" t="n">
        <v>20</v>
      </c>
      <c r="M368" t="n">
        <v>3</v>
      </c>
      <c r="N368" t="n">
        <v>74.34</v>
      </c>
      <c r="O368" t="n">
        <v>34498.07</v>
      </c>
      <c r="P368" t="n">
        <v>102.74</v>
      </c>
      <c r="Q368" t="n">
        <v>204.14</v>
      </c>
      <c r="R368" t="n">
        <v>24.47</v>
      </c>
      <c r="S368" t="n">
        <v>17.37</v>
      </c>
      <c r="T368" t="n">
        <v>1452.43</v>
      </c>
      <c r="U368" t="n">
        <v>0.71</v>
      </c>
      <c r="V368" t="n">
        <v>0.75</v>
      </c>
      <c r="W368" t="n">
        <v>1.14</v>
      </c>
      <c r="X368" t="n">
        <v>0.08</v>
      </c>
      <c r="Y368" t="n">
        <v>1</v>
      </c>
      <c r="Z368" t="n">
        <v>10</v>
      </c>
    </row>
    <row r="369">
      <c r="A369" t="n">
        <v>77</v>
      </c>
      <c r="B369" t="n">
        <v>125</v>
      </c>
      <c r="C369" t="inlineStr">
        <is>
          <t xml:space="preserve">CONCLUIDO	</t>
        </is>
      </c>
      <c r="D369" t="n">
        <v>10.236</v>
      </c>
      <c r="E369" t="n">
        <v>9.77</v>
      </c>
      <c r="F369" t="n">
        <v>6.78</v>
      </c>
      <c r="G369" t="n">
        <v>81.31999999999999</v>
      </c>
      <c r="H369" t="n">
        <v>1.3</v>
      </c>
      <c r="I369" t="n">
        <v>5</v>
      </c>
      <c r="J369" t="n">
        <v>278.3</v>
      </c>
      <c r="K369" t="n">
        <v>58.47</v>
      </c>
      <c r="L369" t="n">
        <v>20.25</v>
      </c>
      <c r="M369" t="n">
        <v>3</v>
      </c>
      <c r="N369" t="n">
        <v>74.58</v>
      </c>
      <c r="O369" t="n">
        <v>34558.39</v>
      </c>
      <c r="P369" t="n">
        <v>102.75</v>
      </c>
      <c r="Q369" t="n">
        <v>204.14</v>
      </c>
      <c r="R369" t="n">
        <v>24.46</v>
      </c>
      <c r="S369" t="n">
        <v>17.37</v>
      </c>
      <c r="T369" t="n">
        <v>1448.96</v>
      </c>
      <c r="U369" t="n">
        <v>0.71</v>
      </c>
      <c r="V369" t="n">
        <v>0.75</v>
      </c>
      <c r="W369" t="n">
        <v>1.15</v>
      </c>
      <c r="X369" t="n">
        <v>0.09</v>
      </c>
      <c r="Y369" t="n">
        <v>1</v>
      </c>
      <c r="Z369" t="n">
        <v>10</v>
      </c>
    </row>
    <row r="370">
      <c r="A370" t="n">
        <v>78</v>
      </c>
      <c r="B370" t="n">
        <v>125</v>
      </c>
      <c r="C370" t="inlineStr">
        <is>
          <t xml:space="preserve">CONCLUIDO	</t>
        </is>
      </c>
      <c r="D370" t="n">
        <v>10.2351</v>
      </c>
      <c r="E370" t="n">
        <v>9.77</v>
      </c>
      <c r="F370" t="n">
        <v>6.78</v>
      </c>
      <c r="G370" t="n">
        <v>81.33</v>
      </c>
      <c r="H370" t="n">
        <v>1.31</v>
      </c>
      <c r="I370" t="n">
        <v>5</v>
      </c>
      <c r="J370" t="n">
        <v>278.79</v>
      </c>
      <c r="K370" t="n">
        <v>58.47</v>
      </c>
      <c r="L370" t="n">
        <v>20.5</v>
      </c>
      <c r="M370" t="n">
        <v>3</v>
      </c>
      <c r="N370" t="n">
        <v>74.81999999999999</v>
      </c>
      <c r="O370" t="n">
        <v>34618.81</v>
      </c>
      <c r="P370" t="n">
        <v>102.77</v>
      </c>
      <c r="Q370" t="n">
        <v>204.14</v>
      </c>
      <c r="R370" t="n">
        <v>24.54</v>
      </c>
      <c r="S370" t="n">
        <v>17.37</v>
      </c>
      <c r="T370" t="n">
        <v>1485.79</v>
      </c>
      <c r="U370" t="n">
        <v>0.71</v>
      </c>
      <c r="V370" t="n">
        <v>0.75</v>
      </c>
      <c r="W370" t="n">
        <v>1.14</v>
      </c>
      <c r="X370" t="n">
        <v>0.09</v>
      </c>
      <c r="Y370" t="n">
        <v>1</v>
      </c>
      <c r="Z370" t="n">
        <v>10</v>
      </c>
    </row>
    <row r="371">
      <c r="A371" t="n">
        <v>79</v>
      </c>
      <c r="B371" t="n">
        <v>125</v>
      </c>
      <c r="C371" t="inlineStr">
        <is>
          <t xml:space="preserve">CONCLUIDO	</t>
        </is>
      </c>
      <c r="D371" t="n">
        <v>10.2395</v>
      </c>
      <c r="E371" t="n">
        <v>9.77</v>
      </c>
      <c r="F371" t="n">
        <v>6.77</v>
      </c>
      <c r="G371" t="n">
        <v>81.28</v>
      </c>
      <c r="H371" t="n">
        <v>1.32</v>
      </c>
      <c r="I371" t="n">
        <v>5</v>
      </c>
      <c r="J371" t="n">
        <v>279.28</v>
      </c>
      <c r="K371" t="n">
        <v>58.47</v>
      </c>
      <c r="L371" t="n">
        <v>20.75</v>
      </c>
      <c r="M371" t="n">
        <v>3</v>
      </c>
      <c r="N371" t="n">
        <v>75.06</v>
      </c>
      <c r="O371" t="n">
        <v>34679.32</v>
      </c>
      <c r="P371" t="n">
        <v>102.52</v>
      </c>
      <c r="Q371" t="n">
        <v>204.14</v>
      </c>
      <c r="R371" t="n">
        <v>24.45</v>
      </c>
      <c r="S371" t="n">
        <v>17.37</v>
      </c>
      <c r="T371" t="n">
        <v>1440.76</v>
      </c>
      <c r="U371" t="n">
        <v>0.71</v>
      </c>
      <c r="V371" t="n">
        <v>0.75</v>
      </c>
      <c r="W371" t="n">
        <v>1.14</v>
      </c>
      <c r="X371" t="n">
        <v>0.08</v>
      </c>
      <c r="Y371" t="n">
        <v>1</v>
      </c>
      <c r="Z371" t="n">
        <v>10</v>
      </c>
    </row>
    <row r="372">
      <c r="A372" t="n">
        <v>80</v>
      </c>
      <c r="B372" t="n">
        <v>125</v>
      </c>
      <c r="C372" t="inlineStr">
        <is>
          <t xml:space="preserve">CONCLUIDO	</t>
        </is>
      </c>
      <c r="D372" t="n">
        <v>10.2407</v>
      </c>
      <c r="E372" t="n">
        <v>9.76</v>
      </c>
      <c r="F372" t="n">
        <v>6.77</v>
      </c>
      <c r="G372" t="n">
        <v>81.26000000000001</v>
      </c>
      <c r="H372" t="n">
        <v>1.34</v>
      </c>
      <c r="I372" t="n">
        <v>5</v>
      </c>
      <c r="J372" t="n">
        <v>279.78</v>
      </c>
      <c r="K372" t="n">
        <v>58.47</v>
      </c>
      <c r="L372" t="n">
        <v>21</v>
      </c>
      <c r="M372" t="n">
        <v>3</v>
      </c>
      <c r="N372" t="n">
        <v>75.3</v>
      </c>
      <c r="O372" t="n">
        <v>34739.92</v>
      </c>
      <c r="P372" t="n">
        <v>102.42</v>
      </c>
      <c r="Q372" t="n">
        <v>204.14</v>
      </c>
      <c r="R372" t="n">
        <v>24.36</v>
      </c>
      <c r="S372" t="n">
        <v>17.37</v>
      </c>
      <c r="T372" t="n">
        <v>1395.28</v>
      </c>
      <c r="U372" t="n">
        <v>0.71</v>
      </c>
      <c r="V372" t="n">
        <v>0.75</v>
      </c>
      <c r="W372" t="n">
        <v>1.14</v>
      </c>
      <c r="X372" t="n">
        <v>0.08</v>
      </c>
      <c r="Y372" t="n">
        <v>1</v>
      </c>
      <c r="Z372" t="n">
        <v>10</v>
      </c>
    </row>
    <row r="373">
      <c r="A373" t="n">
        <v>81</v>
      </c>
      <c r="B373" t="n">
        <v>125</v>
      </c>
      <c r="C373" t="inlineStr">
        <is>
          <t xml:space="preserve">CONCLUIDO	</t>
        </is>
      </c>
      <c r="D373" t="n">
        <v>10.2459</v>
      </c>
      <c r="E373" t="n">
        <v>9.76</v>
      </c>
      <c r="F373" t="n">
        <v>6.77</v>
      </c>
      <c r="G373" t="n">
        <v>81.2</v>
      </c>
      <c r="H373" t="n">
        <v>1.35</v>
      </c>
      <c r="I373" t="n">
        <v>5</v>
      </c>
      <c r="J373" t="n">
        <v>280.27</v>
      </c>
      <c r="K373" t="n">
        <v>58.47</v>
      </c>
      <c r="L373" t="n">
        <v>21.25</v>
      </c>
      <c r="M373" t="n">
        <v>3</v>
      </c>
      <c r="N373" t="n">
        <v>75.54000000000001</v>
      </c>
      <c r="O373" t="n">
        <v>34800.62</v>
      </c>
      <c r="P373" t="n">
        <v>102.17</v>
      </c>
      <c r="Q373" t="n">
        <v>204.14</v>
      </c>
      <c r="R373" t="n">
        <v>24.16</v>
      </c>
      <c r="S373" t="n">
        <v>17.37</v>
      </c>
      <c r="T373" t="n">
        <v>1296.92</v>
      </c>
      <c r="U373" t="n">
        <v>0.72</v>
      </c>
      <c r="V373" t="n">
        <v>0.75</v>
      </c>
      <c r="W373" t="n">
        <v>1.14</v>
      </c>
      <c r="X373" t="n">
        <v>0.08</v>
      </c>
      <c r="Y373" t="n">
        <v>1</v>
      </c>
      <c r="Z373" t="n">
        <v>10</v>
      </c>
    </row>
    <row r="374">
      <c r="A374" t="n">
        <v>82</v>
      </c>
      <c r="B374" t="n">
        <v>125</v>
      </c>
      <c r="C374" t="inlineStr">
        <is>
          <t xml:space="preserve">CONCLUIDO	</t>
        </is>
      </c>
      <c r="D374" t="n">
        <v>10.25</v>
      </c>
      <c r="E374" t="n">
        <v>9.76</v>
      </c>
      <c r="F374" t="n">
        <v>6.76</v>
      </c>
      <c r="G374" t="n">
        <v>81.16</v>
      </c>
      <c r="H374" t="n">
        <v>1.36</v>
      </c>
      <c r="I374" t="n">
        <v>5</v>
      </c>
      <c r="J374" t="n">
        <v>280.76</v>
      </c>
      <c r="K374" t="n">
        <v>58.47</v>
      </c>
      <c r="L374" t="n">
        <v>21.5</v>
      </c>
      <c r="M374" t="n">
        <v>3</v>
      </c>
      <c r="N374" t="n">
        <v>75.79000000000001</v>
      </c>
      <c r="O374" t="n">
        <v>34861.41</v>
      </c>
      <c r="P374" t="n">
        <v>101.82</v>
      </c>
      <c r="Q374" t="n">
        <v>204.15</v>
      </c>
      <c r="R374" t="n">
        <v>24.09</v>
      </c>
      <c r="S374" t="n">
        <v>17.37</v>
      </c>
      <c r="T374" t="n">
        <v>1261.99</v>
      </c>
      <c r="U374" t="n">
        <v>0.72</v>
      </c>
      <c r="V374" t="n">
        <v>0.76</v>
      </c>
      <c r="W374" t="n">
        <v>1.14</v>
      </c>
      <c r="X374" t="n">
        <v>0.07000000000000001</v>
      </c>
      <c r="Y374" t="n">
        <v>1</v>
      </c>
      <c r="Z374" t="n">
        <v>10</v>
      </c>
    </row>
    <row r="375">
      <c r="A375" t="n">
        <v>83</v>
      </c>
      <c r="B375" t="n">
        <v>125</v>
      </c>
      <c r="C375" t="inlineStr">
        <is>
          <t xml:space="preserve">CONCLUIDO	</t>
        </is>
      </c>
      <c r="D375" t="n">
        <v>10.2514</v>
      </c>
      <c r="E375" t="n">
        <v>9.75</v>
      </c>
      <c r="F375" t="n">
        <v>6.76</v>
      </c>
      <c r="G375" t="n">
        <v>81.14</v>
      </c>
      <c r="H375" t="n">
        <v>1.38</v>
      </c>
      <c r="I375" t="n">
        <v>5</v>
      </c>
      <c r="J375" t="n">
        <v>281.25</v>
      </c>
      <c r="K375" t="n">
        <v>58.47</v>
      </c>
      <c r="L375" t="n">
        <v>21.75</v>
      </c>
      <c r="M375" t="n">
        <v>3</v>
      </c>
      <c r="N375" t="n">
        <v>76.03</v>
      </c>
      <c r="O375" t="n">
        <v>34922.31</v>
      </c>
      <c r="P375" t="n">
        <v>101.55</v>
      </c>
      <c r="Q375" t="n">
        <v>204.15</v>
      </c>
      <c r="R375" t="n">
        <v>24.05</v>
      </c>
      <c r="S375" t="n">
        <v>17.37</v>
      </c>
      <c r="T375" t="n">
        <v>1242.62</v>
      </c>
      <c r="U375" t="n">
        <v>0.72</v>
      </c>
      <c r="V375" t="n">
        <v>0.76</v>
      </c>
      <c r="W375" t="n">
        <v>1.14</v>
      </c>
      <c r="X375" t="n">
        <v>0.07000000000000001</v>
      </c>
      <c r="Y375" t="n">
        <v>1</v>
      </c>
      <c r="Z375" t="n">
        <v>10</v>
      </c>
    </row>
    <row r="376">
      <c r="A376" t="n">
        <v>84</v>
      </c>
      <c r="B376" t="n">
        <v>125</v>
      </c>
      <c r="C376" t="inlineStr">
        <is>
          <t xml:space="preserve">CONCLUIDO	</t>
        </is>
      </c>
      <c r="D376" t="n">
        <v>10.2468</v>
      </c>
      <c r="E376" t="n">
        <v>9.76</v>
      </c>
      <c r="F376" t="n">
        <v>6.77</v>
      </c>
      <c r="G376" t="n">
        <v>81.19</v>
      </c>
      <c r="H376" t="n">
        <v>1.39</v>
      </c>
      <c r="I376" t="n">
        <v>5</v>
      </c>
      <c r="J376" t="n">
        <v>281.75</v>
      </c>
      <c r="K376" t="n">
        <v>58.47</v>
      </c>
      <c r="L376" t="n">
        <v>22</v>
      </c>
      <c r="M376" t="n">
        <v>3</v>
      </c>
      <c r="N376" t="n">
        <v>76.28</v>
      </c>
      <c r="O376" t="n">
        <v>34983.29</v>
      </c>
      <c r="P376" t="n">
        <v>101.34</v>
      </c>
      <c r="Q376" t="n">
        <v>204.14</v>
      </c>
      <c r="R376" t="n">
        <v>24.14</v>
      </c>
      <c r="S376" t="n">
        <v>17.37</v>
      </c>
      <c r="T376" t="n">
        <v>1286.83</v>
      </c>
      <c r="U376" t="n">
        <v>0.72</v>
      </c>
      <c r="V376" t="n">
        <v>0.75</v>
      </c>
      <c r="W376" t="n">
        <v>1.14</v>
      </c>
      <c r="X376" t="n">
        <v>0.07000000000000001</v>
      </c>
      <c r="Y376" t="n">
        <v>1</v>
      </c>
      <c r="Z376" t="n">
        <v>10</v>
      </c>
    </row>
    <row r="377">
      <c r="A377" t="n">
        <v>85</v>
      </c>
      <c r="B377" t="n">
        <v>125</v>
      </c>
      <c r="C377" t="inlineStr">
        <is>
          <t xml:space="preserve">CONCLUIDO	</t>
        </is>
      </c>
      <c r="D377" t="n">
        <v>10.2468</v>
      </c>
      <c r="E377" t="n">
        <v>9.76</v>
      </c>
      <c r="F377" t="n">
        <v>6.77</v>
      </c>
      <c r="G377" t="n">
        <v>81.19</v>
      </c>
      <c r="H377" t="n">
        <v>1.4</v>
      </c>
      <c r="I377" t="n">
        <v>5</v>
      </c>
      <c r="J377" t="n">
        <v>282.24</v>
      </c>
      <c r="K377" t="n">
        <v>58.47</v>
      </c>
      <c r="L377" t="n">
        <v>22.25</v>
      </c>
      <c r="M377" t="n">
        <v>3</v>
      </c>
      <c r="N377" t="n">
        <v>76.52</v>
      </c>
      <c r="O377" t="n">
        <v>35044.38</v>
      </c>
      <c r="P377" t="n">
        <v>100.98</v>
      </c>
      <c r="Q377" t="n">
        <v>204.14</v>
      </c>
      <c r="R377" t="n">
        <v>24.2</v>
      </c>
      <c r="S377" t="n">
        <v>17.37</v>
      </c>
      <c r="T377" t="n">
        <v>1317.22</v>
      </c>
      <c r="U377" t="n">
        <v>0.72</v>
      </c>
      <c r="V377" t="n">
        <v>0.75</v>
      </c>
      <c r="W377" t="n">
        <v>1.14</v>
      </c>
      <c r="X377" t="n">
        <v>0.07000000000000001</v>
      </c>
      <c r="Y377" t="n">
        <v>1</v>
      </c>
      <c r="Z377" t="n">
        <v>10</v>
      </c>
    </row>
    <row r="378">
      <c r="A378" t="n">
        <v>86</v>
      </c>
      <c r="B378" t="n">
        <v>125</v>
      </c>
      <c r="C378" t="inlineStr">
        <is>
          <t xml:space="preserve">CONCLUIDO	</t>
        </is>
      </c>
      <c r="D378" t="n">
        <v>10.2433</v>
      </c>
      <c r="E378" t="n">
        <v>9.76</v>
      </c>
      <c r="F378" t="n">
        <v>6.77</v>
      </c>
      <c r="G378" t="n">
        <v>81.23</v>
      </c>
      <c r="H378" t="n">
        <v>1.42</v>
      </c>
      <c r="I378" t="n">
        <v>5</v>
      </c>
      <c r="J378" t="n">
        <v>282.74</v>
      </c>
      <c r="K378" t="n">
        <v>58.47</v>
      </c>
      <c r="L378" t="n">
        <v>22.5</v>
      </c>
      <c r="M378" t="n">
        <v>3</v>
      </c>
      <c r="N378" t="n">
        <v>76.77</v>
      </c>
      <c r="O378" t="n">
        <v>35105.56</v>
      </c>
      <c r="P378" t="n">
        <v>100.93</v>
      </c>
      <c r="Q378" t="n">
        <v>204.15</v>
      </c>
      <c r="R378" t="n">
        <v>24.23</v>
      </c>
      <c r="S378" t="n">
        <v>17.37</v>
      </c>
      <c r="T378" t="n">
        <v>1332.15</v>
      </c>
      <c r="U378" t="n">
        <v>0.72</v>
      </c>
      <c r="V378" t="n">
        <v>0.75</v>
      </c>
      <c r="W378" t="n">
        <v>1.15</v>
      </c>
      <c r="X378" t="n">
        <v>0.08</v>
      </c>
      <c r="Y378" t="n">
        <v>1</v>
      </c>
      <c r="Z378" t="n">
        <v>10</v>
      </c>
    </row>
    <row r="379">
      <c r="A379" t="n">
        <v>87</v>
      </c>
      <c r="B379" t="n">
        <v>125</v>
      </c>
      <c r="C379" t="inlineStr">
        <is>
          <t xml:space="preserve">CONCLUIDO	</t>
        </is>
      </c>
      <c r="D379" t="n">
        <v>10.2453</v>
      </c>
      <c r="E379" t="n">
        <v>9.76</v>
      </c>
      <c r="F379" t="n">
        <v>6.77</v>
      </c>
      <c r="G379" t="n">
        <v>81.20999999999999</v>
      </c>
      <c r="H379" t="n">
        <v>1.43</v>
      </c>
      <c r="I379" t="n">
        <v>5</v>
      </c>
      <c r="J379" t="n">
        <v>283.24</v>
      </c>
      <c r="K379" t="n">
        <v>58.47</v>
      </c>
      <c r="L379" t="n">
        <v>22.75</v>
      </c>
      <c r="M379" t="n">
        <v>3</v>
      </c>
      <c r="N379" t="n">
        <v>77.01000000000001</v>
      </c>
      <c r="O379" t="n">
        <v>35166.85</v>
      </c>
      <c r="P379" t="n">
        <v>100.89</v>
      </c>
      <c r="Q379" t="n">
        <v>204.14</v>
      </c>
      <c r="R379" t="n">
        <v>24.22</v>
      </c>
      <c r="S379" t="n">
        <v>17.37</v>
      </c>
      <c r="T379" t="n">
        <v>1329.1</v>
      </c>
      <c r="U379" t="n">
        <v>0.72</v>
      </c>
      <c r="V379" t="n">
        <v>0.75</v>
      </c>
      <c r="W379" t="n">
        <v>1.14</v>
      </c>
      <c r="X379" t="n">
        <v>0.08</v>
      </c>
      <c r="Y379" t="n">
        <v>1</v>
      </c>
      <c r="Z379" t="n">
        <v>10</v>
      </c>
    </row>
    <row r="380">
      <c r="A380" t="n">
        <v>88</v>
      </c>
      <c r="B380" t="n">
        <v>125</v>
      </c>
      <c r="C380" t="inlineStr">
        <is>
          <t xml:space="preserve">CONCLUIDO	</t>
        </is>
      </c>
      <c r="D380" t="n">
        <v>10.2409</v>
      </c>
      <c r="E380" t="n">
        <v>9.76</v>
      </c>
      <c r="F380" t="n">
        <v>6.77</v>
      </c>
      <c r="G380" t="n">
        <v>81.26000000000001</v>
      </c>
      <c r="H380" t="n">
        <v>1.44</v>
      </c>
      <c r="I380" t="n">
        <v>5</v>
      </c>
      <c r="J380" t="n">
        <v>283.74</v>
      </c>
      <c r="K380" t="n">
        <v>58.47</v>
      </c>
      <c r="L380" t="n">
        <v>23</v>
      </c>
      <c r="M380" t="n">
        <v>3</v>
      </c>
      <c r="N380" t="n">
        <v>77.26000000000001</v>
      </c>
      <c r="O380" t="n">
        <v>35228.23</v>
      </c>
      <c r="P380" t="n">
        <v>100.73</v>
      </c>
      <c r="Q380" t="n">
        <v>204.14</v>
      </c>
      <c r="R380" t="n">
        <v>24.39</v>
      </c>
      <c r="S380" t="n">
        <v>17.37</v>
      </c>
      <c r="T380" t="n">
        <v>1412.15</v>
      </c>
      <c r="U380" t="n">
        <v>0.71</v>
      </c>
      <c r="V380" t="n">
        <v>0.75</v>
      </c>
      <c r="W380" t="n">
        <v>1.14</v>
      </c>
      <c r="X380" t="n">
        <v>0.08</v>
      </c>
      <c r="Y380" t="n">
        <v>1</v>
      </c>
      <c r="Z380" t="n">
        <v>10</v>
      </c>
    </row>
    <row r="381">
      <c r="A381" t="n">
        <v>89</v>
      </c>
      <c r="B381" t="n">
        <v>125</v>
      </c>
      <c r="C381" t="inlineStr">
        <is>
          <t xml:space="preserve">CONCLUIDO	</t>
        </is>
      </c>
      <c r="D381" t="n">
        <v>10.2407</v>
      </c>
      <c r="E381" t="n">
        <v>9.76</v>
      </c>
      <c r="F381" t="n">
        <v>6.77</v>
      </c>
      <c r="G381" t="n">
        <v>81.26000000000001</v>
      </c>
      <c r="H381" t="n">
        <v>1.46</v>
      </c>
      <c r="I381" t="n">
        <v>5</v>
      </c>
      <c r="J381" t="n">
        <v>284.23</v>
      </c>
      <c r="K381" t="n">
        <v>58.47</v>
      </c>
      <c r="L381" t="n">
        <v>23.25</v>
      </c>
      <c r="M381" t="n">
        <v>3</v>
      </c>
      <c r="N381" t="n">
        <v>77.51000000000001</v>
      </c>
      <c r="O381" t="n">
        <v>35289.71</v>
      </c>
      <c r="P381" t="n">
        <v>100.6</v>
      </c>
      <c r="Q381" t="n">
        <v>204.15</v>
      </c>
      <c r="R381" t="n">
        <v>24.37</v>
      </c>
      <c r="S381" t="n">
        <v>17.37</v>
      </c>
      <c r="T381" t="n">
        <v>1400.83</v>
      </c>
      <c r="U381" t="n">
        <v>0.71</v>
      </c>
      <c r="V381" t="n">
        <v>0.75</v>
      </c>
      <c r="W381" t="n">
        <v>1.14</v>
      </c>
      <c r="X381" t="n">
        <v>0.08</v>
      </c>
      <c r="Y381" t="n">
        <v>1</v>
      </c>
      <c r="Z381" t="n">
        <v>10</v>
      </c>
    </row>
    <row r="382">
      <c r="A382" t="n">
        <v>90</v>
      </c>
      <c r="B382" t="n">
        <v>125</v>
      </c>
      <c r="C382" t="inlineStr">
        <is>
          <t xml:space="preserve">CONCLUIDO	</t>
        </is>
      </c>
      <c r="D382" t="n">
        <v>10.2465</v>
      </c>
      <c r="E382" t="n">
        <v>9.76</v>
      </c>
      <c r="F382" t="n">
        <v>6.77</v>
      </c>
      <c r="G382" t="n">
        <v>81.2</v>
      </c>
      <c r="H382" t="n">
        <v>1.47</v>
      </c>
      <c r="I382" t="n">
        <v>5</v>
      </c>
      <c r="J382" t="n">
        <v>284.73</v>
      </c>
      <c r="K382" t="n">
        <v>58.47</v>
      </c>
      <c r="L382" t="n">
        <v>23.5</v>
      </c>
      <c r="M382" t="n">
        <v>3</v>
      </c>
      <c r="N382" t="n">
        <v>77.76000000000001</v>
      </c>
      <c r="O382" t="n">
        <v>35351.29</v>
      </c>
      <c r="P382" t="n">
        <v>100.17</v>
      </c>
      <c r="Q382" t="n">
        <v>204.18</v>
      </c>
      <c r="R382" t="n">
        <v>24.17</v>
      </c>
      <c r="S382" t="n">
        <v>17.37</v>
      </c>
      <c r="T382" t="n">
        <v>1303.55</v>
      </c>
      <c r="U382" t="n">
        <v>0.72</v>
      </c>
      <c r="V382" t="n">
        <v>0.75</v>
      </c>
      <c r="W382" t="n">
        <v>1.14</v>
      </c>
      <c r="X382" t="n">
        <v>0.07000000000000001</v>
      </c>
      <c r="Y382" t="n">
        <v>1</v>
      </c>
      <c r="Z382" t="n">
        <v>10</v>
      </c>
    </row>
    <row r="383">
      <c r="A383" t="n">
        <v>91</v>
      </c>
      <c r="B383" t="n">
        <v>125</v>
      </c>
      <c r="C383" t="inlineStr">
        <is>
          <t xml:space="preserve">CONCLUIDO	</t>
        </is>
      </c>
      <c r="D383" t="n">
        <v>10.3217</v>
      </c>
      <c r="E383" t="n">
        <v>9.69</v>
      </c>
      <c r="F383" t="n">
        <v>6.74</v>
      </c>
      <c r="G383" t="n">
        <v>101.14</v>
      </c>
      <c r="H383" t="n">
        <v>1.48</v>
      </c>
      <c r="I383" t="n">
        <v>4</v>
      </c>
      <c r="J383" t="n">
        <v>285.23</v>
      </c>
      <c r="K383" t="n">
        <v>58.47</v>
      </c>
      <c r="L383" t="n">
        <v>23.75</v>
      </c>
      <c r="M383" t="n">
        <v>2</v>
      </c>
      <c r="N383" t="n">
        <v>78.01000000000001</v>
      </c>
      <c r="O383" t="n">
        <v>35412.96</v>
      </c>
      <c r="P383" t="n">
        <v>99.48</v>
      </c>
      <c r="Q383" t="n">
        <v>204.15</v>
      </c>
      <c r="R383" t="n">
        <v>23.44</v>
      </c>
      <c r="S383" t="n">
        <v>17.37</v>
      </c>
      <c r="T383" t="n">
        <v>941.84</v>
      </c>
      <c r="U383" t="n">
        <v>0.74</v>
      </c>
      <c r="V383" t="n">
        <v>0.76</v>
      </c>
      <c r="W383" t="n">
        <v>1.14</v>
      </c>
      <c r="X383" t="n">
        <v>0.05</v>
      </c>
      <c r="Y383" t="n">
        <v>1</v>
      </c>
      <c r="Z383" t="n">
        <v>10</v>
      </c>
    </row>
    <row r="384">
      <c r="A384" t="n">
        <v>92</v>
      </c>
      <c r="B384" t="n">
        <v>125</v>
      </c>
      <c r="C384" t="inlineStr">
        <is>
          <t xml:space="preserve">CONCLUIDO	</t>
        </is>
      </c>
      <c r="D384" t="n">
        <v>10.3214</v>
      </c>
      <c r="E384" t="n">
        <v>9.69</v>
      </c>
      <c r="F384" t="n">
        <v>6.74</v>
      </c>
      <c r="G384" t="n">
        <v>101.14</v>
      </c>
      <c r="H384" t="n">
        <v>1.5</v>
      </c>
      <c r="I384" t="n">
        <v>4</v>
      </c>
      <c r="J384" t="n">
        <v>285.73</v>
      </c>
      <c r="K384" t="n">
        <v>58.47</v>
      </c>
      <c r="L384" t="n">
        <v>24</v>
      </c>
      <c r="M384" t="n">
        <v>2</v>
      </c>
      <c r="N384" t="n">
        <v>78.26000000000001</v>
      </c>
      <c r="O384" t="n">
        <v>35474.75</v>
      </c>
      <c r="P384" t="n">
        <v>99.45999999999999</v>
      </c>
      <c r="Q384" t="n">
        <v>204.16</v>
      </c>
      <c r="R384" t="n">
        <v>23.46</v>
      </c>
      <c r="S384" t="n">
        <v>17.37</v>
      </c>
      <c r="T384" t="n">
        <v>952.02</v>
      </c>
      <c r="U384" t="n">
        <v>0.74</v>
      </c>
      <c r="V384" t="n">
        <v>0.76</v>
      </c>
      <c r="W384" t="n">
        <v>1.14</v>
      </c>
      <c r="X384" t="n">
        <v>0.05</v>
      </c>
      <c r="Y384" t="n">
        <v>1</v>
      </c>
      <c r="Z384" t="n">
        <v>10</v>
      </c>
    </row>
    <row r="385">
      <c r="A385" t="n">
        <v>93</v>
      </c>
      <c r="B385" t="n">
        <v>125</v>
      </c>
      <c r="C385" t="inlineStr">
        <is>
          <t xml:space="preserve">CONCLUIDO	</t>
        </is>
      </c>
      <c r="D385" t="n">
        <v>10.3217</v>
      </c>
      <c r="E385" t="n">
        <v>9.69</v>
      </c>
      <c r="F385" t="n">
        <v>6.74</v>
      </c>
      <c r="G385" t="n">
        <v>101.14</v>
      </c>
      <c r="H385" t="n">
        <v>1.51</v>
      </c>
      <c r="I385" t="n">
        <v>4</v>
      </c>
      <c r="J385" t="n">
        <v>286.24</v>
      </c>
      <c r="K385" t="n">
        <v>58.47</v>
      </c>
      <c r="L385" t="n">
        <v>24.25</v>
      </c>
      <c r="M385" t="n">
        <v>2</v>
      </c>
      <c r="N385" t="n">
        <v>78.51000000000001</v>
      </c>
      <c r="O385" t="n">
        <v>35536.63</v>
      </c>
      <c r="P385" t="n">
        <v>99.59</v>
      </c>
      <c r="Q385" t="n">
        <v>204.14</v>
      </c>
      <c r="R385" t="n">
        <v>23.46</v>
      </c>
      <c r="S385" t="n">
        <v>17.37</v>
      </c>
      <c r="T385" t="n">
        <v>954.55</v>
      </c>
      <c r="U385" t="n">
        <v>0.74</v>
      </c>
      <c r="V385" t="n">
        <v>0.76</v>
      </c>
      <c r="W385" t="n">
        <v>1.14</v>
      </c>
      <c r="X385" t="n">
        <v>0.05</v>
      </c>
      <c r="Y385" t="n">
        <v>1</v>
      </c>
      <c r="Z385" t="n">
        <v>10</v>
      </c>
    </row>
    <row r="386">
      <c r="A386" t="n">
        <v>94</v>
      </c>
      <c r="B386" t="n">
        <v>125</v>
      </c>
      <c r="C386" t="inlineStr">
        <is>
          <t xml:space="preserve">CONCLUIDO	</t>
        </is>
      </c>
      <c r="D386" t="n">
        <v>10.3161</v>
      </c>
      <c r="E386" t="n">
        <v>9.69</v>
      </c>
      <c r="F386" t="n">
        <v>6.75</v>
      </c>
      <c r="G386" t="n">
        <v>101.22</v>
      </c>
      <c r="H386" t="n">
        <v>1.52</v>
      </c>
      <c r="I386" t="n">
        <v>4</v>
      </c>
      <c r="J386" t="n">
        <v>286.74</v>
      </c>
      <c r="K386" t="n">
        <v>58.47</v>
      </c>
      <c r="L386" t="n">
        <v>24.5</v>
      </c>
      <c r="M386" t="n">
        <v>2</v>
      </c>
      <c r="N386" t="n">
        <v>78.77</v>
      </c>
      <c r="O386" t="n">
        <v>35598.74</v>
      </c>
      <c r="P386" t="n">
        <v>99.81</v>
      </c>
      <c r="Q386" t="n">
        <v>204.14</v>
      </c>
      <c r="R386" t="n">
        <v>23.64</v>
      </c>
      <c r="S386" t="n">
        <v>17.37</v>
      </c>
      <c r="T386" t="n">
        <v>1041.21</v>
      </c>
      <c r="U386" t="n">
        <v>0.73</v>
      </c>
      <c r="V386" t="n">
        <v>0.76</v>
      </c>
      <c r="W386" t="n">
        <v>1.14</v>
      </c>
      <c r="X386" t="n">
        <v>0.06</v>
      </c>
      <c r="Y386" t="n">
        <v>1</v>
      </c>
      <c r="Z386" t="n">
        <v>10</v>
      </c>
    </row>
    <row r="387">
      <c r="A387" t="n">
        <v>95</v>
      </c>
      <c r="B387" t="n">
        <v>125</v>
      </c>
      <c r="C387" t="inlineStr">
        <is>
          <t xml:space="preserve">CONCLUIDO	</t>
        </is>
      </c>
      <c r="D387" t="n">
        <v>10.3176</v>
      </c>
      <c r="E387" t="n">
        <v>9.69</v>
      </c>
      <c r="F387" t="n">
        <v>6.75</v>
      </c>
      <c r="G387" t="n">
        <v>101.2</v>
      </c>
      <c r="H387" t="n">
        <v>1.53</v>
      </c>
      <c r="I387" t="n">
        <v>4</v>
      </c>
      <c r="J387" t="n">
        <v>287.24</v>
      </c>
      <c r="K387" t="n">
        <v>58.47</v>
      </c>
      <c r="L387" t="n">
        <v>24.75</v>
      </c>
      <c r="M387" t="n">
        <v>2</v>
      </c>
      <c r="N387" t="n">
        <v>79.02</v>
      </c>
      <c r="O387" t="n">
        <v>35660.82</v>
      </c>
      <c r="P387" t="n">
        <v>99.98</v>
      </c>
      <c r="Q387" t="n">
        <v>204.14</v>
      </c>
      <c r="R387" t="n">
        <v>23.61</v>
      </c>
      <c r="S387" t="n">
        <v>17.37</v>
      </c>
      <c r="T387" t="n">
        <v>1025.38</v>
      </c>
      <c r="U387" t="n">
        <v>0.74</v>
      </c>
      <c r="V387" t="n">
        <v>0.76</v>
      </c>
      <c r="W387" t="n">
        <v>1.14</v>
      </c>
      <c r="X387" t="n">
        <v>0.06</v>
      </c>
      <c r="Y387" t="n">
        <v>1</v>
      </c>
      <c r="Z387" t="n">
        <v>10</v>
      </c>
    </row>
    <row r="388">
      <c r="A388" t="n">
        <v>96</v>
      </c>
      <c r="B388" t="n">
        <v>125</v>
      </c>
      <c r="C388" t="inlineStr">
        <is>
          <t xml:space="preserve">CONCLUIDO	</t>
        </is>
      </c>
      <c r="D388" t="n">
        <v>10.3152</v>
      </c>
      <c r="E388" t="n">
        <v>9.69</v>
      </c>
      <c r="F388" t="n">
        <v>6.75</v>
      </c>
      <c r="G388" t="n">
        <v>101.23</v>
      </c>
      <c r="H388" t="n">
        <v>1.55</v>
      </c>
      <c r="I388" t="n">
        <v>4</v>
      </c>
      <c r="J388" t="n">
        <v>287.75</v>
      </c>
      <c r="K388" t="n">
        <v>58.47</v>
      </c>
      <c r="L388" t="n">
        <v>25</v>
      </c>
      <c r="M388" t="n">
        <v>2</v>
      </c>
      <c r="N388" t="n">
        <v>79.27</v>
      </c>
      <c r="O388" t="n">
        <v>35723.02</v>
      </c>
      <c r="P388" t="n">
        <v>100.13</v>
      </c>
      <c r="Q388" t="n">
        <v>204.15</v>
      </c>
      <c r="R388" t="n">
        <v>23.61</v>
      </c>
      <c r="S388" t="n">
        <v>17.37</v>
      </c>
      <c r="T388" t="n">
        <v>1024.94</v>
      </c>
      <c r="U388" t="n">
        <v>0.74</v>
      </c>
      <c r="V388" t="n">
        <v>0.76</v>
      </c>
      <c r="W388" t="n">
        <v>1.14</v>
      </c>
      <c r="X388" t="n">
        <v>0.06</v>
      </c>
      <c r="Y388" t="n">
        <v>1</v>
      </c>
      <c r="Z388" t="n">
        <v>10</v>
      </c>
    </row>
    <row r="389">
      <c r="A389" t="n">
        <v>97</v>
      </c>
      <c r="B389" t="n">
        <v>125</v>
      </c>
      <c r="C389" t="inlineStr">
        <is>
          <t xml:space="preserve">CONCLUIDO	</t>
        </is>
      </c>
      <c r="D389" t="n">
        <v>10.3116</v>
      </c>
      <c r="E389" t="n">
        <v>9.699999999999999</v>
      </c>
      <c r="F389" t="n">
        <v>6.75</v>
      </c>
      <c r="G389" t="n">
        <v>101.28</v>
      </c>
      <c r="H389" t="n">
        <v>1.56</v>
      </c>
      <c r="I389" t="n">
        <v>4</v>
      </c>
      <c r="J389" t="n">
        <v>288.25</v>
      </c>
      <c r="K389" t="n">
        <v>58.47</v>
      </c>
      <c r="L389" t="n">
        <v>25.25</v>
      </c>
      <c r="M389" t="n">
        <v>2</v>
      </c>
      <c r="N389" t="n">
        <v>79.53</v>
      </c>
      <c r="O389" t="n">
        <v>35785.31</v>
      </c>
      <c r="P389" t="n">
        <v>100.18</v>
      </c>
      <c r="Q389" t="n">
        <v>204.14</v>
      </c>
      <c r="R389" t="n">
        <v>23.74</v>
      </c>
      <c r="S389" t="n">
        <v>17.37</v>
      </c>
      <c r="T389" t="n">
        <v>1092.54</v>
      </c>
      <c r="U389" t="n">
        <v>0.73</v>
      </c>
      <c r="V389" t="n">
        <v>0.76</v>
      </c>
      <c r="W389" t="n">
        <v>1.14</v>
      </c>
      <c r="X389" t="n">
        <v>0.06</v>
      </c>
      <c r="Y389" t="n">
        <v>1</v>
      </c>
      <c r="Z389" t="n">
        <v>10</v>
      </c>
    </row>
    <row r="390">
      <c r="A390" t="n">
        <v>98</v>
      </c>
      <c r="B390" t="n">
        <v>125</v>
      </c>
      <c r="C390" t="inlineStr">
        <is>
          <t xml:space="preserve">CONCLUIDO	</t>
        </is>
      </c>
      <c r="D390" t="n">
        <v>10.3158</v>
      </c>
      <c r="E390" t="n">
        <v>9.69</v>
      </c>
      <c r="F390" t="n">
        <v>6.75</v>
      </c>
      <c r="G390" t="n">
        <v>101.22</v>
      </c>
      <c r="H390" t="n">
        <v>1.57</v>
      </c>
      <c r="I390" t="n">
        <v>4</v>
      </c>
      <c r="J390" t="n">
        <v>288.76</v>
      </c>
      <c r="K390" t="n">
        <v>58.47</v>
      </c>
      <c r="L390" t="n">
        <v>25.5</v>
      </c>
      <c r="M390" t="n">
        <v>2</v>
      </c>
      <c r="N390" t="n">
        <v>79.78</v>
      </c>
      <c r="O390" t="n">
        <v>35847.71</v>
      </c>
      <c r="P390" t="n">
        <v>100.35</v>
      </c>
      <c r="Q390" t="n">
        <v>204.14</v>
      </c>
      <c r="R390" t="n">
        <v>23.62</v>
      </c>
      <c r="S390" t="n">
        <v>17.37</v>
      </c>
      <c r="T390" t="n">
        <v>1031.44</v>
      </c>
      <c r="U390" t="n">
        <v>0.74</v>
      </c>
      <c r="V390" t="n">
        <v>0.76</v>
      </c>
      <c r="W390" t="n">
        <v>1.14</v>
      </c>
      <c r="X390" t="n">
        <v>0.06</v>
      </c>
      <c r="Y390" t="n">
        <v>1</v>
      </c>
      <c r="Z390" t="n">
        <v>10</v>
      </c>
    </row>
    <row r="391">
      <c r="A391" t="n">
        <v>99</v>
      </c>
      <c r="B391" t="n">
        <v>125</v>
      </c>
      <c r="C391" t="inlineStr">
        <is>
          <t xml:space="preserve">CONCLUIDO	</t>
        </is>
      </c>
      <c r="D391" t="n">
        <v>10.3184</v>
      </c>
      <c r="E391" t="n">
        <v>9.69</v>
      </c>
      <c r="F391" t="n">
        <v>6.75</v>
      </c>
      <c r="G391" t="n">
        <v>101.18</v>
      </c>
      <c r="H391" t="n">
        <v>1.59</v>
      </c>
      <c r="I391" t="n">
        <v>4</v>
      </c>
      <c r="J391" t="n">
        <v>289.26</v>
      </c>
      <c r="K391" t="n">
        <v>58.47</v>
      </c>
      <c r="L391" t="n">
        <v>25.75</v>
      </c>
      <c r="M391" t="n">
        <v>2</v>
      </c>
      <c r="N391" t="n">
        <v>80.04000000000001</v>
      </c>
      <c r="O391" t="n">
        <v>35910.21</v>
      </c>
      <c r="P391" t="n">
        <v>100.31</v>
      </c>
      <c r="Q391" t="n">
        <v>204.14</v>
      </c>
      <c r="R391" t="n">
        <v>23.51</v>
      </c>
      <c r="S391" t="n">
        <v>17.37</v>
      </c>
      <c r="T391" t="n">
        <v>979.1799999999999</v>
      </c>
      <c r="U391" t="n">
        <v>0.74</v>
      </c>
      <c r="V391" t="n">
        <v>0.76</v>
      </c>
      <c r="W391" t="n">
        <v>1.14</v>
      </c>
      <c r="X391" t="n">
        <v>0.05</v>
      </c>
      <c r="Y391" t="n">
        <v>1</v>
      </c>
      <c r="Z391" t="n">
        <v>10</v>
      </c>
    </row>
    <row r="392">
      <c r="A392" t="n">
        <v>100</v>
      </c>
      <c r="B392" t="n">
        <v>125</v>
      </c>
      <c r="C392" t="inlineStr">
        <is>
          <t xml:space="preserve">CONCLUIDO	</t>
        </is>
      </c>
      <c r="D392" t="n">
        <v>10.3232</v>
      </c>
      <c r="E392" t="n">
        <v>9.69</v>
      </c>
      <c r="F392" t="n">
        <v>6.74</v>
      </c>
      <c r="G392" t="n">
        <v>101.12</v>
      </c>
      <c r="H392" t="n">
        <v>1.6</v>
      </c>
      <c r="I392" t="n">
        <v>4</v>
      </c>
      <c r="J392" t="n">
        <v>289.77</v>
      </c>
      <c r="K392" t="n">
        <v>58.47</v>
      </c>
      <c r="L392" t="n">
        <v>26</v>
      </c>
      <c r="M392" t="n">
        <v>2</v>
      </c>
      <c r="N392" t="n">
        <v>80.3</v>
      </c>
      <c r="O392" t="n">
        <v>35972.82</v>
      </c>
      <c r="P392" t="n">
        <v>100.35</v>
      </c>
      <c r="Q392" t="n">
        <v>204.14</v>
      </c>
      <c r="R392" t="n">
        <v>23.43</v>
      </c>
      <c r="S392" t="n">
        <v>17.37</v>
      </c>
      <c r="T392" t="n">
        <v>939.36</v>
      </c>
      <c r="U392" t="n">
        <v>0.74</v>
      </c>
      <c r="V392" t="n">
        <v>0.76</v>
      </c>
      <c r="W392" t="n">
        <v>1.14</v>
      </c>
      <c r="X392" t="n">
        <v>0.05</v>
      </c>
      <c r="Y392" t="n">
        <v>1</v>
      </c>
      <c r="Z392" t="n">
        <v>10</v>
      </c>
    </row>
    <row r="393">
      <c r="A393" t="n">
        <v>101</v>
      </c>
      <c r="B393" t="n">
        <v>125</v>
      </c>
      <c r="C393" t="inlineStr">
        <is>
          <t xml:space="preserve">CONCLUIDO	</t>
        </is>
      </c>
      <c r="D393" t="n">
        <v>10.3167</v>
      </c>
      <c r="E393" t="n">
        <v>9.69</v>
      </c>
      <c r="F393" t="n">
        <v>6.75</v>
      </c>
      <c r="G393" t="n">
        <v>101.21</v>
      </c>
      <c r="H393" t="n">
        <v>1.61</v>
      </c>
      <c r="I393" t="n">
        <v>4</v>
      </c>
      <c r="J393" t="n">
        <v>290.28</v>
      </c>
      <c r="K393" t="n">
        <v>58.47</v>
      </c>
      <c r="L393" t="n">
        <v>26.25</v>
      </c>
      <c r="M393" t="n">
        <v>2</v>
      </c>
      <c r="N393" t="n">
        <v>80.56</v>
      </c>
      <c r="O393" t="n">
        <v>36035.53</v>
      </c>
      <c r="P393" t="n">
        <v>100.47</v>
      </c>
      <c r="Q393" t="n">
        <v>204.14</v>
      </c>
      <c r="R393" t="n">
        <v>23.52</v>
      </c>
      <c r="S393" t="n">
        <v>17.37</v>
      </c>
      <c r="T393" t="n">
        <v>979.9299999999999</v>
      </c>
      <c r="U393" t="n">
        <v>0.74</v>
      </c>
      <c r="V393" t="n">
        <v>0.76</v>
      </c>
      <c r="W393" t="n">
        <v>1.14</v>
      </c>
      <c r="X393" t="n">
        <v>0.06</v>
      </c>
      <c r="Y393" t="n">
        <v>1</v>
      </c>
      <c r="Z393" t="n">
        <v>10</v>
      </c>
    </row>
    <row r="394">
      <c r="A394" t="n">
        <v>102</v>
      </c>
      <c r="B394" t="n">
        <v>125</v>
      </c>
      <c r="C394" t="inlineStr">
        <is>
          <t xml:space="preserve">CONCLUIDO	</t>
        </is>
      </c>
      <c r="D394" t="n">
        <v>10.3178</v>
      </c>
      <c r="E394" t="n">
        <v>9.69</v>
      </c>
      <c r="F394" t="n">
        <v>6.75</v>
      </c>
      <c r="G394" t="n">
        <v>101.19</v>
      </c>
      <c r="H394" t="n">
        <v>1.62</v>
      </c>
      <c r="I394" t="n">
        <v>4</v>
      </c>
      <c r="J394" t="n">
        <v>290.79</v>
      </c>
      <c r="K394" t="n">
        <v>58.47</v>
      </c>
      <c r="L394" t="n">
        <v>26.5</v>
      </c>
      <c r="M394" t="n">
        <v>2</v>
      </c>
      <c r="N394" t="n">
        <v>80.81999999999999</v>
      </c>
      <c r="O394" t="n">
        <v>36098.35</v>
      </c>
      <c r="P394" t="n">
        <v>100.42</v>
      </c>
      <c r="Q394" t="n">
        <v>204.15</v>
      </c>
      <c r="R394" t="n">
        <v>23.56</v>
      </c>
      <c r="S394" t="n">
        <v>17.37</v>
      </c>
      <c r="T394" t="n">
        <v>1004.71</v>
      </c>
      <c r="U394" t="n">
        <v>0.74</v>
      </c>
      <c r="V394" t="n">
        <v>0.76</v>
      </c>
      <c r="W394" t="n">
        <v>1.14</v>
      </c>
      <c r="X394" t="n">
        <v>0.05</v>
      </c>
      <c r="Y394" t="n">
        <v>1</v>
      </c>
      <c r="Z394" t="n">
        <v>10</v>
      </c>
    </row>
    <row r="395">
      <c r="A395" t="n">
        <v>103</v>
      </c>
      <c r="B395" t="n">
        <v>125</v>
      </c>
      <c r="C395" t="inlineStr">
        <is>
          <t xml:space="preserve">CONCLUIDO	</t>
        </is>
      </c>
      <c r="D395" t="n">
        <v>10.3099</v>
      </c>
      <c r="E395" t="n">
        <v>9.699999999999999</v>
      </c>
      <c r="F395" t="n">
        <v>6.75</v>
      </c>
      <c r="G395" t="n">
        <v>101.3</v>
      </c>
      <c r="H395" t="n">
        <v>1.64</v>
      </c>
      <c r="I395" t="n">
        <v>4</v>
      </c>
      <c r="J395" t="n">
        <v>291.3</v>
      </c>
      <c r="K395" t="n">
        <v>58.47</v>
      </c>
      <c r="L395" t="n">
        <v>26.75</v>
      </c>
      <c r="M395" t="n">
        <v>2</v>
      </c>
      <c r="N395" t="n">
        <v>81.08</v>
      </c>
      <c r="O395" t="n">
        <v>36161.27</v>
      </c>
      <c r="P395" t="n">
        <v>100.54</v>
      </c>
      <c r="Q395" t="n">
        <v>204.14</v>
      </c>
      <c r="R395" t="n">
        <v>23.75</v>
      </c>
      <c r="S395" t="n">
        <v>17.37</v>
      </c>
      <c r="T395" t="n">
        <v>1098.58</v>
      </c>
      <c r="U395" t="n">
        <v>0.73</v>
      </c>
      <c r="V395" t="n">
        <v>0.76</v>
      </c>
      <c r="W395" t="n">
        <v>1.14</v>
      </c>
      <c r="X395" t="n">
        <v>0.06</v>
      </c>
      <c r="Y395" t="n">
        <v>1</v>
      </c>
      <c r="Z395" t="n">
        <v>10</v>
      </c>
    </row>
    <row r="396">
      <c r="A396" t="n">
        <v>104</v>
      </c>
      <c r="B396" t="n">
        <v>125</v>
      </c>
      <c r="C396" t="inlineStr">
        <is>
          <t xml:space="preserve">CONCLUIDO	</t>
        </is>
      </c>
      <c r="D396" t="n">
        <v>10.3155</v>
      </c>
      <c r="E396" t="n">
        <v>9.69</v>
      </c>
      <c r="F396" t="n">
        <v>6.75</v>
      </c>
      <c r="G396" t="n">
        <v>101.22</v>
      </c>
      <c r="H396" t="n">
        <v>1.65</v>
      </c>
      <c r="I396" t="n">
        <v>4</v>
      </c>
      <c r="J396" t="n">
        <v>291.81</v>
      </c>
      <c r="K396" t="n">
        <v>58.47</v>
      </c>
      <c r="L396" t="n">
        <v>27</v>
      </c>
      <c r="M396" t="n">
        <v>2</v>
      </c>
      <c r="N396" t="n">
        <v>81.34</v>
      </c>
      <c r="O396" t="n">
        <v>36224.3</v>
      </c>
      <c r="P396" t="n">
        <v>100.44</v>
      </c>
      <c r="Q396" t="n">
        <v>204.14</v>
      </c>
      <c r="R396" t="n">
        <v>23.66</v>
      </c>
      <c r="S396" t="n">
        <v>17.37</v>
      </c>
      <c r="T396" t="n">
        <v>1053.85</v>
      </c>
      <c r="U396" t="n">
        <v>0.73</v>
      </c>
      <c r="V396" t="n">
        <v>0.76</v>
      </c>
      <c r="W396" t="n">
        <v>1.14</v>
      </c>
      <c r="X396" t="n">
        <v>0.06</v>
      </c>
      <c r="Y396" t="n">
        <v>1</v>
      </c>
      <c r="Z396" t="n">
        <v>10</v>
      </c>
    </row>
    <row r="397">
      <c r="A397" t="n">
        <v>105</v>
      </c>
      <c r="B397" t="n">
        <v>125</v>
      </c>
      <c r="C397" t="inlineStr">
        <is>
          <t xml:space="preserve">CONCLUIDO	</t>
        </is>
      </c>
      <c r="D397" t="n">
        <v>10.3116</v>
      </c>
      <c r="E397" t="n">
        <v>9.699999999999999</v>
      </c>
      <c r="F397" t="n">
        <v>6.75</v>
      </c>
      <c r="G397" t="n">
        <v>101.28</v>
      </c>
      <c r="H397" t="n">
        <v>1.66</v>
      </c>
      <c r="I397" t="n">
        <v>4</v>
      </c>
      <c r="J397" t="n">
        <v>292.32</v>
      </c>
      <c r="K397" t="n">
        <v>58.47</v>
      </c>
      <c r="L397" t="n">
        <v>27.25</v>
      </c>
      <c r="M397" t="n">
        <v>2</v>
      </c>
      <c r="N397" t="n">
        <v>81.59999999999999</v>
      </c>
      <c r="O397" t="n">
        <v>36287.44</v>
      </c>
      <c r="P397" t="n">
        <v>100.47</v>
      </c>
      <c r="Q397" t="n">
        <v>204.14</v>
      </c>
      <c r="R397" t="n">
        <v>23.75</v>
      </c>
      <c r="S397" t="n">
        <v>17.37</v>
      </c>
      <c r="T397" t="n">
        <v>1095.92</v>
      </c>
      <c r="U397" t="n">
        <v>0.73</v>
      </c>
      <c r="V397" t="n">
        <v>0.76</v>
      </c>
      <c r="W397" t="n">
        <v>1.14</v>
      </c>
      <c r="X397" t="n">
        <v>0.06</v>
      </c>
      <c r="Y397" t="n">
        <v>1</v>
      </c>
      <c r="Z397" t="n">
        <v>10</v>
      </c>
    </row>
    <row r="398">
      <c r="A398" t="n">
        <v>106</v>
      </c>
      <c r="B398" t="n">
        <v>125</v>
      </c>
      <c r="C398" t="inlineStr">
        <is>
          <t xml:space="preserve">CONCLUIDO	</t>
        </is>
      </c>
      <c r="D398" t="n">
        <v>10.317</v>
      </c>
      <c r="E398" t="n">
        <v>9.69</v>
      </c>
      <c r="F398" t="n">
        <v>6.75</v>
      </c>
      <c r="G398" t="n">
        <v>101.2</v>
      </c>
      <c r="H398" t="n">
        <v>1.67</v>
      </c>
      <c r="I398" t="n">
        <v>4</v>
      </c>
      <c r="J398" t="n">
        <v>292.84</v>
      </c>
      <c r="K398" t="n">
        <v>58.47</v>
      </c>
      <c r="L398" t="n">
        <v>27.5</v>
      </c>
      <c r="M398" t="n">
        <v>2</v>
      </c>
      <c r="N398" t="n">
        <v>81.86</v>
      </c>
      <c r="O398" t="n">
        <v>36350.69</v>
      </c>
      <c r="P398" t="n">
        <v>100.28</v>
      </c>
      <c r="Q398" t="n">
        <v>204.14</v>
      </c>
      <c r="R398" t="n">
        <v>23.59</v>
      </c>
      <c r="S398" t="n">
        <v>17.37</v>
      </c>
      <c r="T398" t="n">
        <v>1016.05</v>
      </c>
      <c r="U398" t="n">
        <v>0.74</v>
      </c>
      <c r="V398" t="n">
        <v>0.76</v>
      </c>
      <c r="W398" t="n">
        <v>1.14</v>
      </c>
      <c r="X398" t="n">
        <v>0.06</v>
      </c>
      <c r="Y398" t="n">
        <v>1</v>
      </c>
      <c r="Z398" t="n">
        <v>10</v>
      </c>
    </row>
    <row r="399">
      <c r="A399" t="n">
        <v>107</v>
      </c>
      <c r="B399" t="n">
        <v>125</v>
      </c>
      <c r="C399" t="inlineStr">
        <is>
          <t xml:space="preserve">CONCLUIDO	</t>
        </is>
      </c>
      <c r="D399" t="n">
        <v>10.3164</v>
      </c>
      <c r="E399" t="n">
        <v>9.69</v>
      </c>
      <c r="F399" t="n">
        <v>6.75</v>
      </c>
      <c r="G399" t="n">
        <v>101.21</v>
      </c>
      <c r="H399" t="n">
        <v>1.68</v>
      </c>
      <c r="I399" t="n">
        <v>4</v>
      </c>
      <c r="J399" t="n">
        <v>293.35</v>
      </c>
      <c r="K399" t="n">
        <v>58.47</v>
      </c>
      <c r="L399" t="n">
        <v>27.75</v>
      </c>
      <c r="M399" t="n">
        <v>2</v>
      </c>
      <c r="N399" t="n">
        <v>82.13</v>
      </c>
      <c r="O399" t="n">
        <v>36414.05</v>
      </c>
      <c r="P399" t="n">
        <v>100.28</v>
      </c>
      <c r="Q399" t="n">
        <v>204.14</v>
      </c>
      <c r="R399" t="n">
        <v>23.59</v>
      </c>
      <c r="S399" t="n">
        <v>17.37</v>
      </c>
      <c r="T399" t="n">
        <v>1018.7</v>
      </c>
      <c r="U399" t="n">
        <v>0.74</v>
      </c>
      <c r="V399" t="n">
        <v>0.76</v>
      </c>
      <c r="W399" t="n">
        <v>1.14</v>
      </c>
      <c r="X399" t="n">
        <v>0.06</v>
      </c>
      <c r="Y399" t="n">
        <v>1</v>
      </c>
      <c r="Z399" t="n">
        <v>10</v>
      </c>
    </row>
    <row r="400">
      <c r="A400" t="n">
        <v>108</v>
      </c>
      <c r="B400" t="n">
        <v>125</v>
      </c>
      <c r="C400" t="inlineStr">
        <is>
          <t xml:space="preserve">CONCLUIDO	</t>
        </is>
      </c>
      <c r="D400" t="n">
        <v>10.3167</v>
      </c>
      <c r="E400" t="n">
        <v>9.69</v>
      </c>
      <c r="F400" t="n">
        <v>6.75</v>
      </c>
      <c r="G400" t="n">
        <v>101.21</v>
      </c>
      <c r="H400" t="n">
        <v>1.7</v>
      </c>
      <c r="I400" t="n">
        <v>4</v>
      </c>
      <c r="J400" t="n">
        <v>293.86</v>
      </c>
      <c r="K400" t="n">
        <v>58.47</v>
      </c>
      <c r="L400" t="n">
        <v>28</v>
      </c>
      <c r="M400" t="n">
        <v>2</v>
      </c>
      <c r="N400" t="n">
        <v>82.39</v>
      </c>
      <c r="O400" t="n">
        <v>36477.51</v>
      </c>
      <c r="P400" t="n">
        <v>100.22</v>
      </c>
      <c r="Q400" t="n">
        <v>204.14</v>
      </c>
      <c r="R400" t="n">
        <v>23.58</v>
      </c>
      <c r="S400" t="n">
        <v>17.37</v>
      </c>
      <c r="T400" t="n">
        <v>1011.26</v>
      </c>
      <c r="U400" t="n">
        <v>0.74</v>
      </c>
      <c r="V400" t="n">
        <v>0.76</v>
      </c>
      <c r="W400" t="n">
        <v>1.14</v>
      </c>
      <c r="X400" t="n">
        <v>0.06</v>
      </c>
      <c r="Y400" t="n">
        <v>1</v>
      </c>
      <c r="Z400" t="n">
        <v>10</v>
      </c>
    </row>
    <row r="401">
      <c r="A401" t="n">
        <v>109</v>
      </c>
      <c r="B401" t="n">
        <v>125</v>
      </c>
      <c r="C401" t="inlineStr">
        <is>
          <t xml:space="preserve">CONCLUIDO	</t>
        </is>
      </c>
      <c r="D401" t="n">
        <v>10.3199</v>
      </c>
      <c r="E401" t="n">
        <v>9.69</v>
      </c>
      <c r="F401" t="n">
        <v>6.74</v>
      </c>
      <c r="G401" t="n">
        <v>101.16</v>
      </c>
      <c r="H401" t="n">
        <v>1.71</v>
      </c>
      <c r="I401" t="n">
        <v>4</v>
      </c>
      <c r="J401" t="n">
        <v>294.38</v>
      </c>
      <c r="K401" t="n">
        <v>58.47</v>
      </c>
      <c r="L401" t="n">
        <v>28.25</v>
      </c>
      <c r="M401" t="n">
        <v>2</v>
      </c>
      <c r="N401" t="n">
        <v>82.66</v>
      </c>
      <c r="O401" t="n">
        <v>36541.09</v>
      </c>
      <c r="P401" t="n">
        <v>100.09</v>
      </c>
      <c r="Q401" t="n">
        <v>204.14</v>
      </c>
      <c r="R401" t="n">
        <v>23.45</v>
      </c>
      <c r="S401" t="n">
        <v>17.37</v>
      </c>
      <c r="T401" t="n">
        <v>948.4</v>
      </c>
      <c r="U401" t="n">
        <v>0.74</v>
      </c>
      <c r="V401" t="n">
        <v>0.76</v>
      </c>
      <c r="W401" t="n">
        <v>1.14</v>
      </c>
      <c r="X401" t="n">
        <v>0.05</v>
      </c>
      <c r="Y401" t="n">
        <v>1</v>
      </c>
      <c r="Z401" t="n">
        <v>10</v>
      </c>
    </row>
    <row r="402">
      <c r="A402" t="n">
        <v>110</v>
      </c>
      <c r="B402" t="n">
        <v>125</v>
      </c>
      <c r="C402" t="inlineStr">
        <is>
          <t xml:space="preserve">CONCLUIDO	</t>
        </is>
      </c>
      <c r="D402" t="n">
        <v>10.3199</v>
      </c>
      <c r="E402" t="n">
        <v>9.69</v>
      </c>
      <c r="F402" t="n">
        <v>6.74</v>
      </c>
      <c r="G402" t="n">
        <v>101.16</v>
      </c>
      <c r="H402" t="n">
        <v>1.72</v>
      </c>
      <c r="I402" t="n">
        <v>4</v>
      </c>
      <c r="J402" t="n">
        <v>294.9</v>
      </c>
      <c r="K402" t="n">
        <v>58.47</v>
      </c>
      <c r="L402" t="n">
        <v>28.5</v>
      </c>
      <c r="M402" t="n">
        <v>2</v>
      </c>
      <c r="N402" t="n">
        <v>82.92</v>
      </c>
      <c r="O402" t="n">
        <v>36604.77</v>
      </c>
      <c r="P402" t="n">
        <v>99.93000000000001</v>
      </c>
      <c r="Q402" t="n">
        <v>204.14</v>
      </c>
      <c r="R402" t="n">
        <v>23.42</v>
      </c>
      <c r="S402" t="n">
        <v>17.37</v>
      </c>
      <c r="T402" t="n">
        <v>931.25</v>
      </c>
      <c r="U402" t="n">
        <v>0.74</v>
      </c>
      <c r="V402" t="n">
        <v>0.76</v>
      </c>
      <c r="W402" t="n">
        <v>1.14</v>
      </c>
      <c r="X402" t="n">
        <v>0.05</v>
      </c>
      <c r="Y402" t="n">
        <v>1</v>
      </c>
      <c r="Z402" t="n">
        <v>10</v>
      </c>
    </row>
    <row r="403">
      <c r="A403" t="n">
        <v>111</v>
      </c>
      <c r="B403" t="n">
        <v>125</v>
      </c>
      <c r="C403" t="inlineStr">
        <is>
          <t xml:space="preserve">CONCLUIDO	</t>
        </is>
      </c>
      <c r="D403" t="n">
        <v>10.3161</v>
      </c>
      <c r="E403" t="n">
        <v>9.69</v>
      </c>
      <c r="F403" t="n">
        <v>6.75</v>
      </c>
      <c r="G403" t="n">
        <v>101.22</v>
      </c>
      <c r="H403" t="n">
        <v>1.73</v>
      </c>
      <c r="I403" t="n">
        <v>4</v>
      </c>
      <c r="J403" t="n">
        <v>295.41</v>
      </c>
      <c r="K403" t="n">
        <v>58.47</v>
      </c>
      <c r="L403" t="n">
        <v>28.75</v>
      </c>
      <c r="M403" t="n">
        <v>2</v>
      </c>
      <c r="N403" t="n">
        <v>83.19</v>
      </c>
      <c r="O403" t="n">
        <v>36668.57</v>
      </c>
      <c r="P403" t="n">
        <v>99.88</v>
      </c>
      <c r="Q403" t="n">
        <v>204.14</v>
      </c>
      <c r="R403" t="n">
        <v>23.47</v>
      </c>
      <c r="S403" t="n">
        <v>17.37</v>
      </c>
      <c r="T403" t="n">
        <v>956.86</v>
      </c>
      <c r="U403" t="n">
        <v>0.74</v>
      </c>
      <c r="V403" t="n">
        <v>0.76</v>
      </c>
      <c r="W403" t="n">
        <v>1.15</v>
      </c>
      <c r="X403" t="n">
        <v>0.06</v>
      </c>
      <c r="Y403" t="n">
        <v>1</v>
      </c>
      <c r="Z403" t="n">
        <v>10</v>
      </c>
    </row>
    <row r="404">
      <c r="A404" t="n">
        <v>112</v>
      </c>
      <c r="B404" t="n">
        <v>125</v>
      </c>
      <c r="C404" t="inlineStr">
        <is>
          <t xml:space="preserve">CONCLUIDO	</t>
        </is>
      </c>
      <c r="D404" t="n">
        <v>10.3226</v>
      </c>
      <c r="E404" t="n">
        <v>9.69</v>
      </c>
      <c r="F404" t="n">
        <v>6.74</v>
      </c>
      <c r="G404" t="n">
        <v>101.12</v>
      </c>
      <c r="H404" t="n">
        <v>1.75</v>
      </c>
      <c r="I404" t="n">
        <v>4</v>
      </c>
      <c r="J404" t="n">
        <v>295.93</v>
      </c>
      <c r="K404" t="n">
        <v>58.47</v>
      </c>
      <c r="L404" t="n">
        <v>29</v>
      </c>
      <c r="M404" t="n">
        <v>2</v>
      </c>
      <c r="N404" t="n">
        <v>83.45999999999999</v>
      </c>
      <c r="O404" t="n">
        <v>36732.47</v>
      </c>
      <c r="P404" t="n">
        <v>99.61</v>
      </c>
      <c r="Q404" t="n">
        <v>204.14</v>
      </c>
      <c r="R404" t="n">
        <v>23.41</v>
      </c>
      <c r="S404" t="n">
        <v>17.37</v>
      </c>
      <c r="T404" t="n">
        <v>925.6900000000001</v>
      </c>
      <c r="U404" t="n">
        <v>0.74</v>
      </c>
      <c r="V404" t="n">
        <v>0.76</v>
      </c>
      <c r="W404" t="n">
        <v>1.14</v>
      </c>
      <c r="X404" t="n">
        <v>0.05</v>
      </c>
      <c r="Y404" t="n">
        <v>1</v>
      </c>
      <c r="Z404" t="n">
        <v>10</v>
      </c>
    </row>
    <row r="405">
      <c r="A405" t="n">
        <v>113</v>
      </c>
      <c r="B405" t="n">
        <v>125</v>
      </c>
      <c r="C405" t="inlineStr">
        <is>
          <t xml:space="preserve">CONCLUIDO	</t>
        </is>
      </c>
      <c r="D405" t="n">
        <v>10.3229</v>
      </c>
      <c r="E405" t="n">
        <v>9.69</v>
      </c>
      <c r="F405" t="n">
        <v>6.74</v>
      </c>
      <c r="G405" t="n">
        <v>101.12</v>
      </c>
      <c r="H405" t="n">
        <v>1.76</v>
      </c>
      <c r="I405" t="n">
        <v>4</v>
      </c>
      <c r="J405" t="n">
        <v>296.45</v>
      </c>
      <c r="K405" t="n">
        <v>58.47</v>
      </c>
      <c r="L405" t="n">
        <v>29.25</v>
      </c>
      <c r="M405" t="n">
        <v>2</v>
      </c>
      <c r="N405" t="n">
        <v>83.73</v>
      </c>
      <c r="O405" t="n">
        <v>36796.49</v>
      </c>
      <c r="P405" t="n">
        <v>99.5</v>
      </c>
      <c r="Q405" t="n">
        <v>204.14</v>
      </c>
      <c r="R405" t="n">
        <v>23.39</v>
      </c>
      <c r="S405" t="n">
        <v>17.37</v>
      </c>
      <c r="T405" t="n">
        <v>916.03</v>
      </c>
      <c r="U405" t="n">
        <v>0.74</v>
      </c>
      <c r="V405" t="n">
        <v>0.76</v>
      </c>
      <c r="W405" t="n">
        <v>1.14</v>
      </c>
      <c r="X405" t="n">
        <v>0.05</v>
      </c>
      <c r="Y405" t="n">
        <v>1</v>
      </c>
      <c r="Z405" t="n">
        <v>10</v>
      </c>
    </row>
    <row r="406">
      <c r="A406" t="n">
        <v>114</v>
      </c>
      <c r="B406" t="n">
        <v>125</v>
      </c>
      <c r="C406" t="inlineStr">
        <is>
          <t xml:space="preserve">CONCLUIDO	</t>
        </is>
      </c>
      <c r="D406" t="n">
        <v>10.3235</v>
      </c>
      <c r="E406" t="n">
        <v>9.69</v>
      </c>
      <c r="F406" t="n">
        <v>6.74</v>
      </c>
      <c r="G406" t="n">
        <v>101.11</v>
      </c>
      <c r="H406" t="n">
        <v>1.77</v>
      </c>
      <c r="I406" t="n">
        <v>4</v>
      </c>
      <c r="J406" t="n">
        <v>296.97</v>
      </c>
      <c r="K406" t="n">
        <v>58.47</v>
      </c>
      <c r="L406" t="n">
        <v>29.5</v>
      </c>
      <c r="M406" t="n">
        <v>2</v>
      </c>
      <c r="N406" t="n">
        <v>84</v>
      </c>
      <c r="O406" t="n">
        <v>36860.62</v>
      </c>
      <c r="P406" t="n">
        <v>99.23</v>
      </c>
      <c r="Q406" t="n">
        <v>204.17</v>
      </c>
      <c r="R406" t="n">
        <v>23.36</v>
      </c>
      <c r="S406" t="n">
        <v>17.37</v>
      </c>
      <c r="T406" t="n">
        <v>902.99</v>
      </c>
      <c r="U406" t="n">
        <v>0.74</v>
      </c>
      <c r="V406" t="n">
        <v>0.76</v>
      </c>
      <c r="W406" t="n">
        <v>1.14</v>
      </c>
      <c r="X406" t="n">
        <v>0.05</v>
      </c>
      <c r="Y406" t="n">
        <v>1</v>
      </c>
      <c r="Z406" t="n">
        <v>10</v>
      </c>
    </row>
    <row r="407">
      <c r="A407" t="n">
        <v>115</v>
      </c>
      <c r="B407" t="n">
        <v>125</v>
      </c>
      <c r="C407" t="inlineStr">
        <is>
          <t xml:space="preserve">CONCLUIDO	</t>
        </is>
      </c>
      <c r="D407" t="n">
        <v>10.3229</v>
      </c>
      <c r="E407" t="n">
        <v>9.69</v>
      </c>
      <c r="F407" t="n">
        <v>6.74</v>
      </c>
      <c r="G407" t="n">
        <v>101.12</v>
      </c>
      <c r="H407" t="n">
        <v>1.78</v>
      </c>
      <c r="I407" t="n">
        <v>4</v>
      </c>
      <c r="J407" t="n">
        <v>297.49</v>
      </c>
      <c r="K407" t="n">
        <v>58.47</v>
      </c>
      <c r="L407" t="n">
        <v>29.75</v>
      </c>
      <c r="M407" t="n">
        <v>2</v>
      </c>
      <c r="N407" t="n">
        <v>84.27</v>
      </c>
      <c r="O407" t="n">
        <v>36924.87</v>
      </c>
      <c r="P407" t="n">
        <v>99.05</v>
      </c>
      <c r="Q407" t="n">
        <v>204.14</v>
      </c>
      <c r="R407" t="n">
        <v>23.42</v>
      </c>
      <c r="S407" t="n">
        <v>17.37</v>
      </c>
      <c r="T407" t="n">
        <v>929.92</v>
      </c>
      <c r="U407" t="n">
        <v>0.74</v>
      </c>
      <c r="V407" t="n">
        <v>0.76</v>
      </c>
      <c r="W407" t="n">
        <v>1.14</v>
      </c>
      <c r="X407" t="n">
        <v>0.05</v>
      </c>
      <c r="Y407" t="n">
        <v>1</v>
      </c>
      <c r="Z407" t="n">
        <v>10</v>
      </c>
    </row>
    <row r="408">
      <c r="A408" t="n">
        <v>116</v>
      </c>
      <c r="B408" t="n">
        <v>125</v>
      </c>
      <c r="C408" t="inlineStr">
        <is>
          <t xml:space="preserve">CONCLUIDO	</t>
        </is>
      </c>
      <c r="D408" t="n">
        <v>10.3282</v>
      </c>
      <c r="E408" t="n">
        <v>9.68</v>
      </c>
      <c r="F408" t="n">
        <v>6.74</v>
      </c>
      <c r="G408" t="n">
        <v>101.05</v>
      </c>
      <c r="H408" t="n">
        <v>1.79</v>
      </c>
      <c r="I408" t="n">
        <v>4</v>
      </c>
      <c r="J408" t="n">
        <v>298.01</v>
      </c>
      <c r="K408" t="n">
        <v>58.47</v>
      </c>
      <c r="L408" t="n">
        <v>30</v>
      </c>
      <c r="M408" t="n">
        <v>2</v>
      </c>
      <c r="N408" t="n">
        <v>84.54000000000001</v>
      </c>
      <c r="O408" t="n">
        <v>36989.23</v>
      </c>
      <c r="P408" t="n">
        <v>98.81999999999999</v>
      </c>
      <c r="Q408" t="n">
        <v>204.14</v>
      </c>
      <c r="R408" t="n">
        <v>23.16</v>
      </c>
      <c r="S408" t="n">
        <v>17.37</v>
      </c>
      <c r="T408" t="n">
        <v>803.03</v>
      </c>
      <c r="U408" t="n">
        <v>0.75</v>
      </c>
      <c r="V408" t="n">
        <v>0.76</v>
      </c>
      <c r="W408" t="n">
        <v>1.14</v>
      </c>
      <c r="X408" t="n">
        <v>0.05</v>
      </c>
      <c r="Y408" t="n">
        <v>1</v>
      </c>
      <c r="Z408" t="n">
        <v>10</v>
      </c>
    </row>
    <row r="409">
      <c r="A409" t="n">
        <v>117</v>
      </c>
      <c r="B409" t="n">
        <v>125</v>
      </c>
      <c r="C409" t="inlineStr">
        <is>
          <t xml:space="preserve">CONCLUIDO	</t>
        </is>
      </c>
      <c r="D409" t="n">
        <v>10.33</v>
      </c>
      <c r="E409" t="n">
        <v>9.68</v>
      </c>
      <c r="F409" t="n">
        <v>6.73</v>
      </c>
      <c r="G409" t="n">
        <v>101.02</v>
      </c>
      <c r="H409" t="n">
        <v>1.8</v>
      </c>
      <c r="I409" t="n">
        <v>4</v>
      </c>
      <c r="J409" t="n">
        <v>298.54</v>
      </c>
      <c r="K409" t="n">
        <v>58.47</v>
      </c>
      <c r="L409" t="n">
        <v>30.25</v>
      </c>
      <c r="M409" t="n">
        <v>2</v>
      </c>
      <c r="N409" t="n">
        <v>84.81</v>
      </c>
      <c r="O409" t="n">
        <v>37053.7</v>
      </c>
      <c r="P409" t="n">
        <v>98.65000000000001</v>
      </c>
      <c r="Q409" t="n">
        <v>204.14</v>
      </c>
      <c r="R409" t="n">
        <v>23.14</v>
      </c>
      <c r="S409" t="n">
        <v>17.37</v>
      </c>
      <c r="T409" t="n">
        <v>790.09</v>
      </c>
      <c r="U409" t="n">
        <v>0.75</v>
      </c>
      <c r="V409" t="n">
        <v>0.76</v>
      </c>
      <c r="W409" t="n">
        <v>1.14</v>
      </c>
      <c r="X409" t="n">
        <v>0.04</v>
      </c>
      <c r="Y409" t="n">
        <v>1</v>
      </c>
      <c r="Z409" t="n">
        <v>10</v>
      </c>
    </row>
    <row r="410">
      <c r="A410" t="n">
        <v>118</v>
      </c>
      <c r="B410" t="n">
        <v>125</v>
      </c>
      <c r="C410" t="inlineStr">
        <is>
          <t xml:space="preserve">CONCLUIDO	</t>
        </is>
      </c>
      <c r="D410" t="n">
        <v>10.3303</v>
      </c>
      <c r="E410" t="n">
        <v>9.68</v>
      </c>
      <c r="F410" t="n">
        <v>6.73</v>
      </c>
      <c r="G410" t="n">
        <v>101.02</v>
      </c>
      <c r="H410" t="n">
        <v>1.82</v>
      </c>
      <c r="I410" t="n">
        <v>4</v>
      </c>
      <c r="J410" t="n">
        <v>299.06</v>
      </c>
      <c r="K410" t="n">
        <v>58.47</v>
      </c>
      <c r="L410" t="n">
        <v>30.5</v>
      </c>
      <c r="M410" t="n">
        <v>2</v>
      </c>
      <c r="N410" t="n">
        <v>85.09</v>
      </c>
      <c r="O410" t="n">
        <v>37118.29</v>
      </c>
      <c r="P410" t="n">
        <v>98.44</v>
      </c>
      <c r="Q410" t="n">
        <v>204.14</v>
      </c>
      <c r="R410" t="n">
        <v>23.13</v>
      </c>
      <c r="S410" t="n">
        <v>17.37</v>
      </c>
      <c r="T410" t="n">
        <v>787.49</v>
      </c>
      <c r="U410" t="n">
        <v>0.75</v>
      </c>
      <c r="V410" t="n">
        <v>0.76</v>
      </c>
      <c r="W410" t="n">
        <v>1.14</v>
      </c>
      <c r="X410" t="n">
        <v>0.04</v>
      </c>
      <c r="Y410" t="n">
        <v>1</v>
      </c>
      <c r="Z410" t="n">
        <v>10</v>
      </c>
    </row>
    <row r="411">
      <c r="A411" t="n">
        <v>119</v>
      </c>
      <c r="B411" t="n">
        <v>125</v>
      </c>
      <c r="C411" t="inlineStr">
        <is>
          <t xml:space="preserve">CONCLUIDO	</t>
        </is>
      </c>
      <c r="D411" t="n">
        <v>10.3261</v>
      </c>
      <c r="E411" t="n">
        <v>9.68</v>
      </c>
      <c r="F411" t="n">
        <v>6.74</v>
      </c>
      <c r="G411" t="n">
        <v>101.08</v>
      </c>
      <c r="H411" t="n">
        <v>1.83</v>
      </c>
      <c r="I411" t="n">
        <v>4</v>
      </c>
      <c r="J411" t="n">
        <v>299.59</v>
      </c>
      <c r="K411" t="n">
        <v>58.47</v>
      </c>
      <c r="L411" t="n">
        <v>30.75</v>
      </c>
      <c r="M411" t="n">
        <v>2</v>
      </c>
      <c r="N411" t="n">
        <v>85.36</v>
      </c>
      <c r="O411" t="n">
        <v>37183.12</v>
      </c>
      <c r="P411" t="n">
        <v>98.29000000000001</v>
      </c>
      <c r="Q411" t="n">
        <v>204.14</v>
      </c>
      <c r="R411" t="n">
        <v>23.19</v>
      </c>
      <c r="S411" t="n">
        <v>17.37</v>
      </c>
      <c r="T411" t="n">
        <v>817.91</v>
      </c>
      <c r="U411" t="n">
        <v>0.75</v>
      </c>
      <c r="V411" t="n">
        <v>0.76</v>
      </c>
      <c r="W411" t="n">
        <v>1.14</v>
      </c>
      <c r="X411" t="n">
        <v>0.05</v>
      </c>
      <c r="Y411" t="n">
        <v>1</v>
      </c>
      <c r="Z411" t="n">
        <v>10</v>
      </c>
    </row>
    <row r="412">
      <c r="A412" t="n">
        <v>120</v>
      </c>
      <c r="B412" t="n">
        <v>125</v>
      </c>
      <c r="C412" t="inlineStr">
        <is>
          <t xml:space="preserve">CONCLUIDO	</t>
        </is>
      </c>
      <c r="D412" t="n">
        <v>10.3279</v>
      </c>
      <c r="E412" t="n">
        <v>9.68</v>
      </c>
      <c r="F412" t="n">
        <v>6.74</v>
      </c>
      <c r="G412" t="n">
        <v>101.05</v>
      </c>
      <c r="H412" t="n">
        <v>1.84</v>
      </c>
      <c r="I412" t="n">
        <v>4</v>
      </c>
      <c r="J412" t="n">
        <v>300.11</v>
      </c>
      <c r="K412" t="n">
        <v>58.47</v>
      </c>
      <c r="L412" t="n">
        <v>31</v>
      </c>
      <c r="M412" t="n">
        <v>2</v>
      </c>
      <c r="N412" t="n">
        <v>85.64</v>
      </c>
      <c r="O412" t="n">
        <v>37247.94</v>
      </c>
      <c r="P412" t="n">
        <v>98.16</v>
      </c>
      <c r="Q412" t="n">
        <v>204.14</v>
      </c>
      <c r="R412" t="n">
        <v>23.24</v>
      </c>
      <c r="S412" t="n">
        <v>17.37</v>
      </c>
      <c r="T412" t="n">
        <v>843.54</v>
      </c>
      <c r="U412" t="n">
        <v>0.75</v>
      </c>
      <c r="V412" t="n">
        <v>0.76</v>
      </c>
      <c r="W412" t="n">
        <v>1.14</v>
      </c>
      <c r="X412" t="n">
        <v>0.05</v>
      </c>
      <c r="Y412" t="n">
        <v>1</v>
      </c>
      <c r="Z412" t="n">
        <v>10</v>
      </c>
    </row>
    <row r="413">
      <c r="A413" t="n">
        <v>121</v>
      </c>
      <c r="B413" t="n">
        <v>125</v>
      </c>
      <c r="C413" t="inlineStr">
        <is>
          <t xml:space="preserve">CONCLUIDO	</t>
        </is>
      </c>
      <c r="D413" t="n">
        <v>10.327</v>
      </c>
      <c r="E413" t="n">
        <v>9.68</v>
      </c>
      <c r="F413" t="n">
        <v>6.74</v>
      </c>
      <c r="G413" t="n">
        <v>101.06</v>
      </c>
      <c r="H413" t="n">
        <v>1.85</v>
      </c>
      <c r="I413" t="n">
        <v>4</v>
      </c>
      <c r="J413" t="n">
        <v>300.64</v>
      </c>
      <c r="K413" t="n">
        <v>58.47</v>
      </c>
      <c r="L413" t="n">
        <v>31.25</v>
      </c>
      <c r="M413" t="n">
        <v>2</v>
      </c>
      <c r="N413" t="n">
        <v>85.91</v>
      </c>
      <c r="O413" t="n">
        <v>37312.88</v>
      </c>
      <c r="P413" t="n">
        <v>97.98</v>
      </c>
      <c r="Q413" t="n">
        <v>204.14</v>
      </c>
      <c r="R413" t="n">
        <v>23.25</v>
      </c>
      <c r="S413" t="n">
        <v>17.37</v>
      </c>
      <c r="T413" t="n">
        <v>846.02</v>
      </c>
      <c r="U413" t="n">
        <v>0.75</v>
      </c>
      <c r="V413" t="n">
        <v>0.76</v>
      </c>
      <c r="W413" t="n">
        <v>1.14</v>
      </c>
      <c r="X413" t="n">
        <v>0.05</v>
      </c>
      <c r="Y413" t="n">
        <v>1</v>
      </c>
      <c r="Z413" t="n">
        <v>10</v>
      </c>
    </row>
    <row r="414">
      <c r="A414" t="n">
        <v>122</v>
      </c>
      <c r="B414" t="n">
        <v>125</v>
      </c>
      <c r="C414" t="inlineStr">
        <is>
          <t xml:space="preserve">CONCLUIDO	</t>
        </is>
      </c>
      <c r="D414" t="n">
        <v>10.3226</v>
      </c>
      <c r="E414" t="n">
        <v>9.69</v>
      </c>
      <c r="F414" t="n">
        <v>6.74</v>
      </c>
      <c r="G414" t="n">
        <v>101.12</v>
      </c>
      <c r="H414" t="n">
        <v>1.86</v>
      </c>
      <c r="I414" t="n">
        <v>4</v>
      </c>
      <c r="J414" t="n">
        <v>301.17</v>
      </c>
      <c r="K414" t="n">
        <v>58.47</v>
      </c>
      <c r="L414" t="n">
        <v>31.5</v>
      </c>
      <c r="M414" t="n">
        <v>2</v>
      </c>
      <c r="N414" t="n">
        <v>86.19</v>
      </c>
      <c r="O414" t="n">
        <v>37377.94</v>
      </c>
      <c r="P414" t="n">
        <v>97.87</v>
      </c>
      <c r="Q414" t="n">
        <v>204.14</v>
      </c>
      <c r="R414" t="n">
        <v>23.35</v>
      </c>
      <c r="S414" t="n">
        <v>17.37</v>
      </c>
      <c r="T414" t="n">
        <v>897.9</v>
      </c>
      <c r="U414" t="n">
        <v>0.74</v>
      </c>
      <c r="V414" t="n">
        <v>0.76</v>
      </c>
      <c r="W414" t="n">
        <v>1.14</v>
      </c>
      <c r="X414" t="n">
        <v>0.05</v>
      </c>
      <c r="Y414" t="n">
        <v>1</v>
      </c>
      <c r="Z414" t="n">
        <v>10</v>
      </c>
    </row>
    <row r="415">
      <c r="A415" t="n">
        <v>123</v>
      </c>
      <c r="B415" t="n">
        <v>125</v>
      </c>
      <c r="C415" t="inlineStr">
        <is>
          <t xml:space="preserve">CONCLUIDO	</t>
        </is>
      </c>
      <c r="D415" t="n">
        <v>10.3244</v>
      </c>
      <c r="E415" t="n">
        <v>9.69</v>
      </c>
      <c r="F415" t="n">
        <v>6.74</v>
      </c>
      <c r="G415" t="n">
        <v>101.1</v>
      </c>
      <c r="H415" t="n">
        <v>1.87</v>
      </c>
      <c r="I415" t="n">
        <v>4</v>
      </c>
      <c r="J415" t="n">
        <v>301.69</v>
      </c>
      <c r="K415" t="n">
        <v>58.47</v>
      </c>
      <c r="L415" t="n">
        <v>31.75</v>
      </c>
      <c r="M415" t="n">
        <v>2</v>
      </c>
      <c r="N415" t="n">
        <v>86.47</v>
      </c>
      <c r="O415" t="n">
        <v>37443.11</v>
      </c>
      <c r="P415" t="n">
        <v>97.44</v>
      </c>
      <c r="Q415" t="n">
        <v>204.15</v>
      </c>
      <c r="R415" t="n">
        <v>23.39</v>
      </c>
      <c r="S415" t="n">
        <v>17.37</v>
      </c>
      <c r="T415" t="n">
        <v>919.7</v>
      </c>
      <c r="U415" t="n">
        <v>0.74</v>
      </c>
      <c r="V415" t="n">
        <v>0.76</v>
      </c>
      <c r="W415" t="n">
        <v>1.14</v>
      </c>
      <c r="X415" t="n">
        <v>0.05</v>
      </c>
      <c r="Y415" t="n">
        <v>1</v>
      </c>
      <c r="Z415" t="n">
        <v>10</v>
      </c>
    </row>
    <row r="416">
      <c r="A416" t="n">
        <v>124</v>
      </c>
      <c r="B416" t="n">
        <v>125</v>
      </c>
      <c r="C416" t="inlineStr">
        <is>
          <t xml:space="preserve">CONCLUIDO	</t>
        </is>
      </c>
      <c r="D416" t="n">
        <v>10.3232</v>
      </c>
      <c r="E416" t="n">
        <v>9.69</v>
      </c>
      <c r="F416" t="n">
        <v>6.74</v>
      </c>
      <c r="G416" t="n">
        <v>101.12</v>
      </c>
      <c r="H416" t="n">
        <v>1.89</v>
      </c>
      <c r="I416" t="n">
        <v>4</v>
      </c>
      <c r="J416" t="n">
        <v>302.22</v>
      </c>
      <c r="K416" t="n">
        <v>58.47</v>
      </c>
      <c r="L416" t="n">
        <v>32</v>
      </c>
      <c r="M416" t="n">
        <v>2</v>
      </c>
      <c r="N416" t="n">
        <v>86.75</v>
      </c>
      <c r="O416" t="n">
        <v>37508.41</v>
      </c>
      <c r="P416" t="n">
        <v>97.34999999999999</v>
      </c>
      <c r="Q416" t="n">
        <v>204.14</v>
      </c>
      <c r="R416" t="n">
        <v>23.39</v>
      </c>
      <c r="S416" t="n">
        <v>17.37</v>
      </c>
      <c r="T416" t="n">
        <v>917.88</v>
      </c>
      <c r="U416" t="n">
        <v>0.74</v>
      </c>
      <c r="V416" t="n">
        <v>0.76</v>
      </c>
      <c r="W416" t="n">
        <v>1.14</v>
      </c>
      <c r="X416" t="n">
        <v>0.05</v>
      </c>
      <c r="Y416" t="n">
        <v>1</v>
      </c>
      <c r="Z416" t="n">
        <v>10</v>
      </c>
    </row>
    <row r="417">
      <c r="A417" t="n">
        <v>125</v>
      </c>
      <c r="B417" t="n">
        <v>125</v>
      </c>
      <c r="C417" t="inlineStr">
        <is>
          <t xml:space="preserve">CONCLUIDO	</t>
        </is>
      </c>
      <c r="D417" t="n">
        <v>10.3244</v>
      </c>
      <c r="E417" t="n">
        <v>9.69</v>
      </c>
      <c r="F417" t="n">
        <v>6.74</v>
      </c>
      <c r="G417" t="n">
        <v>101.1</v>
      </c>
      <c r="H417" t="n">
        <v>1.9</v>
      </c>
      <c r="I417" t="n">
        <v>4</v>
      </c>
      <c r="J417" t="n">
        <v>302.75</v>
      </c>
      <c r="K417" t="n">
        <v>58.47</v>
      </c>
      <c r="L417" t="n">
        <v>32.25</v>
      </c>
      <c r="M417" t="n">
        <v>2</v>
      </c>
      <c r="N417" t="n">
        <v>87.03</v>
      </c>
      <c r="O417" t="n">
        <v>37573.82</v>
      </c>
      <c r="P417" t="n">
        <v>97.09</v>
      </c>
      <c r="Q417" t="n">
        <v>204.14</v>
      </c>
      <c r="R417" t="n">
        <v>23.25</v>
      </c>
      <c r="S417" t="n">
        <v>17.37</v>
      </c>
      <c r="T417" t="n">
        <v>845.95</v>
      </c>
      <c r="U417" t="n">
        <v>0.75</v>
      </c>
      <c r="V417" t="n">
        <v>0.76</v>
      </c>
      <c r="W417" t="n">
        <v>1.14</v>
      </c>
      <c r="X417" t="n">
        <v>0.05</v>
      </c>
      <c r="Y417" t="n">
        <v>1</v>
      </c>
      <c r="Z417" t="n">
        <v>10</v>
      </c>
    </row>
    <row r="418">
      <c r="A418" t="n">
        <v>126</v>
      </c>
      <c r="B418" t="n">
        <v>125</v>
      </c>
      <c r="C418" t="inlineStr">
        <is>
          <t xml:space="preserve">CONCLUIDO	</t>
        </is>
      </c>
      <c r="D418" t="n">
        <v>10.3261</v>
      </c>
      <c r="E418" t="n">
        <v>9.68</v>
      </c>
      <c r="F418" t="n">
        <v>6.74</v>
      </c>
      <c r="G418" t="n">
        <v>101.08</v>
      </c>
      <c r="H418" t="n">
        <v>1.91</v>
      </c>
      <c r="I418" t="n">
        <v>4</v>
      </c>
      <c r="J418" t="n">
        <v>303.28</v>
      </c>
      <c r="K418" t="n">
        <v>58.47</v>
      </c>
      <c r="L418" t="n">
        <v>32.5</v>
      </c>
      <c r="M418" t="n">
        <v>2</v>
      </c>
      <c r="N418" t="n">
        <v>87.31</v>
      </c>
      <c r="O418" t="n">
        <v>37639.36</v>
      </c>
      <c r="P418" t="n">
        <v>96.95</v>
      </c>
      <c r="Q418" t="n">
        <v>204.14</v>
      </c>
      <c r="R418" t="n">
        <v>23.29</v>
      </c>
      <c r="S418" t="n">
        <v>17.37</v>
      </c>
      <c r="T418" t="n">
        <v>868.17</v>
      </c>
      <c r="U418" t="n">
        <v>0.75</v>
      </c>
      <c r="V418" t="n">
        <v>0.76</v>
      </c>
      <c r="W418" t="n">
        <v>1.14</v>
      </c>
      <c r="X418" t="n">
        <v>0.05</v>
      </c>
      <c r="Y418" t="n">
        <v>1</v>
      </c>
      <c r="Z418" t="n">
        <v>10</v>
      </c>
    </row>
    <row r="419">
      <c r="A419" t="n">
        <v>127</v>
      </c>
      <c r="B419" t="n">
        <v>125</v>
      </c>
      <c r="C419" t="inlineStr">
        <is>
          <t xml:space="preserve">CONCLUIDO	</t>
        </is>
      </c>
      <c r="D419" t="n">
        <v>10.3241</v>
      </c>
      <c r="E419" t="n">
        <v>9.69</v>
      </c>
      <c r="F419" t="n">
        <v>6.74</v>
      </c>
      <c r="G419" t="n">
        <v>101.1</v>
      </c>
      <c r="H419" t="n">
        <v>1.92</v>
      </c>
      <c r="I419" t="n">
        <v>4</v>
      </c>
      <c r="J419" t="n">
        <v>303.82</v>
      </c>
      <c r="K419" t="n">
        <v>58.47</v>
      </c>
      <c r="L419" t="n">
        <v>32.75</v>
      </c>
      <c r="M419" t="n">
        <v>2</v>
      </c>
      <c r="N419" t="n">
        <v>87.59</v>
      </c>
      <c r="O419" t="n">
        <v>37705.01</v>
      </c>
      <c r="P419" t="n">
        <v>96.83</v>
      </c>
      <c r="Q419" t="n">
        <v>204.14</v>
      </c>
      <c r="R419" t="n">
        <v>23.29</v>
      </c>
      <c r="S419" t="n">
        <v>17.37</v>
      </c>
      <c r="T419" t="n">
        <v>868.62</v>
      </c>
      <c r="U419" t="n">
        <v>0.75</v>
      </c>
      <c r="V419" t="n">
        <v>0.76</v>
      </c>
      <c r="W419" t="n">
        <v>1.14</v>
      </c>
      <c r="X419" t="n">
        <v>0.05</v>
      </c>
      <c r="Y419" t="n">
        <v>1</v>
      </c>
      <c r="Z419" t="n">
        <v>10</v>
      </c>
    </row>
    <row r="420">
      <c r="A420" t="n">
        <v>128</v>
      </c>
      <c r="B420" t="n">
        <v>125</v>
      </c>
      <c r="C420" t="inlineStr">
        <is>
          <t xml:space="preserve">CONCLUIDO	</t>
        </is>
      </c>
      <c r="D420" t="n">
        <v>10.3261</v>
      </c>
      <c r="E420" t="n">
        <v>9.68</v>
      </c>
      <c r="F420" t="n">
        <v>6.74</v>
      </c>
      <c r="G420" t="n">
        <v>101.08</v>
      </c>
      <c r="H420" t="n">
        <v>1.93</v>
      </c>
      <c r="I420" t="n">
        <v>4</v>
      </c>
      <c r="J420" t="n">
        <v>304.35</v>
      </c>
      <c r="K420" t="n">
        <v>58.47</v>
      </c>
      <c r="L420" t="n">
        <v>33</v>
      </c>
      <c r="M420" t="n">
        <v>2</v>
      </c>
      <c r="N420" t="n">
        <v>87.88</v>
      </c>
      <c r="O420" t="n">
        <v>37770.79</v>
      </c>
      <c r="P420" t="n">
        <v>96.55</v>
      </c>
      <c r="Q420" t="n">
        <v>204.14</v>
      </c>
      <c r="R420" t="n">
        <v>23.3</v>
      </c>
      <c r="S420" t="n">
        <v>17.37</v>
      </c>
      <c r="T420" t="n">
        <v>873.61</v>
      </c>
      <c r="U420" t="n">
        <v>0.75</v>
      </c>
      <c r="V420" t="n">
        <v>0.76</v>
      </c>
      <c r="W420" t="n">
        <v>1.14</v>
      </c>
      <c r="X420" t="n">
        <v>0.05</v>
      </c>
      <c r="Y420" t="n">
        <v>1</v>
      </c>
      <c r="Z420" t="n">
        <v>10</v>
      </c>
    </row>
    <row r="421">
      <c r="A421" t="n">
        <v>129</v>
      </c>
      <c r="B421" t="n">
        <v>125</v>
      </c>
      <c r="C421" t="inlineStr">
        <is>
          <t xml:space="preserve">CONCLUIDO	</t>
        </is>
      </c>
      <c r="D421" t="n">
        <v>10.3232</v>
      </c>
      <c r="E421" t="n">
        <v>9.69</v>
      </c>
      <c r="F421" t="n">
        <v>6.74</v>
      </c>
      <c r="G421" t="n">
        <v>101.12</v>
      </c>
      <c r="H421" t="n">
        <v>1.94</v>
      </c>
      <c r="I421" t="n">
        <v>4</v>
      </c>
      <c r="J421" t="n">
        <v>304.88</v>
      </c>
      <c r="K421" t="n">
        <v>58.47</v>
      </c>
      <c r="L421" t="n">
        <v>33.25</v>
      </c>
      <c r="M421" t="n">
        <v>2</v>
      </c>
      <c r="N421" t="n">
        <v>88.16</v>
      </c>
      <c r="O421" t="n">
        <v>37836.69</v>
      </c>
      <c r="P421" t="n">
        <v>96.28</v>
      </c>
      <c r="Q421" t="n">
        <v>204.14</v>
      </c>
      <c r="R421" t="n">
        <v>23.37</v>
      </c>
      <c r="S421" t="n">
        <v>17.37</v>
      </c>
      <c r="T421" t="n">
        <v>905.45</v>
      </c>
      <c r="U421" t="n">
        <v>0.74</v>
      </c>
      <c r="V421" t="n">
        <v>0.76</v>
      </c>
      <c r="W421" t="n">
        <v>1.14</v>
      </c>
      <c r="X421" t="n">
        <v>0.05</v>
      </c>
      <c r="Y421" t="n">
        <v>1</v>
      </c>
      <c r="Z421" t="n">
        <v>10</v>
      </c>
    </row>
    <row r="422">
      <c r="A422" t="n">
        <v>130</v>
      </c>
      <c r="B422" t="n">
        <v>125</v>
      </c>
      <c r="C422" t="inlineStr">
        <is>
          <t xml:space="preserve">CONCLUIDO	</t>
        </is>
      </c>
      <c r="D422" t="n">
        <v>10.3229</v>
      </c>
      <c r="E422" t="n">
        <v>9.69</v>
      </c>
      <c r="F422" t="n">
        <v>6.74</v>
      </c>
      <c r="G422" t="n">
        <v>101.12</v>
      </c>
      <c r="H422" t="n">
        <v>1.95</v>
      </c>
      <c r="I422" t="n">
        <v>4</v>
      </c>
      <c r="J422" t="n">
        <v>305.42</v>
      </c>
      <c r="K422" t="n">
        <v>58.47</v>
      </c>
      <c r="L422" t="n">
        <v>33.5</v>
      </c>
      <c r="M422" t="n">
        <v>2</v>
      </c>
      <c r="N422" t="n">
        <v>88.45</v>
      </c>
      <c r="O422" t="n">
        <v>37902.71</v>
      </c>
      <c r="P422" t="n">
        <v>95.88</v>
      </c>
      <c r="Q422" t="n">
        <v>204.14</v>
      </c>
      <c r="R422" t="n">
        <v>23.43</v>
      </c>
      <c r="S422" t="n">
        <v>17.37</v>
      </c>
      <c r="T422" t="n">
        <v>935.83</v>
      </c>
      <c r="U422" t="n">
        <v>0.74</v>
      </c>
      <c r="V422" t="n">
        <v>0.76</v>
      </c>
      <c r="W422" t="n">
        <v>1.14</v>
      </c>
      <c r="X422" t="n">
        <v>0.05</v>
      </c>
      <c r="Y422" t="n">
        <v>1</v>
      </c>
      <c r="Z422" t="n">
        <v>10</v>
      </c>
    </row>
    <row r="423">
      <c r="A423" t="n">
        <v>131</v>
      </c>
      <c r="B423" t="n">
        <v>125</v>
      </c>
      <c r="C423" t="inlineStr">
        <is>
          <t xml:space="preserve">CONCLUIDO	</t>
        </is>
      </c>
      <c r="D423" t="n">
        <v>10.3249</v>
      </c>
      <c r="E423" t="n">
        <v>9.69</v>
      </c>
      <c r="F423" t="n">
        <v>6.74</v>
      </c>
      <c r="G423" t="n">
        <v>101.09</v>
      </c>
      <c r="H423" t="n">
        <v>1.97</v>
      </c>
      <c r="I423" t="n">
        <v>4</v>
      </c>
      <c r="J423" t="n">
        <v>305.96</v>
      </c>
      <c r="K423" t="n">
        <v>58.47</v>
      </c>
      <c r="L423" t="n">
        <v>33.75</v>
      </c>
      <c r="M423" t="n">
        <v>2</v>
      </c>
      <c r="N423" t="n">
        <v>88.73</v>
      </c>
      <c r="O423" t="n">
        <v>37968.85</v>
      </c>
      <c r="P423" t="n">
        <v>95.59999999999999</v>
      </c>
      <c r="Q423" t="n">
        <v>204.14</v>
      </c>
      <c r="R423" t="n">
        <v>23.33</v>
      </c>
      <c r="S423" t="n">
        <v>17.37</v>
      </c>
      <c r="T423" t="n">
        <v>885.98</v>
      </c>
      <c r="U423" t="n">
        <v>0.74</v>
      </c>
      <c r="V423" t="n">
        <v>0.76</v>
      </c>
      <c r="W423" t="n">
        <v>1.14</v>
      </c>
      <c r="X423" t="n">
        <v>0.05</v>
      </c>
      <c r="Y423" t="n">
        <v>1</v>
      </c>
      <c r="Z423" t="n">
        <v>10</v>
      </c>
    </row>
    <row r="424">
      <c r="A424" t="n">
        <v>132</v>
      </c>
      <c r="B424" t="n">
        <v>125</v>
      </c>
      <c r="C424" t="inlineStr">
        <is>
          <t xml:space="preserve">CONCLUIDO	</t>
        </is>
      </c>
      <c r="D424" t="n">
        <v>10.4013</v>
      </c>
      <c r="E424" t="n">
        <v>9.609999999999999</v>
      </c>
      <c r="F424" t="n">
        <v>6.72</v>
      </c>
      <c r="G424" t="n">
        <v>134.31</v>
      </c>
      <c r="H424" t="n">
        <v>1.98</v>
      </c>
      <c r="I424" t="n">
        <v>3</v>
      </c>
      <c r="J424" t="n">
        <v>306.49</v>
      </c>
      <c r="K424" t="n">
        <v>58.47</v>
      </c>
      <c r="L424" t="n">
        <v>34</v>
      </c>
      <c r="M424" t="n">
        <v>1</v>
      </c>
      <c r="N424" t="n">
        <v>89.02</v>
      </c>
      <c r="O424" t="n">
        <v>38035.12</v>
      </c>
      <c r="P424" t="n">
        <v>94.81</v>
      </c>
      <c r="Q424" t="n">
        <v>204.14</v>
      </c>
      <c r="R424" t="n">
        <v>22.58</v>
      </c>
      <c r="S424" t="n">
        <v>17.37</v>
      </c>
      <c r="T424" t="n">
        <v>518.59</v>
      </c>
      <c r="U424" t="n">
        <v>0.77</v>
      </c>
      <c r="V424" t="n">
        <v>0.76</v>
      </c>
      <c r="W424" t="n">
        <v>1.14</v>
      </c>
      <c r="X424" t="n">
        <v>0.02</v>
      </c>
      <c r="Y424" t="n">
        <v>1</v>
      </c>
      <c r="Z424" t="n">
        <v>10</v>
      </c>
    </row>
    <row r="425">
      <c r="A425" t="n">
        <v>133</v>
      </c>
      <c r="B425" t="n">
        <v>125</v>
      </c>
      <c r="C425" t="inlineStr">
        <is>
          <t xml:space="preserve">CONCLUIDO	</t>
        </is>
      </c>
      <c r="D425" t="n">
        <v>10.398</v>
      </c>
      <c r="E425" t="n">
        <v>9.619999999999999</v>
      </c>
      <c r="F425" t="n">
        <v>6.72</v>
      </c>
      <c r="G425" t="n">
        <v>134.37</v>
      </c>
      <c r="H425" t="n">
        <v>1.99</v>
      </c>
      <c r="I425" t="n">
        <v>3</v>
      </c>
      <c r="J425" t="n">
        <v>307.03</v>
      </c>
      <c r="K425" t="n">
        <v>58.47</v>
      </c>
      <c r="L425" t="n">
        <v>34.25</v>
      </c>
      <c r="M425" t="n">
        <v>1</v>
      </c>
      <c r="N425" t="n">
        <v>89.31</v>
      </c>
      <c r="O425" t="n">
        <v>38101.52</v>
      </c>
      <c r="P425" t="n">
        <v>95.20999999999999</v>
      </c>
      <c r="Q425" t="n">
        <v>204.14</v>
      </c>
      <c r="R425" t="n">
        <v>22.62</v>
      </c>
      <c r="S425" t="n">
        <v>17.37</v>
      </c>
      <c r="T425" t="n">
        <v>539.65</v>
      </c>
      <c r="U425" t="n">
        <v>0.77</v>
      </c>
      <c r="V425" t="n">
        <v>0.76</v>
      </c>
      <c r="W425" t="n">
        <v>1.14</v>
      </c>
      <c r="X425" t="n">
        <v>0.03</v>
      </c>
      <c r="Y425" t="n">
        <v>1</v>
      </c>
      <c r="Z425" t="n">
        <v>10</v>
      </c>
    </row>
    <row r="426">
      <c r="A426" t="n">
        <v>134</v>
      </c>
      <c r="B426" t="n">
        <v>125</v>
      </c>
      <c r="C426" t="inlineStr">
        <is>
          <t xml:space="preserve">CONCLUIDO	</t>
        </is>
      </c>
      <c r="D426" t="n">
        <v>10.398</v>
      </c>
      <c r="E426" t="n">
        <v>9.619999999999999</v>
      </c>
      <c r="F426" t="n">
        <v>6.72</v>
      </c>
      <c r="G426" t="n">
        <v>134.37</v>
      </c>
      <c r="H426" t="n">
        <v>2</v>
      </c>
      <c r="I426" t="n">
        <v>3</v>
      </c>
      <c r="J426" t="n">
        <v>307.57</v>
      </c>
      <c r="K426" t="n">
        <v>58.47</v>
      </c>
      <c r="L426" t="n">
        <v>34.5</v>
      </c>
      <c r="M426" t="n">
        <v>1</v>
      </c>
      <c r="N426" t="n">
        <v>89.59999999999999</v>
      </c>
      <c r="O426" t="n">
        <v>38168.04</v>
      </c>
      <c r="P426" t="n">
        <v>95.33</v>
      </c>
      <c r="Q426" t="n">
        <v>204.14</v>
      </c>
      <c r="R426" t="n">
        <v>22.66</v>
      </c>
      <c r="S426" t="n">
        <v>17.37</v>
      </c>
      <c r="T426" t="n">
        <v>557.17</v>
      </c>
      <c r="U426" t="n">
        <v>0.77</v>
      </c>
      <c r="V426" t="n">
        <v>0.76</v>
      </c>
      <c r="W426" t="n">
        <v>1.14</v>
      </c>
      <c r="X426" t="n">
        <v>0.03</v>
      </c>
      <c r="Y426" t="n">
        <v>1</v>
      </c>
      <c r="Z426" t="n">
        <v>10</v>
      </c>
    </row>
    <row r="427">
      <c r="A427" t="n">
        <v>135</v>
      </c>
      <c r="B427" t="n">
        <v>125</v>
      </c>
      <c r="C427" t="inlineStr">
        <is>
          <t xml:space="preserve">CONCLUIDO	</t>
        </is>
      </c>
      <c r="D427" t="n">
        <v>10.3974</v>
      </c>
      <c r="E427" t="n">
        <v>9.619999999999999</v>
      </c>
      <c r="F427" t="n">
        <v>6.72</v>
      </c>
      <c r="G427" t="n">
        <v>134.38</v>
      </c>
      <c r="H427" t="n">
        <v>2.01</v>
      </c>
      <c r="I427" t="n">
        <v>3</v>
      </c>
      <c r="J427" t="n">
        <v>308.11</v>
      </c>
      <c r="K427" t="n">
        <v>58.47</v>
      </c>
      <c r="L427" t="n">
        <v>34.75</v>
      </c>
      <c r="M427" t="n">
        <v>1</v>
      </c>
      <c r="N427" t="n">
        <v>89.89</v>
      </c>
      <c r="O427" t="n">
        <v>38234.68</v>
      </c>
      <c r="P427" t="n">
        <v>95.65000000000001</v>
      </c>
      <c r="Q427" t="n">
        <v>204.14</v>
      </c>
      <c r="R427" t="n">
        <v>22.68</v>
      </c>
      <c r="S427" t="n">
        <v>17.37</v>
      </c>
      <c r="T427" t="n">
        <v>566.37</v>
      </c>
      <c r="U427" t="n">
        <v>0.77</v>
      </c>
      <c r="V427" t="n">
        <v>0.76</v>
      </c>
      <c r="W427" t="n">
        <v>1.14</v>
      </c>
      <c r="X427" t="n">
        <v>0.03</v>
      </c>
      <c r="Y427" t="n">
        <v>1</v>
      </c>
      <c r="Z427" t="n">
        <v>10</v>
      </c>
    </row>
    <row r="428">
      <c r="A428" t="n">
        <v>136</v>
      </c>
      <c r="B428" t="n">
        <v>125</v>
      </c>
      <c r="C428" t="inlineStr">
        <is>
          <t xml:space="preserve">CONCLUIDO	</t>
        </is>
      </c>
      <c r="D428" t="n">
        <v>10.398</v>
      </c>
      <c r="E428" t="n">
        <v>9.619999999999999</v>
      </c>
      <c r="F428" t="n">
        <v>6.72</v>
      </c>
      <c r="G428" t="n">
        <v>134.37</v>
      </c>
      <c r="H428" t="n">
        <v>2.02</v>
      </c>
      <c r="I428" t="n">
        <v>3</v>
      </c>
      <c r="J428" t="n">
        <v>308.65</v>
      </c>
      <c r="K428" t="n">
        <v>58.47</v>
      </c>
      <c r="L428" t="n">
        <v>35</v>
      </c>
      <c r="M428" t="n">
        <v>1</v>
      </c>
      <c r="N428" t="n">
        <v>90.18000000000001</v>
      </c>
      <c r="O428" t="n">
        <v>38301.46</v>
      </c>
      <c r="P428" t="n">
        <v>95.72</v>
      </c>
      <c r="Q428" t="n">
        <v>204.14</v>
      </c>
      <c r="R428" t="n">
        <v>22.68</v>
      </c>
      <c r="S428" t="n">
        <v>17.37</v>
      </c>
      <c r="T428" t="n">
        <v>565.99</v>
      </c>
      <c r="U428" t="n">
        <v>0.77</v>
      </c>
      <c r="V428" t="n">
        <v>0.76</v>
      </c>
      <c r="W428" t="n">
        <v>1.14</v>
      </c>
      <c r="X428" t="n">
        <v>0.03</v>
      </c>
      <c r="Y428" t="n">
        <v>1</v>
      </c>
      <c r="Z428" t="n">
        <v>10</v>
      </c>
    </row>
    <row r="429">
      <c r="A429" t="n">
        <v>137</v>
      </c>
      <c r="B429" t="n">
        <v>125</v>
      </c>
      <c r="C429" t="inlineStr">
        <is>
          <t xml:space="preserve">CONCLUIDO	</t>
        </is>
      </c>
      <c r="D429" t="n">
        <v>10.3992</v>
      </c>
      <c r="E429" t="n">
        <v>9.619999999999999</v>
      </c>
      <c r="F429" t="n">
        <v>6.72</v>
      </c>
      <c r="G429" t="n">
        <v>134.35</v>
      </c>
      <c r="H429" t="n">
        <v>2.03</v>
      </c>
      <c r="I429" t="n">
        <v>3</v>
      </c>
      <c r="J429" t="n">
        <v>309.2</v>
      </c>
      <c r="K429" t="n">
        <v>58.47</v>
      </c>
      <c r="L429" t="n">
        <v>35.25</v>
      </c>
      <c r="M429" t="n">
        <v>1</v>
      </c>
      <c r="N429" t="n">
        <v>90.47</v>
      </c>
      <c r="O429" t="n">
        <v>38368.36</v>
      </c>
      <c r="P429" t="n">
        <v>95.75</v>
      </c>
      <c r="Q429" t="n">
        <v>204.14</v>
      </c>
      <c r="R429" t="n">
        <v>22.65</v>
      </c>
      <c r="S429" t="n">
        <v>17.37</v>
      </c>
      <c r="T429" t="n">
        <v>551.76</v>
      </c>
      <c r="U429" t="n">
        <v>0.77</v>
      </c>
      <c r="V429" t="n">
        <v>0.76</v>
      </c>
      <c r="W429" t="n">
        <v>1.14</v>
      </c>
      <c r="X429" t="n">
        <v>0.03</v>
      </c>
      <c r="Y429" t="n">
        <v>1</v>
      </c>
      <c r="Z429" t="n">
        <v>10</v>
      </c>
    </row>
    <row r="430">
      <c r="A430" t="n">
        <v>138</v>
      </c>
      <c r="B430" t="n">
        <v>125</v>
      </c>
      <c r="C430" t="inlineStr">
        <is>
          <t xml:space="preserve">CONCLUIDO	</t>
        </is>
      </c>
      <c r="D430" t="n">
        <v>10.3995</v>
      </c>
      <c r="E430" t="n">
        <v>9.619999999999999</v>
      </c>
      <c r="F430" t="n">
        <v>6.72</v>
      </c>
      <c r="G430" t="n">
        <v>134.34</v>
      </c>
      <c r="H430" t="n">
        <v>2.04</v>
      </c>
      <c r="I430" t="n">
        <v>3</v>
      </c>
      <c r="J430" t="n">
        <v>309.74</v>
      </c>
      <c r="K430" t="n">
        <v>58.47</v>
      </c>
      <c r="L430" t="n">
        <v>35.5</v>
      </c>
      <c r="M430" t="n">
        <v>1</v>
      </c>
      <c r="N430" t="n">
        <v>90.77</v>
      </c>
      <c r="O430" t="n">
        <v>38435.39</v>
      </c>
      <c r="P430" t="n">
        <v>96.06</v>
      </c>
      <c r="Q430" t="n">
        <v>204.14</v>
      </c>
      <c r="R430" t="n">
        <v>22.59</v>
      </c>
      <c r="S430" t="n">
        <v>17.37</v>
      </c>
      <c r="T430" t="n">
        <v>523.1799999999999</v>
      </c>
      <c r="U430" t="n">
        <v>0.77</v>
      </c>
      <c r="V430" t="n">
        <v>0.76</v>
      </c>
      <c r="W430" t="n">
        <v>1.14</v>
      </c>
      <c r="X430" t="n">
        <v>0.03</v>
      </c>
      <c r="Y430" t="n">
        <v>1</v>
      </c>
      <c r="Z430" t="n">
        <v>10</v>
      </c>
    </row>
    <row r="431">
      <c r="A431" t="n">
        <v>139</v>
      </c>
      <c r="B431" t="n">
        <v>125</v>
      </c>
      <c r="C431" t="inlineStr">
        <is>
          <t xml:space="preserve">CONCLUIDO	</t>
        </is>
      </c>
      <c r="D431" t="n">
        <v>10.3995</v>
      </c>
      <c r="E431" t="n">
        <v>9.619999999999999</v>
      </c>
      <c r="F431" t="n">
        <v>6.72</v>
      </c>
      <c r="G431" t="n">
        <v>134.34</v>
      </c>
      <c r="H431" t="n">
        <v>2.05</v>
      </c>
      <c r="I431" t="n">
        <v>3</v>
      </c>
      <c r="J431" t="n">
        <v>310.28</v>
      </c>
      <c r="K431" t="n">
        <v>58.47</v>
      </c>
      <c r="L431" t="n">
        <v>35.75</v>
      </c>
      <c r="M431" t="n">
        <v>1</v>
      </c>
      <c r="N431" t="n">
        <v>91.06</v>
      </c>
      <c r="O431" t="n">
        <v>38502.55</v>
      </c>
      <c r="P431" t="n">
        <v>96.16</v>
      </c>
      <c r="Q431" t="n">
        <v>204.14</v>
      </c>
      <c r="R431" t="n">
        <v>22.63</v>
      </c>
      <c r="S431" t="n">
        <v>17.37</v>
      </c>
      <c r="T431" t="n">
        <v>540.9299999999999</v>
      </c>
      <c r="U431" t="n">
        <v>0.77</v>
      </c>
      <c r="V431" t="n">
        <v>0.76</v>
      </c>
      <c r="W431" t="n">
        <v>1.14</v>
      </c>
      <c r="X431" t="n">
        <v>0.03</v>
      </c>
      <c r="Y431" t="n">
        <v>1</v>
      </c>
      <c r="Z431" t="n">
        <v>10</v>
      </c>
    </row>
    <row r="432">
      <c r="A432" t="n">
        <v>140</v>
      </c>
      <c r="B432" t="n">
        <v>125</v>
      </c>
      <c r="C432" t="inlineStr">
        <is>
          <t xml:space="preserve">CONCLUIDO	</t>
        </is>
      </c>
      <c r="D432" t="n">
        <v>10.3968</v>
      </c>
      <c r="E432" t="n">
        <v>9.619999999999999</v>
      </c>
      <c r="F432" t="n">
        <v>6.72</v>
      </c>
      <c r="G432" t="n">
        <v>134.39</v>
      </c>
      <c r="H432" t="n">
        <v>2.06</v>
      </c>
      <c r="I432" t="n">
        <v>3</v>
      </c>
      <c r="J432" t="n">
        <v>310.83</v>
      </c>
      <c r="K432" t="n">
        <v>58.47</v>
      </c>
      <c r="L432" t="n">
        <v>36</v>
      </c>
      <c r="M432" t="n">
        <v>1</v>
      </c>
      <c r="N432" t="n">
        <v>91.36</v>
      </c>
      <c r="O432" t="n">
        <v>38569.84</v>
      </c>
      <c r="P432" t="n">
        <v>96.26000000000001</v>
      </c>
      <c r="Q432" t="n">
        <v>204.14</v>
      </c>
      <c r="R432" t="n">
        <v>22.73</v>
      </c>
      <c r="S432" t="n">
        <v>17.37</v>
      </c>
      <c r="T432" t="n">
        <v>590.89</v>
      </c>
      <c r="U432" t="n">
        <v>0.76</v>
      </c>
      <c r="V432" t="n">
        <v>0.76</v>
      </c>
      <c r="W432" t="n">
        <v>1.14</v>
      </c>
      <c r="X432" t="n">
        <v>0.03</v>
      </c>
      <c r="Y432" t="n">
        <v>1</v>
      </c>
      <c r="Z432" t="n">
        <v>10</v>
      </c>
    </row>
    <row r="433">
      <c r="A433" t="n">
        <v>141</v>
      </c>
      <c r="B433" t="n">
        <v>125</v>
      </c>
      <c r="C433" t="inlineStr">
        <is>
          <t xml:space="preserve">CONCLUIDO	</t>
        </is>
      </c>
      <c r="D433" t="n">
        <v>10.3956</v>
      </c>
      <c r="E433" t="n">
        <v>9.619999999999999</v>
      </c>
      <c r="F433" t="n">
        <v>6.72</v>
      </c>
      <c r="G433" t="n">
        <v>134.42</v>
      </c>
      <c r="H433" t="n">
        <v>2.07</v>
      </c>
      <c r="I433" t="n">
        <v>3</v>
      </c>
      <c r="J433" t="n">
        <v>311.38</v>
      </c>
      <c r="K433" t="n">
        <v>58.47</v>
      </c>
      <c r="L433" t="n">
        <v>36.25</v>
      </c>
      <c r="M433" t="n">
        <v>1</v>
      </c>
      <c r="N433" t="n">
        <v>91.65000000000001</v>
      </c>
      <c r="O433" t="n">
        <v>38637.26</v>
      </c>
      <c r="P433" t="n">
        <v>96.31</v>
      </c>
      <c r="Q433" t="n">
        <v>204.14</v>
      </c>
      <c r="R433" t="n">
        <v>22.76</v>
      </c>
      <c r="S433" t="n">
        <v>17.37</v>
      </c>
      <c r="T433" t="n">
        <v>609.59</v>
      </c>
      <c r="U433" t="n">
        <v>0.76</v>
      </c>
      <c r="V433" t="n">
        <v>0.76</v>
      </c>
      <c r="W433" t="n">
        <v>1.14</v>
      </c>
      <c r="X433" t="n">
        <v>0.03</v>
      </c>
      <c r="Y433" t="n">
        <v>1</v>
      </c>
      <c r="Z433" t="n">
        <v>10</v>
      </c>
    </row>
    <row r="434">
      <c r="A434" t="n">
        <v>142</v>
      </c>
      <c r="B434" t="n">
        <v>125</v>
      </c>
      <c r="C434" t="inlineStr">
        <is>
          <t xml:space="preserve">CONCLUIDO	</t>
        </is>
      </c>
      <c r="D434" t="n">
        <v>10.3974</v>
      </c>
      <c r="E434" t="n">
        <v>9.619999999999999</v>
      </c>
      <c r="F434" t="n">
        <v>6.72</v>
      </c>
      <c r="G434" t="n">
        <v>134.38</v>
      </c>
      <c r="H434" t="n">
        <v>2.08</v>
      </c>
      <c r="I434" t="n">
        <v>3</v>
      </c>
      <c r="J434" t="n">
        <v>311.92</v>
      </c>
      <c r="K434" t="n">
        <v>58.47</v>
      </c>
      <c r="L434" t="n">
        <v>36.5</v>
      </c>
      <c r="M434" t="n">
        <v>1</v>
      </c>
      <c r="N434" t="n">
        <v>91.95</v>
      </c>
      <c r="O434" t="n">
        <v>38704.93</v>
      </c>
      <c r="P434" t="n">
        <v>96.34</v>
      </c>
      <c r="Q434" t="n">
        <v>204.14</v>
      </c>
      <c r="R434" t="n">
        <v>22.69</v>
      </c>
      <c r="S434" t="n">
        <v>17.37</v>
      </c>
      <c r="T434" t="n">
        <v>572.73</v>
      </c>
      <c r="U434" t="n">
        <v>0.77</v>
      </c>
      <c r="V434" t="n">
        <v>0.76</v>
      </c>
      <c r="W434" t="n">
        <v>1.14</v>
      </c>
      <c r="X434" t="n">
        <v>0.03</v>
      </c>
      <c r="Y434" t="n">
        <v>1</v>
      </c>
      <c r="Z434" t="n">
        <v>10</v>
      </c>
    </row>
    <row r="435">
      <c r="A435" t="n">
        <v>143</v>
      </c>
      <c r="B435" t="n">
        <v>125</v>
      </c>
      <c r="C435" t="inlineStr">
        <is>
          <t xml:space="preserve">CONCLUIDO	</t>
        </is>
      </c>
      <c r="D435" t="n">
        <v>10.3956</v>
      </c>
      <c r="E435" t="n">
        <v>9.619999999999999</v>
      </c>
      <c r="F435" t="n">
        <v>6.72</v>
      </c>
      <c r="G435" t="n">
        <v>134.42</v>
      </c>
      <c r="H435" t="n">
        <v>2.1</v>
      </c>
      <c r="I435" t="n">
        <v>3</v>
      </c>
      <c r="J435" t="n">
        <v>312.47</v>
      </c>
      <c r="K435" t="n">
        <v>58.47</v>
      </c>
      <c r="L435" t="n">
        <v>36.75</v>
      </c>
      <c r="M435" t="n">
        <v>1</v>
      </c>
      <c r="N435" t="n">
        <v>92.25</v>
      </c>
      <c r="O435" t="n">
        <v>38772.62</v>
      </c>
      <c r="P435" t="n">
        <v>96.43000000000001</v>
      </c>
      <c r="Q435" t="n">
        <v>204.14</v>
      </c>
      <c r="R435" t="n">
        <v>22.74</v>
      </c>
      <c r="S435" t="n">
        <v>17.37</v>
      </c>
      <c r="T435" t="n">
        <v>596.4400000000001</v>
      </c>
      <c r="U435" t="n">
        <v>0.76</v>
      </c>
      <c r="V435" t="n">
        <v>0.76</v>
      </c>
      <c r="W435" t="n">
        <v>1.14</v>
      </c>
      <c r="X435" t="n">
        <v>0.03</v>
      </c>
      <c r="Y435" t="n">
        <v>1</v>
      </c>
      <c r="Z435" t="n">
        <v>10</v>
      </c>
    </row>
    <row r="436">
      <c r="A436" t="n">
        <v>144</v>
      </c>
      <c r="B436" t="n">
        <v>125</v>
      </c>
      <c r="C436" t="inlineStr">
        <is>
          <t xml:space="preserve">CONCLUIDO	</t>
        </is>
      </c>
      <c r="D436" t="n">
        <v>10.3953</v>
      </c>
      <c r="E436" t="n">
        <v>9.619999999999999</v>
      </c>
      <c r="F436" t="n">
        <v>6.72</v>
      </c>
      <c r="G436" t="n">
        <v>134.42</v>
      </c>
      <c r="H436" t="n">
        <v>2.11</v>
      </c>
      <c r="I436" t="n">
        <v>3</v>
      </c>
      <c r="J436" t="n">
        <v>313.02</v>
      </c>
      <c r="K436" t="n">
        <v>58.47</v>
      </c>
      <c r="L436" t="n">
        <v>37</v>
      </c>
      <c r="M436" t="n">
        <v>1</v>
      </c>
      <c r="N436" t="n">
        <v>92.55</v>
      </c>
      <c r="O436" t="n">
        <v>38840.44</v>
      </c>
      <c r="P436" t="n">
        <v>96.56999999999999</v>
      </c>
      <c r="Q436" t="n">
        <v>204.14</v>
      </c>
      <c r="R436" t="n">
        <v>22.75</v>
      </c>
      <c r="S436" t="n">
        <v>17.37</v>
      </c>
      <c r="T436" t="n">
        <v>603.21</v>
      </c>
      <c r="U436" t="n">
        <v>0.76</v>
      </c>
      <c r="V436" t="n">
        <v>0.76</v>
      </c>
      <c r="W436" t="n">
        <v>1.14</v>
      </c>
      <c r="X436" t="n">
        <v>0.03</v>
      </c>
      <c r="Y436" t="n">
        <v>1</v>
      </c>
      <c r="Z436" t="n">
        <v>10</v>
      </c>
    </row>
    <row r="437">
      <c r="A437" t="n">
        <v>145</v>
      </c>
      <c r="B437" t="n">
        <v>125</v>
      </c>
      <c r="C437" t="inlineStr">
        <is>
          <t xml:space="preserve">CONCLUIDO	</t>
        </is>
      </c>
      <c r="D437" t="n">
        <v>10.3953</v>
      </c>
      <c r="E437" t="n">
        <v>9.619999999999999</v>
      </c>
      <c r="F437" t="n">
        <v>6.72</v>
      </c>
      <c r="G437" t="n">
        <v>134.42</v>
      </c>
      <c r="H437" t="n">
        <v>2.12</v>
      </c>
      <c r="I437" t="n">
        <v>3</v>
      </c>
      <c r="J437" t="n">
        <v>313.57</v>
      </c>
      <c r="K437" t="n">
        <v>58.47</v>
      </c>
      <c r="L437" t="n">
        <v>37.25</v>
      </c>
      <c r="M437" t="n">
        <v>1</v>
      </c>
      <c r="N437" t="n">
        <v>92.84999999999999</v>
      </c>
      <c r="O437" t="n">
        <v>38908.39</v>
      </c>
      <c r="P437" t="n">
        <v>96.55</v>
      </c>
      <c r="Q437" t="n">
        <v>204.14</v>
      </c>
      <c r="R437" t="n">
        <v>22.75</v>
      </c>
      <c r="S437" t="n">
        <v>17.37</v>
      </c>
      <c r="T437" t="n">
        <v>600.8099999999999</v>
      </c>
      <c r="U437" t="n">
        <v>0.76</v>
      </c>
      <c r="V437" t="n">
        <v>0.76</v>
      </c>
      <c r="W437" t="n">
        <v>1.14</v>
      </c>
      <c r="X437" t="n">
        <v>0.03</v>
      </c>
      <c r="Y437" t="n">
        <v>1</v>
      </c>
      <c r="Z437" t="n">
        <v>10</v>
      </c>
    </row>
    <row r="438">
      <c r="A438" t="n">
        <v>146</v>
      </c>
      <c r="B438" t="n">
        <v>125</v>
      </c>
      <c r="C438" t="inlineStr">
        <is>
          <t xml:space="preserve">CONCLUIDO	</t>
        </is>
      </c>
      <c r="D438" t="n">
        <v>10.3935</v>
      </c>
      <c r="E438" t="n">
        <v>9.619999999999999</v>
      </c>
      <c r="F438" t="n">
        <v>6.72</v>
      </c>
      <c r="G438" t="n">
        <v>134.46</v>
      </c>
      <c r="H438" t="n">
        <v>2.13</v>
      </c>
      <c r="I438" t="n">
        <v>3</v>
      </c>
      <c r="J438" t="n">
        <v>314.13</v>
      </c>
      <c r="K438" t="n">
        <v>58.47</v>
      </c>
      <c r="L438" t="n">
        <v>37.5</v>
      </c>
      <c r="M438" t="n">
        <v>1</v>
      </c>
      <c r="N438" t="n">
        <v>93.15000000000001</v>
      </c>
      <c r="O438" t="n">
        <v>38976.48</v>
      </c>
      <c r="P438" t="n">
        <v>96.67</v>
      </c>
      <c r="Q438" t="n">
        <v>204.14</v>
      </c>
      <c r="R438" t="n">
        <v>22.82</v>
      </c>
      <c r="S438" t="n">
        <v>17.37</v>
      </c>
      <c r="T438" t="n">
        <v>637.86</v>
      </c>
      <c r="U438" t="n">
        <v>0.76</v>
      </c>
      <c r="V438" t="n">
        <v>0.76</v>
      </c>
      <c r="W438" t="n">
        <v>1.14</v>
      </c>
      <c r="X438" t="n">
        <v>0.03</v>
      </c>
      <c r="Y438" t="n">
        <v>1</v>
      </c>
      <c r="Z438" t="n">
        <v>10</v>
      </c>
    </row>
    <row r="439">
      <c r="A439" t="n">
        <v>147</v>
      </c>
      <c r="B439" t="n">
        <v>125</v>
      </c>
      <c r="C439" t="inlineStr">
        <is>
          <t xml:space="preserve">CONCLUIDO	</t>
        </is>
      </c>
      <c r="D439" t="n">
        <v>10.3947</v>
      </c>
      <c r="E439" t="n">
        <v>9.619999999999999</v>
      </c>
      <c r="F439" t="n">
        <v>6.72</v>
      </c>
      <c r="G439" t="n">
        <v>134.43</v>
      </c>
      <c r="H439" t="n">
        <v>2.14</v>
      </c>
      <c r="I439" t="n">
        <v>3</v>
      </c>
      <c r="J439" t="n">
        <v>314.68</v>
      </c>
      <c r="K439" t="n">
        <v>58.47</v>
      </c>
      <c r="L439" t="n">
        <v>37.75</v>
      </c>
      <c r="M439" t="n">
        <v>1</v>
      </c>
      <c r="N439" t="n">
        <v>93.45999999999999</v>
      </c>
      <c r="O439" t="n">
        <v>39044.7</v>
      </c>
      <c r="P439" t="n">
        <v>96.70999999999999</v>
      </c>
      <c r="Q439" t="n">
        <v>204.14</v>
      </c>
      <c r="R439" t="n">
        <v>22.8</v>
      </c>
      <c r="S439" t="n">
        <v>17.37</v>
      </c>
      <c r="T439" t="n">
        <v>624.88</v>
      </c>
      <c r="U439" t="n">
        <v>0.76</v>
      </c>
      <c r="V439" t="n">
        <v>0.76</v>
      </c>
      <c r="W439" t="n">
        <v>1.14</v>
      </c>
      <c r="X439" t="n">
        <v>0.03</v>
      </c>
      <c r="Y439" t="n">
        <v>1</v>
      </c>
      <c r="Z439" t="n">
        <v>10</v>
      </c>
    </row>
    <row r="440">
      <c r="A440" t="n">
        <v>148</v>
      </c>
      <c r="B440" t="n">
        <v>125</v>
      </c>
      <c r="C440" t="inlineStr">
        <is>
          <t xml:space="preserve">CONCLUIDO	</t>
        </is>
      </c>
      <c r="D440" t="n">
        <v>10.3959</v>
      </c>
      <c r="E440" t="n">
        <v>9.619999999999999</v>
      </c>
      <c r="F440" t="n">
        <v>6.72</v>
      </c>
      <c r="G440" t="n">
        <v>134.41</v>
      </c>
      <c r="H440" t="n">
        <v>2.15</v>
      </c>
      <c r="I440" t="n">
        <v>3</v>
      </c>
      <c r="J440" t="n">
        <v>315.23</v>
      </c>
      <c r="K440" t="n">
        <v>58.47</v>
      </c>
      <c r="L440" t="n">
        <v>38</v>
      </c>
      <c r="M440" t="n">
        <v>1</v>
      </c>
      <c r="N440" t="n">
        <v>93.76000000000001</v>
      </c>
      <c r="O440" t="n">
        <v>39113.07</v>
      </c>
      <c r="P440" t="n">
        <v>96.67</v>
      </c>
      <c r="Q440" t="n">
        <v>204.14</v>
      </c>
      <c r="R440" t="n">
        <v>22.72</v>
      </c>
      <c r="S440" t="n">
        <v>17.37</v>
      </c>
      <c r="T440" t="n">
        <v>586.4</v>
      </c>
      <c r="U440" t="n">
        <v>0.76</v>
      </c>
      <c r="V440" t="n">
        <v>0.76</v>
      </c>
      <c r="W440" t="n">
        <v>1.14</v>
      </c>
      <c r="X440" t="n">
        <v>0.03</v>
      </c>
      <c r="Y440" t="n">
        <v>1</v>
      </c>
      <c r="Z440" t="n">
        <v>10</v>
      </c>
    </row>
    <row r="441">
      <c r="A441" t="n">
        <v>149</v>
      </c>
      <c r="B441" t="n">
        <v>125</v>
      </c>
      <c r="C441" t="inlineStr">
        <is>
          <t xml:space="preserve">CONCLUIDO	</t>
        </is>
      </c>
      <c r="D441" t="n">
        <v>10.3932</v>
      </c>
      <c r="E441" t="n">
        <v>9.619999999999999</v>
      </c>
      <c r="F441" t="n">
        <v>6.72</v>
      </c>
      <c r="G441" t="n">
        <v>134.46</v>
      </c>
      <c r="H441" t="n">
        <v>2.16</v>
      </c>
      <c r="I441" t="n">
        <v>3</v>
      </c>
      <c r="J441" t="n">
        <v>315.79</v>
      </c>
      <c r="K441" t="n">
        <v>58.47</v>
      </c>
      <c r="L441" t="n">
        <v>38.25</v>
      </c>
      <c r="M441" t="n">
        <v>1</v>
      </c>
      <c r="N441" t="n">
        <v>94.06999999999999</v>
      </c>
      <c r="O441" t="n">
        <v>39181.56</v>
      </c>
      <c r="P441" t="n">
        <v>96.83</v>
      </c>
      <c r="Q441" t="n">
        <v>204.16</v>
      </c>
      <c r="R441" t="n">
        <v>22.78</v>
      </c>
      <c r="S441" t="n">
        <v>17.37</v>
      </c>
      <c r="T441" t="n">
        <v>617.55</v>
      </c>
      <c r="U441" t="n">
        <v>0.76</v>
      </c>
      <c r="V441" t="n">
        <v>0.76</v>
      </c>
      <c r="W441" t="n">
        <v>1.14</v>
      </c>
      <c r="X441" t="n">
        <v>0.03</v>
      </c>
      <c r="Y441" t="n">
        <v>1</v>
      </c>
      <c r="Z441" t="n">
        <v>10</v>
      </c>
    </row>
    <row r="442">
      <c r="A442" t="n">
        <v>150</v>
      </c>
      <c r="B442" t="n">
        <v>125</v>
      </c>
      <c r="C442" t="inlineStr">
        <is>
          <t xml:space="preserve">CONCLUIDO	</t>
        </is>
      </c>
      <c r="D442" t="n">
        <v>10.3932</v>
      </c>
      <c r="E442" t="n">
        <v>9.619999999999999</v>
      </c>
      <c r="F442" t="n">
        <v>6.72</v>
      </c>
      <c r="G442" t="n">
        <v>134.46</v>
      </c>
      <c r="H442" t="n">
        <v>2.17</v>
      </c>
      <c r="I442" t="n">
        <v>3</v>
      </c>
      <c r="J442" t="n">
        <v>316.35</v>
      </c>
      <c r="K442" t="n">
        <v>58.47</v>
      </c>
      <c r="L442" t="n">
        <v>38.5</v>
      </c>
      <c r="M442" t="n">
        <v>1</v>
      </c>
      <c r="N442" t="n">
        <v>94.37</v>
      </c>
      <c r="O442" t="n">
        <v>39250.2</v>
      </c>
      <c r="P442" t="n">
        <v>96.94</v>
      </c>
      <c r="Q442" t="n">
        <v>204.14</v>
      </c>
      <c r="R442" t="n">
        <v>22.82</v>
      </c>
      <c r="S442" t="n">
        <v>17.37</v>
      </c>
      <c r="T442" t="n">
        <v>637.66</v>
      </c>
      <c r="U442" t="n">
        <v>0.76</v>
      </c>
      <c r="V442" t="n">
        <v>0.76</v>
      </c>
      <c r="W442" t="n">
        <v>1.14</v>
      </c>
      <c r="X442" t="n">
        <v>0.03</v>
      </c>
      <c r="Y442" t="n">
        <v>1</v>
      </c>
      <c r="Z442" t="n">
        <v>10</v>
      </c>
    </row>
    <row r="443">
      <c r="A443" t="n">
        <v>151</v>
      </c>
      <c r="B443" t="n">
        <v>125</v>
      </c>
      <c r="C443" t="inlineStr">
        <is>
          <t xml:space="preserve">CONCLUIDO	</t>
        </is>
      </c>
      <c r="D443" t="n">
        <v>10.3929</v>
      </c>
      <c r="E443" t="n">
        <v>9.619999999999999</v>
      </c>
      <c r="F443" t="n">
        <v>6.72</v>
      </c>
      <c r="G443" t="n">
        <v>134.47</v>
      </c>
      <c r="H443" t="n">
        <v>2.18</v>
      </c>
      <c r="I443" t="n">
        <v>3</v>
      </c>
      <c r="J443" t="n">
        <v>316.9</v>
      </c>
      <c r="K443" t="n">
        <v>58.47</v>
      </c>
      <c r="L443" t="n">
        <v>38.75</v>
      </c>
      <c r="M443" t="n">
        <v>1</v>
      </c>
      <c r="N443" t="n">
        <v>94.68000000000001</v>
      </c>
      <c r="O443" t="n">
        <v>39318.97</v>
      </c>
      <c r="P443" t="n">
        <v>97.04000000000001</v>
      </c>
      <c r="Q443" t="n">
        <v>204.14</v>
      </c>
      <c r="R443" t="n">
        <v>22.79</v>
      </c>
      <c r="S443" t="n">
        <v>17.37</v>
      </c>
      <c r="T443" t="n">
        <v>622.47</v>
      </c>
      <c r="U443" t="n">
        <v>0.76</v>
      </c>
      <c r="V443" t="n">
        <v>0.76</v>
      </c>
      <c r="W443" t="n">
        <v>1.14</v>
      </c>
      <c r="X443" t="n">
        <v>0.03</v>
      </c>
      <c r="Y443" t="n">
        <v>1</v>
      </c>
      <c r="Z443" t="n">
        <v>10</v>
      </c>
    </row>
    <row r="444">
      <c r="A444" t="n">
        <v>152</v>
      </c>
      <c r="B444" t="n">
        <v>125</v>
      </c>
      <c r="C444" t="inlineStr">
        <is>
          <t xml:space="preserve">CONCLUIDO	</t>
        </is>
      </c>
      <c r="D444" t="n">
        <v>10.3947</v>
      </c>
      <c r="E444" t="n">
        <v>9.619999999999999</v>
      </c>
      <c r="F444" t="n">
        <v>6.72</v>
      </c>
      <c r="G444" t="n">
        <v>134.43</v>
      </c>
      <c r="H444" t="n">
        <v>2.19</v>
      </c>
      <c r="I444" t="n">
        <v>3</v>
      </c>
      <c r="J444" t="n">
        <v>317.46</v>
      </c>
      <c r="K444" t="n">
        <v>58.47</v>
      </c>
      <c r="L444" t="n">
        <v>39</v>
      </c>
      <c r="M444" t="n">
        <v>0</v>
      </c>
      <c r="N444" t="n">
        <v>94.98999999999999</v>
      </c>
      <c r="O444" t="n">
        <v>39387.89</v>
      </c>
      <c r="P444" t="n">
        <v>97.12</v>
      </c>
      <c r="Q444" t="n">
        <v>204.14</v>
      </c>
      <c r="R444" t="n">
        <v>22.77</v>
      </c>
      <c r="S444" t="n">
        <v>17.37</v>
      </c>
      <c r="T444" t="n">
        <v>610.63</v>
      </c>
      <c r="U444" t="n">
        <v>0.76</v>
      </c>
      <c r="V444" t="n">
        <v>0.76</v>
      </c>
      <c r="W444" t="n">
        <v>1.14</v>
      </c>
      <c r="X444" t="n">
        <v>0.03</v>
      </c>
      <c r="Y444" t="n">
        <v>1</v>
      </c>
      <c r="Z444" t="n">
        <v>10</v>
      </c>
    </row>
    <row r="445">
      <c r="A445" t="n">
        <v>0</v>
      </c>
      <c r="B445" t="n">
        <v>30</v>
      </c>
      <c r="C445" t="inlineStr">
        <is>
          <t xml:space="preserve">CONCLUIDO	</t>
        </is>
      </c>
      <c r="D445" t="n">
        <v>10.0939</v>
      </c>
      <c r="E445" t="n">
        <v>9.91</v>
      </c>
      <c r="F445" t="n">
        <v>7.46</v>
      </c>
      <c r="G445" t="n">
        <v>11.47</v>
      </c>
      <c r="H445" t="n">
        <v>0.24</v>
      </c>
      <c r="I445" t="n">
        <v>39</v>
      </c>
      <c r="J445" t="n">
        <v>71.52</v>
      </c>
      <c r="K445" t="n">
        <v>32.27</v>
      </c>
      <c r="L445" t="n">
        <v>1</v>
      </c>
      <c r="M445" t="n">
        <v>37</v>
      </c>
      <c r="N445" t="n">
        <v>8.25</v>
      </c>
      <c r="O445" t="n">
        <v>9054.6</v>
      </c>
      <c r="P445" t="n">
        <v>52.28</v>
      </c>
      <c r="Q445" t="n">
        <v>204.17</v>
      </c>
      <c r="R445" t="n">
        <v>45.89</v>
      </c>
      <c r="S445" t="n">
        <v>17.37</v>
      </c>
      <c r="T445" t="n">
        <v>11990.73</v>
      </c>
      <c r="U445" t="n">
        <v>0.38</v>
      </c>
      <c r="V445" t="n">
        <v>0.68</v>
      </c>
      <c r="W445" t="n">
        <v>1.19</v>
      </c>
      <c r="X445" t="n">
        <v>0.76</v>
      </c>
      <c r="Y445" t="n">
        <v>1</v>
      </c>
      <c r="Z445" t="n">
        <v>10</v>
      </c>
    </row>
    <row r="446">
      <c r="A446" t="n">
        <v>1</v>
      </c>
      <c r="B446" t="n">
        <v>30</v>
      </c>
      <c r="C446" t="inlineStr">
        <is>
          <t xml:space="preserve">CONCLUIDO	</t>
        </is>
      </c>
      <c r="D446" t="n">
        <v>10.4209</v>
      </c>
      <c r="E446" t="n">
        <v>9.6</v>
      </c>
      <c r="F446" t="n">
        <v>7.29</v>
      </c>
      <c r="G446" t="n">
        <v>14.57</v>
      </c>
      <c r="H446" t="n">
        <v>0.3</v>
      </c>
      <c r="I446" t="n">
        <v>30</v>
      </c>
      <c r="J446" t="n">
        <v>71.81</v>
      </c>
      <c r="K446" t="n">
        <v>32.27</v>
      </c>
      <c r="L446" t="n">
        <v>1.25</v>
      </c>
      <c r="M446" t="n">
        <v>28</v>
      </c>
      <c r="N446" t="n">
        <v>8.289999999999999</v>
      </c>
      <c r="O446" t="n">
        <v>9090.98</v>
      </c>
      <c r="P446" t="n">
        <v>50.58</v>
      </c>
      <c r="Q446" t="n">
        <v>204.15</v>
      </c>
      <c r="R446" t="n">
        <v>40.28</v>
      </c>
      <c r="S446" t="n">
        <v>17.37</v>
      </c>
      <c r="T446" t="n">
        <v>9233.57</v>
      </c>
      <c r="U446" t="n">
        <v>0.43</v>
      </c>
      <c r="V446" t="n">
        <v>0.7</v>
      </c>
      <c r="W446" t="n">
        <v>1.19</v>
      </c>
      <c r="X446" t="n">
        <v>0.59</v>
      </c>
      <c r="Y446" t="n">
        <v>1</v>
      </c>
      <c r="Z446" t="n">
        <v>10</v>
      </c>
    </row>
    <row r="447">
      <c r="A447" t="n">
        <v>2</v>
      </c>
      <c r="B447" t="n">
        <v>30</v>
      </c>
      <c r="C447" t="inlineStr">
        <is>
          <t xml:space="preserve">CONCLUIDO	</t>
        </is>
      </c>
      <c r="D447" t="n">
        <v>10.6323</v>
      </c>
      <c r="E447" t="n">
        <v>9.41</v>
      </c>
      <c r="F447" t="n">
        <v>7.17</v>
      </c>
      <c r="G447" t="n">
        <v>17.21</v>
      </c>
      <c r="H447" t="n">
        <v>0.36</v>
      </c>
      <c r="I447" t="n">
        <v>25</v>
      </c>
      <c r="J447" t="n">
        <v>72.11</v>
      </c>
      <c r="K447" t="n">
        <v>32.27</v>
      </c>
      <c r="L447" t="n">
        <v>1.5</v>
      </c>
      <c r="M447" t="n">
        <v>23</v>
      </c>
      <c r="N447" t="n">
        <v>8.34</v>
      </c>
      <c r="O447" t="n">
        <v>9127.379999999999</v>
      </c>
      <c r="P447" t="n">
        <v>49.17</v>
      </c>
      <c r="Q447" t="n">
        <v>204.17</v>
      </c>
      <c r="R447" t="n">
        <v>36.8</v>
      </c>
      <c r="S447" t="n">
        <v>17.37</v>
      </c>
      <c r="T447" t="n">
        <v>7519.19</v>
      </c>
      <c r="U447" t="n">
        <v>0.47</v>
      </c>
      <c r="V447" t="n">
        <v>0.71</v>
      </c>
      <c r="W447" t="n">
        <v>1.18</v>
      </c>
      <c r="X447" t="n">
        <v>0.48</v>
      </c>
      <c r="Y447" t="n">
        <v>1</v>
      </c>
      <c r="Z447" t="n">
        <v>10</v>
      </c>
    </row>
    <row r="448">
      <c r="A448" t="n">
        <v>3</v>
      </c>
      <c r="B448" t="n">
        <v>30</v>
      </c>
      <c r="C448" t="inlineStr">
        <is>
          <t xml:space="preserve">CONCLUIDO	</t>
        </is>
      </c>
      <c r="D448" t="n">
        <v>10.7936</v>
      </c>
      <c r="E448" t="n">
        <v>9.26</v>
      </c>
      <c r="F448" t="n">
        <v>7.09</v>
      </c>
      <c r="G448" t="n">
        <v>20.27</v>
      </c>
      <c r="H448" t="n">
        <v>0.42</v>
      </c>
      <c r="I448" t="n">
        <v>21</v>
      </c>
      <c r="J448" t="n">
        <v>72.40000000000001</v>
      </c>
      <c r="K448" t="n">
        <v>32.27</v>
      </c>
      <c r="L448" t="n">
        <v>1.75</v>
      </c>
      <c r="M448" t="n">
        <v>19</v>
      </c>
      <c r="N448" t="n">
        <v>8.380000000000001</v>
      </c>
      <c r="O448" t="n">
        <v>9163.799999999999</v>
      </c>
      <c r="P448" t="n">
        <v>48.08</v>
      </c>
      <c r="Q448" t="n">
        <v>204.18</v>
      </c>
      <c r="R448" t="n">
        <v>34.26</v>
      </c>
      <c r="S448" t="n">
        <v>17.37</v>
      </c>
      <c r="T448" t="n">
        <v>6268.82</v>
      </c>
      <c r="U448" t="n">
        <v>0.51</v>
      </c>
      <c r="V448" t="n">
        <v>0.72</v>
      </c>
      <c r="W448" t="n">
        <v>1.17</v>
      </c>
      <c r="X448" t="n">
        <v>0.4</v>
      </c>
      <c r="Y448" t="n">
        <v>1</v>
      </c>
      <c r="Z448" t="n">
        <v>10</v>
      </c>
    </row>
    <row r="449">
      <c r="A449" t="n">
        <v>4</v>
      </c>
      <c r="B449" t="n">
        <v>30</v>
      </c>
      <c r="C449" t="inlineStr">
        <is>
          <t xml:space="preserve">CONCLUIDO	</t>
        </is>
      </c>
      <c r="D449" t="n">
        <v>10.931</v>
      </c>
      <c r="E449" t="n">
        <v>9.15</v>
      </c>
      <c r="F449" t="n">
        <v>7.02</v>
      </c>
      <c r="G449" t="n">
        <v>23.41</v>
      </c>
      <c r="H449" t="n">
        <v>0.48</v>
      </c>
      <c r="I449" t="n">
        <v>18</v>
      </c>
      <c r="J449" t="n">
        <v>72.7</v>
      </c>
      <c r="K449" t="n">
        <v>32.27</v>
      </c>
      <c r="L449" t="n">
        <v>2</v>
      </c>
      <c r="M449" t="n">
        <v>16</v>
      </c>
      <c r="N449" t="n">
        <v>8.43</v>
      </c>
      <c r="O449" t="n">
        <v>9200.25</v>
      </c>
      <c r="P449" t="n">
        <v>47.05</v>
      </c>
      <c r="Q449" t="n">
        <v>204.15</v>
      </c>
      <c r="R449" t="n">
        <v>32.19</v>
      </c>
      <c r="S449" t="n">
        <v>17.37</v>
      </c>
      <c r="T449" t="n">
        <v>5246.14</v>
      </c>
      <c r="U449" t="n">
        <v>0.54</v>
      </c>
      <c r="V449" t="n">
        <v>0.73</v>
      </c>
      <c r="W449" t="n">
        <v>1.16</v>
      </c>
      <c r="X449" t="n">
        <v>0.33</v>
      </c>
      <c r="Y449" t="n">
        <v>1</v>
      </c>
      <c r="Z449" t="n">
        <v>10</v>
      </c>
    </row>
    <row r="450">
      <c r="A450" t="n">
        <v>5</v>
      </c>
      <c r="B450" t="n">
        <v>30</v>
      </c>
      <c r="C450" t="inlineStr">
        <is>
          <t xml:space="preserve">CONCLUIDO	</t>
        </is>
      </c>
      <c r="D450" t="n">
        <v>11.0146</v>
      </c>
      <c r="E450" t="n">
        <v>9.08</v>
      </c>
      <c r="F450" t="n">
        <v>6.99</v>
      </c>
      <c r="G450" t="n">
        <v>26.2</v>
      </c>
      <c r="H450" t="n">
        <v>0.54</v>
      </c>
      <c r="I450" t="n">
        <v>16</v>
      </c>
      <c r="J450" t="n">
        <v>73</v>
      </c>
      <c r="K450" t="n">
        <v>32.27</v>
      </c>
      <c r="L450" t="n">
        <v>2.25</v>
      </c>
      <c r="M450" t="n">
        <v>14</v>
      </c>
      <c r="N450" t="n">
        <v>8.48</v>
      </c>
      <c r="O450" t="n">
        <v>9236.709999999999</v>
      </c>
      <c r="P450" t="n">
        <v>46.15</v>
      </c>
      <c r="Q450" t="n">
        <v>204.15</v>
      </c>
      <c r="R450" t="n">
        <v>31.17</v>
      </c>
      <c r="S450" t="n">
        <v>17.37</v>
      </c>
      <c r="T450" t="n">
        <v>4746.7</v>
      </c>
      <c r="U450" t="n">
        <v>0.5600000000000001</v>
      </c>
      <c r="V450" t="n">
        <v>0.73</v>
      </c>
      <c r="W450" t="n">
        <v>1.16</v>
      </c>
      <c r="X450" t="n">
        <v>0.29</v>
      </c>
      <c r="Y450" t="n">
        <v>1</v>
      </c>
      <c r="Z450" t="n">
        <v>10</v>
      </c>
    </row>
    <row r="451">
      <c r="A451" t="n">
        <v>6</v>
      </c>
      <c r="B451" t="n">
        <v>30</v>
      </c>
      <c r="C451" t="inlineStr">
        <is>
          <t xml:space="preserve">CONCLUIDO	</t>
        </is>
      </c>
      <c r="D451" t="n">
        <v>11.0971</v>
      </c>
      <c r="E451" t="n">
        <v>9.01</v>
      </c>
      <c r="F451" t="n">
        <v>6.95</v>
      </c>
      <c r="G451" t="n">
        <v>29.78</v>
      </c>
      <c r="H451" t="n">
        <v>0.6</v>
      </c>
      <c r="I451" t="n">
        <v>14</v>
      </c>
      <c r="J451" t="n">
        <v>73.29000000000001</v>
      </c>
      <c r="K451" t="n">
        <v>32.27</v>
      </c>
      <c r="L451" t="n">
        <v>2.5</v>
      </c>
      <c r="M451" t="n">
        <v>12</v>
      </c>
      <c r="N451" t="n">
        <v>8.52</v>
      </c>
      <c r="O451" t="n">
        <v>9273.200000000001</v>
      </c>
      <c r="P451" t="n">
        <v>45.28</v>
      </c>
      <c r="Q451" t="n">
        <v>204.14</v>
      </c>
      <c r="R451" t="n">
        <v>30.11</v>
      </c>
      <c r="S451" t="n">
        <v>17.37</v>
      </c>
      <c r="T451" t="n">
        <v>4229.11</v>
      </c>
      <c r="U451" t="n">
        <v>0.58</v>
      </c>
      <c r="V451" t="n">
        <v>0.73</v>
      </c>
      <c r="W451" t="n">
        <v>1.15</v>
      </c>
      <c r="X451" t="n">
        <v>0.26</v>
      </c>
      <c r="Y451" t="n">
        <v>1</v>
      </c>
      <c r="Z451" t="n">
        <v>10</v>
      </c>
    </row>
    <row r="452">
      <c r="A452" t="n">
        <v>7</v>
      </c>
      <c r="B452" t="n">
        <v>30</v>
      </c>
      <c r="C452" t="inlineStr">
        <is>
          <t xml:space="preserve">CONCLUIDO	</t>
        </is>
      </c>
      <c r="D452" t="n">
        <v>11.1417</v>
      </c>
      <c r="E452" t="n">
        <v>8.98</v>
      </c>
      <c r="F452" t="n">
        <v>6.93</v>
      </c>
      <c r="G452" t="n">
        <v>31.98</v>
      </c>
      <c r="H452" t="n">
        <v>0.65</v>
      </c>
      <c r="I452" t="n">
        <v>13</v>
      </c>
      <c r="J452" t="n">
        <v>73.59</v>
      </c>
      <c r="K452" t="n">
        <v>32.27</v>
      </c>
      <c r="L452" t="n">
        <v>2.75</v>
      </c>
      <c r="M452" t="n">
        <v>11</v>
      </c>
      <c r="N452" t="n">
        <v>8.57</v>
      </c>
      <c r="O452" t="n">
        <v>9309.700000000001</v>
      </c>
      <c r="P452" t="n">
        <v>44.73</v>
      </c>
      <c r="Q452" t="n">
        <v>204.14</v>
      </c>
      <c r="R452" t="n">
        <v>29.23</v>
      </c>
      <c r="S452" t="n">
        <v>17.37</v>
      </c>
      <c r="T452" t="n">
        <v>3793.8</v>
      </c>
      <c r="U452" t="n">
        <v>0.59</v>
      </c>
      <c r="V452" t="n">
        <v>0.74</v>
      </c>
      <c r="W452" t="n">
        <v>1.16</v>
      </c>
      <c r="X452" t="n">
        <v>0.24</v>
      </c>
      <c r="Y452" t="n">
        <v>1</v>
      </c>
      <c r="Z452" t="n">
        <v>10</v>
      </c>
    </row>
    <row r="453">
      <c r="A453" t="n">
        <v>8</v>
      </c>
      <c r="B453" t="n">
        <v>30</v>
      </c>
      <c r="C453" t="inlineStr">
        <is>
          <t xml:space="preserve">CONCLUIDO	</t>
        </is>
      </c>
      <c r="D453" t="n">
        <v>11.1773</v>
      </c>
      <c r="E453" t="n">
        <v>8.949999999999999</v>
      </c>
      <c r="F453" t="n">
        <v>6.92</v>
      </c>
      <c r="G453" t="n">
        <v>34.58</v>
      </c>
      <c r="H453" t="n">
        <v>0.71</v>
      </c>
      <c r="I453" t="n">
        <v>12</v>
      </c>
      <c r="J453" t="n">
        <v>73.88</v>
      </c>
      <c r="K453" t="n">
        <v>32.27</v>
      </c>
      <c r="L453" t="n">
        <v>3</v>
      </c>
      <c r="M453" t="n">
        <v>10</v>
      </c>
      <c r="N453" t="n">
        <v>8.609999999999999</v>
      </c>
      <c r="O453" t="n">
        <v>9346.23</v>
      </c>
      <c r="P453" t="n">
        <v>44.03</v>
      </c>
      <c r="Q453" t="n">
        <v>204.14</v>
      </c>
      <c r="R453" t="n">
        <v>28.89</v>
      </c>
      <c r="S453" t="n">
        <v>17.37</v>
      </c>
      <c r="T453" t="n">
        <v>3629.2</v>
      </c>
      <c r="U453" t="n">
        <v>0.6</v>
      </c>
      <c r="V453" t="n">
        <v>0.74</v>
      </c>
      <c r="W453" t="n">
        <v>1.16</v>
      </c>
      <c r="X453" t="n">
        <v>0.22</v>
      </c>
      <c r="Y453" t="n">
        <v>1</v>
      </c>
      <c r="Z453" t="n">
        <v>10</v>
      </c>
    </row>
    <row r="454">
      <c r="A454" t="n">
        <v>9</v>
      </c>
      <c r="B454" t="n">
        <v>30</v>
      </c>
      <c r="C454" t="inlineStr">
        <is>
          <t xml:space="preserve">CONCLUIDO	</t>
        </is>
      </c>
      <c r="D454" t="n">
        <v>11.2268</v>
      </c>
      <c r="E454" t="n">
        <v>8.91</v>
      </c>
      <c r="F454" t="n">
        <v>6.89</v>
      </c>
      <c r="G454" t="n">
        <v>37.59</v>
      </c>
      <c r="H454" t="n">
        <v>0.77</v>
      </c>
      <c r="I454" t="n">
        <v>11</v>
      </c>
      <c r="J454" t="n">
        <v>74.18000000000001</v>
      </c>
      <c r="K454" t="n">
        <v>32.27</v>
      </c>
      <c r="L454" t="n">
        <v>3.25</v>
      </c>
      <c r="M454" t="n">
        <v>9</v>
      </c>
      <c r="N454" t="n">
        <v>8.66</v>
      </c>
      <c r="O454" t="n">
        <v>9382.780000000001</v>
      </c>
      <c r="P454" t="n">
        <v>43.02</v>
      </c>
      <c r="Q454" t="n">
        <v>204.14</v>
      </c>
      <c r="R454" t="n">
        <v>28.15</v>
      </c>
      <c r="S454" t="n">
        <v>17.37</v>
      </c>
      <c r="T454" t="n">
        <v>3263.97</v>
      </c>
      <c r="U454" t="n">
        <v>0.62</v>
      </c>
      <c r="V454" t="n">
        <v>0.74</v>
      </c>
      <c r="W454" t="n">
        <v>1.15</v>
      </c>
      <c r="X454" t="n">
        <v>0.2</v>
      </c>
      <c r="Y454" t="n">
        <v>1</v>
      </c>
      <c r="Z454" t="n">
        <v>10</v>
      </c>
    </row>
    <row r="455">
      <c r="A455" t="n">
        <v>10</v>
      </c>
      <c r="B455" t="n">
        <v>30</v>
      </c>
      <c r="C455" t="inlineStr">
        <is>
          <t xml:space="preserve">CONCLUIDO	</t>
        </is>
      </c>
      <c r="D455" t="n">
        <v>11.2757</v>
      </c>
      <c r="E455" t="n">
        <v>8.869999999999999</v>
      </c>
      <c r="F455" t="n">
        <v>6.87</v>
      </c>
      <c r="G455" t="n">
        <v>41.22</v>
      </c>
      <c r="H455" t="n">
        <v>0.82</v>
      </c>
      <c r="I455" t="n">
        <v>10</v>
      </c>
      <c r="J455" t="n">
        <v>74.48</v>
      </c>
      <c r="K455" t="n">
        <v>32.27</v>
      </c>
      <c r="L455" t="n">
        <v>3.5</v>
      </c>
      <c r="M455" t="n">
        <v>8</v>
      </c>
      <c r="N455" t="n">
        <v>8.710000000000001</v>
      </c>
      <c r="O455" t="n">
        <v>9419.35</v>
      </c>
      <c r="P455" t="n">
        <v>42.13</v>
      </c>
      <c r="Q455" t="n">
        <v>204.15</v>
      </c>
      <c r="R455" t="n">
        <v>27.37</v>
      </c>
      <c r="S455" t="n">
        <v>17.37</v>
      </c>
      <c r="T455" t="n">
        <v>2878.84</v>
      </c>
      <c r="U455" t="n">
        <v>0.63</v>
      </c>
      <c r="V455" t="n">
        <v>0.74</v>
      </c>
      <c r="W455" t="n">
        <v>1.15</v>
      </c>
      <c r="X455" t="n">
        <v>0.18</v>
      </c>
      <c r="Y455" t="n">
        <v>1</v>
      </c>
      <c r="Z455" t="n">
        <v>10</v>
      </c>
    </row>
    <row r="456">
      <c r="A456" t="n">
        <v>11</v>
      </c>
      <c r="B456" t="n">
        <v>30</v>
      </c>
      <c r="C456" t="inlineStr">
        <is>
          <t xml:space="preserve">CONCLUIDO	</t>
        </is>
      </c>
      <c r="D456" t="n">
        <v>11.3218</v>
      </c>
      <c r="E456" t="n">
        <v>8.83</v>
      </c>
      <c r="F456" t="n">
        <v>6.85</v>
      </c>
      <c r="G456" t="n">
        <v>45.66</v>
      </c>
      <c r="H456" t="n">
        <v>0.88</v>
      </c>
      <c r="I456" t="n">
        <v>9</v>
      </c>
      <c r="J456" t="n">
        <v>74.77</v>
      </c>
      <c r="K456" t="n">
        <v>32.27</v>
      </c>
      <c r="L456" t="n">
        <v>3.75</v>
      </c>
      <c r="M456" t="n">
        <v>6</v>
      </c>
      <c r="N456" t="n">
        <v>8.75</v>
      </c>
      <c r="O456" t="n">
        <v>9455.940000000001</v>
      </c>
      <c r="P456" t="n">
        <v>41.31</v>
      </c>
      <c r="Q456" t="n">
        <v>204.14</v>
      </c>
      <c r="R456" t="n">
        <v>26.7</v>
      </c>
      <c r="S456" t="n">
        <v>17.37</v>
      </c>
      <c r="T456" t="n">
        <v>2546.64</v>
      </c>
      <c r="U456" t="n">
        <v>0.65</v>
      </c>
      <c r="V456" t="n">
        <v>0.75</v>
      </c>
      <c r="W456" t="n">
        <v>1.15</v>
      </c>
      <c r="X456" t="n">
        <v>0.16</v>
      </c>
      <c r="Y456" t="n">
        <v>1</v>
      </c>
      <c r="Z456" t="n">
        <v>10</v>
      </c>
    </row>
    <row r="457">
      <c r="A457" t="n">
        <v>12</v>
      </c>
      <c r="B457" t="n">
        <v>30</v>
      </c>
      <c r="C457" t="inlineStr">
        <is>
          <t xml:space="preserve">CONCLUIDO	</t>
        </is>
      </c>
      <c r="D457" t="n">
        <v>11.3222</v>
      </c>
      <c r="E457" t="n">
        <v>8.83</v>
      </c>
      <c r="F457" t="n">
        <v>6.85</v>
      </c>
      <c r="G457" t="n">
        <v>45.66</v>
      </c>
      <c r="H457" t="n">
        <v>0.93</v>
      </c>
      <c r="I457" t="n">
        <v>9</v>
      </c>
      <c r="J457" t="n">
        <v>75.06999999999999</v>
      </c>
      <c r="K457" t="n">
        <v>32.27</v>
      </c>
      <c r="L457" t="n">
        <v>4</v>
      </c>
      <c r="M457" t="n">
        <v>6</v>
      </c>
      <c r="N457" t="n">
        <v>8.800000000000001</v>
      </c>
      <c r="O457" t="n">
        <v>9492.549999999999</v>
      </c>
      <c r="P457" t="n">
        <v>41.24</v>
      </c>
      <c r="Q457" t="n">
        <v>204.14</v>
      </c>
      <c r="R457" t="n">
        <v>26.72</v>
      </c>
      <c r="S457" t="n">
        <v>17.37</v>
      </c>
      <c r="T457" t="n">
        <v>2558.51</v>
      </c>
      <c r="U457" t="n">
        <v>0.65</v>
      </c>
      <c r="V457" t="n">
        <v>0.75</v>
      </c>
      <c r="W457" t="n">
        <v>1.15</v>
      </c>
      <c r="X457" t="n">
        <v>0.16</v>
      </c>
      <c r="Y457" t="n">
        <v>1</v>
      </c>
      <c r="Z457" t="n">
        <v>10</v>
      </c>
    </row>
    <row r="458">
      <c r="A458" t="n">
        <v>13</v>
      </c>
      <c r="B458" t="n">
        <v>30</v>
      </c>
      <c r="C458" t="inlineStr">
        <is>
          <t xml:space="preserve">CONCLUIDO	</t>
        </is>
      </c>
      <c r="D458" t="n">
        <v>11.3076</v>
      </c>
      <c r="E458" t="n">
        <v>8.84</v>
      </c>
      <c r="F458" t="n">
        <v>6.86</v>
      </c>
      <c r="G458" t="n">
        <v>45.73</v>
      </c>
      <c r="H458" t="n">
        <v>0.99</v>
      </c>
      <c r="I458" t="n">
        <v>9</v>
      </c>
      <c r="J458" t="n">
        <v>75.37</v>
      </c>
      <c r="K458" t="n">
        <v>32.27</v>
      </c>
      <c r="L458" t="n">
        <v>4.25</v>
      </c>
      <c r="M458" t="n">
        <v>3</v>
      </c>
      <c r="N458" t="n">
        <v>8.85</v>
      </c>
      <c r="O458" t="n">
        <v>9529.18</v>
      </c>
      <c r="P458" t="n">
        <v>41.04</v>
      </c>
      <c r="Q458" t="n">
        <v>204.18</v>
      </c>
      <c r="R458" t="n">
        <v>26.99</v>
      </c>
      <c r="S458" t="n">
        <v>17.37</v>
      </c>
      <c r="T458" t="n">
        <v>2692.03</v>
      </c>
      <c r="U458" t="n">
        <v>0.64</v>
      </c>
      <c r="V458" t="n">
        <v>0.74</v>
      </c>
      <c r="W458" t="n">
        <v>1.15</v>
      </c>
      <c r="X458" t="n">
        <v>0.17</v>
      </c>
      <c r="Y458" t="n">
        <v>1</v>
      </c>
      <c r="Z458" t="n">
        <v>10</v>
      </c>
    </row>
    <row r="459">
      <c r="A459" t="n">
        <v>14</v>
      </c>
      <c r="B459" t="n">
        <v>30</v>
      </c>
      <c r="C459" t="inlineStr">
        <is>
          <t xml:space="preserve">CONCLUIDO	</t>
        </is>
      </c>
      <c r="D459" t="n">
        <v>11.3583</v>
      </c>
      <c r="E459" t="n">
        <v>8.800000000000001</v>
      </c>
      <c r="F459" t="n">
        <v>6.84</v>
      </c>
      <c r="G459" t="n">
        <v>51.27</v>
      </c>
      <c r="H459" t="n">
        <v>1.04</v>
      </c>
      <c r="I459" t="n">
        <v>8</v>
      </c>
      <c r="J459" t="n">
        <v>75.66</v>
      </c>
      <c r="K459" t="n">
        <v>32.27</v>
      </c>
      <c r="L459" t="n">
        <v>4.5</v>
      </c>
      <c r="M459" t="n">
        <v>0</v>
      </c>
      <c r="N459" t="n">
        <v>8.890000000000001</v>
      </c>
      <c r="O459" t="n">
        <v>9565.83</v>
      </c>
      <c r="P459" t="n">
        <v>40.61</v>
      </c>
      <c r="Q459" t="n">
        <v>204.14</v>
      </c>
      <c r="R459" t="n">
        <v>26.15</v>
      </c>
      <c r="S459" t="n">
        <v>17.37</v>
      </c>
      <c r="T459" t="n">
        <v>2277.83</v>
      </c>
      <c r="U459" t="n">
        <v>0.66</v>
      </c>
      <c r="V459" t="n">
        <v>0.75</v>
      </c>
      <c r="W459" t="n">
        <v>1.16</v>
      </c>
      <c r="X459" t="n">
        <v>0.14</v>
      </c>
      <c r="Y459" t="n">
        <v>1</v>
      </c>
      <c r="Z459" t="n">
        <v>10</v>
      </c>
    </row>
    <row r="460">
      <c r="A460" t="n">
        <v>0</v>
      </c>
      <c r="B460" t="n">
        <v>15</v>
      </c>
      <c r="C460" t="inlineStr">
        <is>
          <t xml:space="preserve">CONCLUIDO	</t>
        </is>
      </c>
      <c r="D460" t="n">
        <v>10.9934</v>
      </c>
      <c r="E460" t="n">
        <v>9.1</v>
      </c>
      <c r="F460" t="n">
        <v>7.14</v>
      </c>
      <c r="G460" t="n">
        <v>18.63</v>
      </c>
      <c r="H460" t="n">
        <v>0.43</v>
      </c>
      <c r="I460" t="n">
        <v>23</v>
      </c>
      <c r="J460" t="n">
        <v>39.78</v>
      </c>
      <c r="K460" t="n">
        <v>19.54</v>
      </c>
      <c r="L460" t="n">
        <v>1</v>
      </c>
      <c r="M460" t="n">
        <v>21</v>
      </c>
      <c r="N460" t="n">
        <v>4.24</v>
      </c>
      <c r="O460" t="n">
        <v>5140</v>
      </c>
      <c r="P460" t="n">
        <v>30.42</v>
      </c>
      <c r="Q460" t="n">
        <v>204.15</v>
      </c>
      <c r="R460" t="n">
        <v>35.95</v>
      </c>
      <c r="S460" t="n">
        <v>17.37</v>
      </c>
      <c r="T460" t="n">
        <v>7102.87</v>
      </c>
      <c r="U460" t="n">
        <v>0.48</v>
      </c>
      <c r="V460" t="n">
        <v>0.72</v>
      </c>
      <c r="W460" t="n">
        <v>1.17</v>
      </c>
      <c r="X460" t="n">
        <v>0.45</v>
      </c>
      <c r="Y460" t="n">
        <v>1</v>
      </c>
      <c r="Z460" t="n">
        <v>10</v>
      </c>
    </row>
    <row r="461">
      <c r="A461" t="n">
        <v>1</v>
      </c>
      <c r="B461" t="n">
        <v>15</v>
      </c>
      <c r="C461" t="inlineStr">
        <is>
          <t xml:space="preserve">CONCLUIDO	</t>
        </is>
      </c>
      <c r="D461" t="n">
        <v>11.2202</v>
      </c>
      <c r="E461" t="n">
        <v>8.91</v>
      </c>
      <c r="F461" t="n">
        <v>7.01</v>
      </c>
      <c r="G461" t="n">
        <v>23.38</v>
      </c>
      <c r="H461" t="n">
        <v>0.53</v>
      </c>
      <c r="I461" t="n">
        <v>18</v>
      </c>
      <c r="J461" t="n">
        <v>40.06</v>
      </c>
      <c r="K461" t="n">
        <v>19.54</v>
      </c>
      <c r="L461" t="n">
        <v>1.25</v>
      </c>
      <c r="M461" t="n">
        <v>15</v>
      </c>
      <c r="N461" t="n">
        <v>4.26</v>
      </c>
      <c r="O461" t="n">
        <v>5174.29</v>
      </c>
      <c r="P461" t="n">
        <v>28.7</v>
      </c>
      <c r="Q461" t="n">
        <v>204.16</v>
      </c>
      <c r="R461" t="n">
        <v>31.86</v>
      </c>
      <c r="S461" t="n">
        <v>17.37</v>
      </c>
      <c r="T461" t="n">
        <v>5084.31</v>
      </c>
      <c r="U461" t="n">
        <v>0.55</v>
      </c>
      <c r="V461" t="n">
        <v>0.73</v>
      </c>
      <c r="W461" t="n">
        <v>1.16</v>
      </c>
      <c r="X461" t="n">
        <v>0.32</v>
      </c>
      <c r="Y461" t="n">
        <v>1</v>
      </c>
      <c r="Z461" t="n">
        <v>10</v>
      </c>
    </row>
    <row r="462">
      <c r="A462" t="n">
        <v>2</v>
      </c>
      <c r="B462" t="n">
        <v>15</v>
      </c>
      <c r="C462" t="inlineStr">
        <is>
          <t xml:space="preserve">CONCLUIDO	</t>
        </is>
      </c>
      <c r="D462" t="n">
        <v>11.25</v>
      </c>
      <c r="E462" t="n">
        <v>8.890000000000001</v>
      </c>
      <c r="F462" t="n">
        <v>7.01</v>
      </c>
      <c r="G462" t="n">
        <v>26.3</v>
      </c>
      <c r="H462" t="n">
        <v>0.64</v>
      </c>
      <c r="I462" t="n">
        <v>16</v>
      </c>
      <c r="J462" t="n">
        <v>40.34</v>
      </c>
      <c r="K462" t="n">
        <v>19.54</v>
      </c>
      <c r="L462" t="n">
        <v>1.5</v>
      </c>
      <c r="M462" t="n">
        <v>6</v>
      </c>
      <c r="N462" t="n">
        <v>4.29</v>
      </c>
      <c r="O462" t="n">
        <v>5208.6</v>
      </c>
      <c r="P462" t="n">
        <v>27.89</v>
      </c>
      <c r="Q462" t="n">
        <v>204.22</v>
      </c>
      <c r="R462" t="n">
        <v>31.48</v>
      </c>
      <c r="S462" t="n">
        <v>17.37</v>
      </c>
      <c r="T462" t="n">
        <v>4902.08</v>
      </c>
      <c r="U462" t="n">
        <v>0.55</v>
      </c>
      <c r="V462" t="n">
        <v>0.73</v>
      </c>
      <c r="W462" t="n">
        <v>1.17</v>
      </c>
      <c r="X462" t="n">
        <v>0.32</v>
      </c>
      <c r="Y462" t="n">
        <v>1</v>
      </c>
      <c r="Z462" t="n">
        <v>10</v>
      </c>
    </row>
    <row r="463">
      <c r="A463" t="n">
        <v>3</v>
      </c>
      <c r="B463" t="n">
        <v>15</v>
      </c>
      <c r="C463" t="inlineStr">
        <is>
          <t xml:space="preserve">CONCLUIDO	</t>
        </is>
      </c>
      <c r="D463" t="n">
        <v>11.286</v>
      </c>
      <c r="E463" t="n">
        <v>8.859999999999999</v>
      </c>
      <c r="F463" t="n">
        <v>7</v>
      </c>
      <c r="G463" t="n">
        <v>27.98</v>
      </c>
      <c r="H463" t="n">
        <v>0.74</v>
      </c>
      <c r="I463" t="n">
        <v>15</v>
      </c>
      <c r="J463" t="n">
        <v>40.61</v>
      </c>
      <c r="K463" t="n">
        <v>19.54</v>
      </c>
      <c r="L463" t="n">
        <v>1.75</v>
      </c>
      <c r="M463" t="n">
        <v>1</v>
      </c>
      <c r="N463" t="n">
        <v>4.32</v>
      </c>
      <c r="O463" t="n">
        <v>5242.92</v>
      </c>
      <c r="P463" t="n">
        <v>27.78</v>
      </c>
      <c r="Q463" t="n">
        <v>204.18</v>
      </c>
      <c r="R463" t="n">
        <v>30.8</v>
      </c>
      <c r="S463" t="n">
        <v>17.37</v>
      </c>
      <c r="T463" t="n">
        <v>4568.11</v>
      </c>
      <c r="U463" t="n">
        <v>0.5600000000000001</v>
      </c>
      <c r="V463" t="n">
        <v>0.73</v>
      </c>
      <c r="W463" t="n">
        <v>1.18</v>
      </c>
      <c r="X463" t="n">
        <v>0.3</v>
      </c>
      <c r="Y463" t="n">
        <v>1</v>
      </c>
      <c r="Z463" t="n">
        <v>10</v>
      </c>
    </row>
    <row r="464">
      <c r="A464" t="n">
        <v>4</v>
      </c>
      <c r="B464" t="n">
        <v>15</v>
      </c>
      <c r="C464" t="inlineStr">
        <is>
          <t xml:space="preserve">CONCLUIDO	</t>
        </is>
      </c>
      <c r="D464" t="n">
        <v>11.2835</v>
      </c>
      <c r="E464" t="n">
        <v>8.859999999999999</v>
      </c>
      <c r="F464" t="n">
        <v>7</v>
      </c>
      <c r="G464" t="n">
        <v>27.99</v>
      </c>
      <c r="H464" t="n">
        <v>0.84</v>
      </c>
      <c r="I464" t="n">
        <v>15</v>
      </c>
      <c r="J464" t="n">
        <v>40.89</v>
      </c>
      <c r="K464" t="n">
        <v>19.54</v>
      </c>
      <c r="L464" t="n">
        <v>2</v>
      </c>
      <c r="M464" t="n">
        <v>0</v>
      </c>
      <c r="N464" t="n">
        <v>4.35</v>
      </c>
      <c r="O464" t="n">
        <v>5277.26</v>
      </c>
      <c r="P464" t="n">
        <v>27.93</v>
      </c>
      <c r="Q464" t="n">
        <v>204.18</v>
      </c>
      <c r="R464" t="n">
        <v>30.85</v>
      </c>
      <c r="S464" t="n">
        <v>17.37</v>
      </c>
      <c r="T464" t="n">
        <v>4592.31</v>
      </c>
      <c r="U464" t="n">
        <v>0.5600000000000001</v>
      </c>
      <c r="V464" t="n">
        <v>0.73</v>
      </c>
      <c r="W464" t="n">
        <v>1.18</v>
      </c>
      <c r="X464" t="n">
        <v>0.31</v>
      </c>
      <c r="Y464" t="n">
        <v>1</v>
      </c>
      <c r="Z464" t="n">
        <v>10</v>
      </c>
    </row>
    <row r="465">
      <c r="A465" t="n">
        <v>0</v>
      </c>
      <c r="B465" t="n">
        <v>70</v>
      </c>
      <c r="C465" t="inlineStr">
        <is>
          <t xml:space="preserve">CONCLUIDO	</t>
        </is>
      </c>
      <c r="D465" t="n">
        <v>8.182700000000001</v>
      </c>
      <c r="E465" t="n">
        <v>12.22</v>
      </c>
      <c r="F465" t="n">
        <v>8.06</v>
      </c>
      <c r="G465" t="n">
        <v>7.22</v>
      </c>
      <c r="H465" t="n">
        <v>0.12</v>
      </c>
      <c r="I465" t="n">
        <v>67</v>
      </c>
      <c r="J465" t="n">
        <v>141.81</v>
      </c>
      <c r="K465" t="n">
        <v>47.83</v>
      </c>
      <c r="L465" t="n">
        <v>1</v>
      </c>
      <c r="M465" t="n">
        <v>65</v>
      </c>
      <c r="N465" t="n">
        <v>22.98</v>
      </c>
      <c r="O465" t="n">
        <v>17723.39</v>
      </c>
      <c r="P465" t="n">
        <v>91.54000000000001</v>
      </c>
      <c r="Q465" t="n">
        <v>204.21</v>
      </c>
      <c r="R465" t="n">
        <v>63.88</v>
      </c>
      <c r="S465" t="n">
        <v>17.37</v>
      </c>
      <c r="T465" t="n">
        <v>20847.42</v>
      </c>
      <c r="U465" t="n">
        <v>0.27</v>
      </c>
      <c r="V465" t="n">
        <v>0.63</v>
      </c>
      <c r="W465" t="n">
        <v>1.26</v>
      </c>
      <c r="X465" t="n">
        <v>1.36</v>
      </c>
      <c r="Y465" t="n">
        <v>1</v>
      </c>
      <c r="Z465" t="n">
        <v>10</v>
      </c>
    </row>
    <row r="466">
      <c r="A466" t="n">
        <v>1</v>
      </c>
      <c r="B466" t="n">
        <v>70</v>
      </c>
      <c r="C466" t="inlineStr">
        <is>
          <t xml:space="preserve">CONCLUIDO	</t>
        </is>
      </c>
      <c r="D466" t="n">
        <v>8.7674</v>
      </c>
      <c r="E466" t="n">
        <v>11.41</v>
      </c>
      <c r="F466" t="n">
        <v>7.7</v>
      </c>
      <c r="G466" t="n">
        <v>9.06</v>
      </c>
      <c r="H466" t="n">
        <v>0.16</v>
      </c>
      <c r="I466" t="n">
        <v>51</v>
      </c>
      <c r="J466" t="n">
        <v>142.15</v>
      </c>
      <c r="K466" t="n">
        <v>47.83</v>
      </c>
      <c r="L466" t="n">
        <v>1.25</v>
      </c>
      <c r="M466" t="n">
        <v>49</v>
      </c>
      <c r="N466" t="n">
        <v>23.07</v>
      </c>
      <c r="O466" t="n">
        <v>17765.46</v>
      </c>
      <c r="P466" t="n">
        <v>87.23999999999999</v>
      </c>
      <c r="Q466" t="n">
        <v>204.21</v>
      </c>
      <c r="R466" t="n">
        <v>53.56</v>
      </c>
      <c r="S466" t="n">
        <v>17.37</v>
      </c>
      <c r="T466" t="n">
        <v>15769.29</v>
      </c>
      <c r="U466" t="n">
        <v>0.32</v>
      </c>
      <c r="V466" t="n">
        <v>0.66</v>
      </c>
      <c r="W466" t="n">
        <v>1.21</v>
      </c>
      <c r="X466" t="n">
        <v>1.01</v>
      </c>
      <c r="Y466" t="n">
        <v>1</v>
      </c>
      <c r="Z466" t="n">
        <v>10</v>
      </c>
    </row>
    <row r="467">
      <c r="A467" t="n">
        <v>2</v>
      </c>
      <c r="B467" t="n">
        <v>70</v>
      </c>
      <c r="C467" t="inlineStr">
        <is>
          <t xml:space="preserve">CONCLUIDO	</t>
        </is>
      </c>
      <c r="D467" t="n">
        <v>9.1137</v>
      </c>
      <c r="E467" t="n">
        <v>10.97</v>
      </c>
      <c r="F467" t="n">
        <v>7.53</v>
      </c>
      <c r="G467" t="n">
        <v>10.76</v>
      </c>
      <c r="H467" t="n">
        <v>0.19</v>
      </c>
      <c r="I467" t="n">
        <v>42</v>
      </c>
      <c r="J467" t="n">
        <v>142.49</v>
      </c>
      <c r="K467" t="n">
        <v>47.83</v>
      </c>
      <c r="L467" t="n">
        <v>1.5</v>
      </c>
      <c r="M467" t="n">
        <v>40</v>
      </c>
      <c r="N467" t="n">
        <v>23.16</v>
      </c>
      <c r="O467" t="n">
        <v>17807.56</v>
      </c>
      <c r="P467" t="n">
        <v>85.05</v>
      </c>
      <c r="Q467" t="n">
        <v>204.15</v>
      </c>
      <c r="R467" t="n">
        <v>47.83</v>
      </c>
      <c r="S467" t="n">
        <v>17.37</v>
      </c>
      <c r="T467" t="n">
        <v>12948.82</v>
      </c>
      <c r="U467" t="n">
        <v>0.36</v>
      </c>
      <c r="V467" t="n">
        <v>0.68</v>
      </c>
      <c r="W467" t="n">
        <v>1.21</v>
      </c>
      <c r="X467" t="n">
        <v>0.84</v>
      </c>
      <c r="Y467" t="n">
        <v>1</v>
      </c>
      <c r="Z467" t="n">
        <v>10</v>
      </c>
    </row>
    <row r="468">
      <c r="A468" t="n">
        <v>3</v>
      </c>
      <c r="B468" t="n">
        <v>70</v>
      </c>
      <c r="C468" t="inlineStr">
        <is>
          <t xml:space="preserve">CONCLUIDO	</t>
        </is>
      </c>
      <c r="D468" t="n">
        <v>9.416399999999999</v>
      </c>
      <c r="E468" t="n">
        <v>10.62</v>
      </c>
      <c r="F468" t="n">
        <v>7.38</v>
      </c>
      <c r="G468" t="n">
        <v>12.65</v>
      </c>
      <c r="H468" t="n">
        <v>0.22</v>
      </c>
      <c r="I468" t="n">
        <v>35</v>
      </c>
      <c r="J468" t="n">
        <v>142.83</v>
      </c>
      <c r="K468" t="n">
        <v>47.83</v>
      </c>
      <c r="L468" t="n">
        <v>1.75</v>
      </c>
      <c r="M468" t="n">
        <v>33</v>
      </c>
      <c r="N468" t="n">
        <v>23.25</v>
      </c>
      <c r="O468" t="n">
        <v>17849.7</v>
      </c>
      <c r="P468" t="n">
        <v>83.09</v>
      </c>
      <c r="Q468" t="n">
        <v>204.14</v>
      </c>
      <c r="R468" t="n">
        <v>43.19</v>
      </c>
      <c r="S468" t="n">
        <v>17.37</v>
      </c>
      <c r="T468" t="n">
        <v>10663.23</v>
      </c>
      <c r="U468" t="n">
        <v>0.4</v>
      </c>
      <c r="V468" t="n">
        <v>0.6899999999999999</v>
      </c>
      <c r="W468" t="n">
        <v>1.19</v>
      </c>
      <c r="X468" t="n">
        <v>0.6899999999999999</v>
      </c>
      <c r="Y468" t="n">
        <v>1</v>
      </c>
      <c r="Z468" t="n">
        <v>10</v>
      </c>
    </row>
    <row r="469">
      <c r="A469" t="n">
        <v>4</v>
      </c>
      <c r="B469" t="n">
        <v>70</v>
      </c>
      <c r="C469" t="inlineStr">
        <is>
          <t xml:space="preserve">CONCLUIDO	</t>
        </is>
      </c>
      <c r="D469" t="n">
        <v>9.600300000000001</v>
      </c>
      <c r="E469" t="n">
        <v>10.42</v>
      </c>
      <c r="F469" t="n">
        <v>7.29</v>
      </c>
      <c r="G469" t="n">
        <v>14.11</v>
      </c>
      <c r="H469" t="n">
        <v>0.25</v>
      </c>
      <c r="I469" t="n">
        <v>31</v>
      </c>
      <c r="J469" t="n">
        <v>143.17</v>
      </c>
      <c r="K469" t="n">
        <v>47.83</v>
      </c>
      <c r="L469" t="n">
        <v>2</v>
      </c>
      <c r="M469" t="n">
        <v>29</v>
      </c>
      <c r="N469" t="n">
        <v>23.34</v>
      </c>
      <c r="O469" t="n">
        <v>17891.86</v>
      </c>
      <c r="P469" t="n">
        <v>81.89</v>
      </c>
      <c r="Q469" t="n">
        <v>204.15</v>
      </c>
      <c r="R469" t="n">
        <v>40.42</v>
      </c>
      <c r="S469" t="n">
        <v>17.37</v>
      </c>
      <c r="T469" t="n">
        <v>9298.77</v>
      </c>
      <c r="U469" t="n">
        <v>0.43</v>
      </c>
      <c r="V469" t="n">
        <v>0.7</v>
      </c>
      <c r="W469" t="n">
        <v>1.19</v>
      </c>
      <c r="X469" t="n">
        <v>0.6</v>
      </c>
      <c r="Y469" t="n">
        <v>1</v>
      </c>
      <c r="Z469" t="n">
        <v>10</v>
      </c>
    </row>
    <row r="470">
      <c r="A470" t="n">
        <v>5</v>
      </c>
      <c r="B470" t="n">
        <v>70</v>
      </c>
      <c r="C470" t="inlineStr">
        <is>
          <t xml:space="preserve">CONCLUIDO	</t>
        </is>
      </c>
      <c r="D470" t="n">
        <v>9.787100000000001</v>
      </c>
      <c r="E470" t="n">
        <v>10.22</v>
      </c>
      <c r="F470" t="n">
        <v>7.21</v>
      </c>
      <c r="G470" t="n">
        <v>16.02</v>
      </c>
      <c r="H470" t="n">
        <v>0.28</v>
      </c>
      <c r="I470" t="n">
        <v>27</v>
      </c>
      <c r="J470" t="n">
        <v>143.51</v>
      </c>
      <c r="K470" t="n">
        <v>47.83</v>
      </c>
      <c r="L470" t="n">
        <v>2.25</v>
      </c>
      <c r="M470" t="n">
        <v>25</v>
      </c>
      <c r="N470" t="n">
        <v>23.44</v>
      </c>
      <c r="O470" t="n">
        <v>17934.06</v>
      </c>
      <c r="P470" t="n">
        <v>80.66</v>
      </c>
      <c r="Q470" t="n">
        <v>204.16</v>
      </c>
      <c r="R470" t="n">
        <v>37.94</v>
      </c>
      <c r="S470" t="n">
        <v>17.37</v>
      </c>
      <c r="T470" t="n">
        <v>8078.56</v>
      </c>
      <c r="U470" t="n">
        <v>0.46</v>
      </c>
      <c r="V470" t="n">
        <v>0.71</v>
      </c>
      <c r="W470" t="n">
        <v>1.18</v>
      </c>
      <c r="X470" t="n">
        <v>0.52</v>
      </c>
      <c r="Y470" t="n">
        <v>1</v>
      </c>
      <c r="Z470" t="n">
        <v>10</v>
      </c>
    </row>
    <row r="471">
      <c r="A471" t="n">
        <v>6</v>
      </c>
      <c r="B471" t="n">
        <v>70</v>
      </c>
      <c r="C471" t="inlineStr">
        <is>
          <t xml:space="preserve">CONCLUIDO	</t>
        </is>
      </c>
      <c r="D471" t="n">
        <v>9.9231</v>
      </c>
      <c r="E471" t="n">
        <v>10.08</v>
      </c>
      <c r="F471" t="n">
        <v>7.16</v>
      </c>
      <c r="G471" t="n">
        <v>17.89</v>
      </c>
      <c r="H471" t="n">
        <v>0.31</v>
      </c>
      <c r="I471" t="n">
        <v>24</v>
      </c>
      <c r="J471" t="n">
        <v>143.86</v>
      </c>
      <c r="K471" t="n">
        <v>47.83</v>
      </c>
      <c r="L471" t="n">
        <v>2.5</v>
      </c>
      <c r="M471" t="n">
        <v>22</v>
      </c>
      <c r="N471" t="n">
        <v>23.53</v>
      </c>
      <c r="O471" t="n">
        <v>17976.29</v>
      </c>
      <c r="P471" t="n">
        <v>79.84</v>
      </c>
      <c r="Q471" t="n">
        <v>204.16</v>
      </c>
      <c r="R471" t="n">
        <v>36.19</v>
      </c>
      <c r="S471" t="n">
        <v>17.37</v>
      </c>
      <c r="T471" t="n">
        <v>7218.05</v>
      </c>
      <c r="U471" t="n">
        <v>0.48</v>
      </c>
      <c r="V471" t="n">
        <v>0.71</v>
      </c>
      <c r="W471" t="n">
        <v>1.18</v>
      </c>
      <c r="X471" t="n">
        <v>0.46</v>
      </c>
      <c r="Y471" t="n">
        <v>1</v>
      </c>
      <c r="Z471" t="n">
        <v>10</v>
      </c>
    </row>
    <row r="472">
      <c r="A472" t="n">
        <v>7</v>
      </c>
      <c r="B472" t="n">
        <v>70</v>
      </c>
      <c r="C472" t="inlineStr">
        <is>
          <t xml:space="preserve">CONCLUIDO	</t>
        </is>
      </c>
      <c r="D472" t="n">
        <v>10.0195</v>
      </c>
      <c r="E472" t="n">
        <v>9.98</v>
      </c>
      <c r="F472" t="n">
        <v>7.12</v>
      </c>
      <c r="G472" t="n">
        <v>19.41</v>
      </c>
      <c r="H472" t="n">
        <v>0.34</v>
      </c>
      <c r="I472" t="n">
        <v>22</v>
      </c>
      <c r="J472" t="n">
        <v>144.2</v>
      </c>
      <c r="K472" t="n">
        <v>47.83</v>
      </c>
      <c r="L472" t="n">
        <v>2.75</v>
      </c>
      <c r="M472" t="n">
        <v>20</v>
      </c>
      <c r="N472" t="n">
        <v>23.62</v>
      </c>
      <c r="O472" t="n">
        <v>18018.55</v>
      </c>
      <c r="P472" t="n">
        <v>79.22</v>
      </c>
      <c r="Q472" t="n">
        <v>204.15</v>
      </c>
      <c r="R472" t="n">
        <v>35.1</v>
      </c>
      <c r="S472" t="n">
        <v>17.37</v>
      </c>
      <c r="T472" t="n">
        <v>6682.37</v>
      </c>
      <c r="U472" t="n">
        <v>0.49</v>
      </c>
      <c r="V472" t="n">
        <v>0.72</v>
      </c>
      <c r="W472" t="n">
        <v>1.17</v>
      </c>
      <c r="X472" t="n">
        <v>0.42</v>
      </c>
      <c r="Y472" t="n">
        <v>1</v>
      </c>
      <c r="Z472" t="n">
        <v>10</v>
      </c>
    </row>
    <row r="473">
      <c r="A473" t="n">
        <v>8</v>
      </c>
      <c r="B473" t="n">
        <v>70</v>
      </c>
      <c r="C473" t="inlineStr">
        <is>
          <t xml:space="preserve">CONCLUIDO	</t>
        </is>
      </c>
      <c r="D473" t="n">
        <v>10.13</v>
      </c>
      <c r="E473" t="n">
        <v>9.869999999999999</v>
      </c>
      <c r="F473" t="n">
        <v>7.07</v>
      </c>
      <c r="G473" t="n">
        <v>21.2</v>
      </c>
      <c r="H473" t="n">
        <v>0.37</v>
      </c>
      <c r="I473" t="n">
        <v>20</v>
      </c>
      <c r="J473" t="n">
        <v>144.54</v>
      </c>
      <c r="K473" t="n">
        <v>47.83</v>
      </c>
      <c r="L473" t="n">
        <v>3</v>
      </c>
      <c r="M473" t="n">
        <v>18</v>
      </c>
      <c r="N473" t="n">
        <v>23.71</v>
      </c>
      <c r="O473" t="n">
        <v>18060.85</v>
      </c>
      <c r="P473" t="n">
        <v>78.42</v>
      </c>
      <c r="Q473" t="n">
        <v>204.15</v>
      </c>
      <c r="R473" t="n">
        <v>33.69</v>
      </c>
      <c r="S473" t="n">
        <v>17.37</v>
      </c>
      <c r="T473" t="n">
        <v>5985.28</v>
      </c>
      <c r="U473" t="n">
        <v>0.52</v>
      </c>
      <c r="V473" t="n">
        <v>0.72</v>
      </c>
      <c r="W473" t="n">
        <v>1.16</v>
      </c>
      <c r="X473" t="n">
        <v>0.37</v>
      </c>
      <c r="Y473" t="n">
        <v>1</v>
      </c>
      <c r="Z473" t="n">
        <v>10</v>
      </c>
    </row>
    <row r="474">
      <c r="A474" t="n">
        <v>9</v>
      </c>
      <c r="B474" t="n">
        <v>70</v>
      </c>
      <c r="C474" t="inlineStr">
        <is>
          <t xml:space="preserve">CONCLUIDO	</t>
        </is>
      </c>
      <c r="D474" t="n">
        <v>10.1793</v>
      </c>
      <c r="E474" t="n">
        <v>9.82</v>
      </c>
      <c r="F474" t="n">
        <v>7.05</v>
      </c>
      <c r="G474" t="n">
        <v>22.25</v>
      </c>
      <c r="H474" t="n">
        <v>0.4</v>
      </c>
      <c r="I474" t="n">
        <v>19</v>
      </c>
      <c r="J474" t="n">
        <v>144.89</v>
      </c>
      <c r="K474" t="n">
        <v>47.83</v>
      </c>
      <c r="L474" t="n">
        <v>3.25</v>
      </c>
      <c r="M474" t="n">
        <v>17</v>
      </c>
      <c r="N474" t="n">
        <v>23.81</v>
      </c>
      <c r="O474" t="n">
        <v>18103.18</v>
      </c>
      <c r="P474" t="n">
        <v>77.94</v>
      </c>
      <c r="Q474" t="n">
        <v>204.15</v>
      </c>
      <c r="R474" t="n">
        <v>32.98</v>
      </c>
      <c r="S474" t="n">
        <v>17.37</v>
      </c>
      <c r="T474" t="n">
        <v>5635.04</v>
      </c>
      <c r="U474" t="n">
        <v>0.53</v>
      </c>
      <c r="V474" t="n">
        <v>0.72</v>
      </c>
      <c r="W474" t="n">
        <v>1.16</v>
      </c>
      <c r="X474" t="n">
        <v>0.35</v>
      </c>
      <c r="Y474" t="n">
        <v>1</v>
      </c>
      <c r="Z474" t="n">
        <v>10</v>
      </c>
    </row>
    <row r="475">
      <c r="A475" t="n">
        <v>10</v>
      </c>
      <c r="B475" t="n">
        <v>70</v>
      </c>
      <c r="C475" t="inlineStr">
        <is>
          <t xml:space="preserve">CONCLUIDO	</t>
        </is>
      </c>
      <c r="D475" t="n">
        <v>10.2743</v>
      </c>
      <c r="E475" t="n">
        <v>9.73</v>
      </c>
      <c r="F475" t="n">
        <v>7.01</v>
      </c>
      <c r="G475" t="n">
        <v>24.75</v>
      </c>
      <c r="H475" t="n">
        <v>0.43</v>
      </c>
      <c r="I475" t="n">
        <v>17</v>
      </c>
      <c r="J475" t="n">
        <v>145.23</v>
      </c>
      <c r="K475" t="n">
        <v>47.83</v>
      </c>
      <c r="L475" t="n">
        <v>3.5</v>
      </c>
      <c r="M475" t="n">
        <v>15</v>
      </c>
      <c r="N475" t="n">
        <v>23.9</v>
      </c>
      <c r="O475" t="n">
        <v>18145.54</v>
      </c>
      <c r="P475" t="n">
        <v>77.22</v>
      </c>
      <c r="Q475" t="n">
        <v>204.14</v>
      </c>
      <c r="R475" t="n">
        <v>31.9</v>
      </c>
      <c r="S475" t="n">
        <v>17.37</v>
      </c>
      <c r="T475" t="n">
        <v>5105.07</v>
      </c>
      <c r="U475" t="n">
        <v>0.54</v>
      </c>
      <c r="V475" t="n">
        <v>0.73</v>
      </c>
      <c r="W475" t="n">
        <v>1.16</v>
      </c>
      <c r="X475" t="n">
        <v>0.32</v>
      </c>
      <c r="Y475" t="n">
        <v>1</v>
      </c>
      <c r="Z475" t="n">
        <v>10</v>
      </c>
    </row>
    <row r="476">
      <c r="A476" t="n">
        <v>11</v>
      </c>
      <c r="B476" t="n">
        <v>70</v>
      </c>
      <c r="C476" t="inlineStr">
        <is>
          <t xml:space="preserve">CONCLUIDO	</t>
        </is>
      </c>
      <c r="D476" t="n">
        <v>10.33</v>
      </c>
      <c r="E476" t="n">
        <v>9.68</v>
      </c>
      <c r="F476" t="n">
        <v>6.99</v>
      </c>
      <c r="G476" t="n">
        <v>26.21</v>
      </c>
      <c r="H476" t="n">
        <v>0.46</v>
      </c>
      <c r="I476" t="n">
        <v>16</v>
      </c>
      <c r="J476" t="n">
        <v>145.57</v>
      </c>
      <c r="K476" t="n">
        <v>47.83</v>
      </c>
      <c r="L476" t="n">
        <v>3.75</v>
      </c>
      <c r="M476" t="n">
        <v>14</v>
      </c>
      <c r="N476" t="n">
        <v>23.99</v>
      </c>
      <c r="O476" t="n">
        <v>18187.93</v>
      </c>
      <c r="P476" t="n">
        <v>76.76000000000001</v>
      </c>
      <c r="Q476" t="n">
        <v>204.16</v>
      </c>
      <c r="R476" t="n">
        <v>31.24</v>
      </c>
      <c r="S476" t="n">
        <v>17.37</v>
      </c>
      <c r="T476" t="n">
        <v>4782.13</v>
      </c>
      <c r="U476" t="n">
        <v>0.5600000000000001</v>
      </c>
      <c r="V476" t="n">
        <v>0.73</v>
      </c>
      <c r="W476" t="n">
        <v>1.16</v>
      </c>
      <c r="X476" t="n">
        <v>0.3</v>
      </c>
      <c r="Y476" t="n">
        <v>1</v>
      </c>
      <c r="Z476" t="n">
        <v>10</v>
      </c>
    </row>
    <row r="477">
      <c r="A477" t="n">
        <v>12</v>
      </c>
      <c r="B477" t="n">
        <v>70</v>
      </c>
      <c r="C477" t="inlineStr">
        <is>
          <t xml:space="preserve">CONCLUIDO	</t>
        </is>
      </c>
      <c r="D477" t="n">
        <v>10.3932</v>
      </c>
      <c r="E477" t="n">
        <v>9.619999999999999</v>
      </c>
      <c r="F477" t="n">
        <v>6.96</v>
      </c>
      <c r="G477" t="n">
        <v>27.84</v>
      </c>
      <c r="H477" t="n">
        <v>0.49</v>
      </c>
      <c r="I477" t="n">
        <v>15</v>
      </c>
      <c r="J477" t="n">
        <v>145.92</v>
      </c>
      <c r="K477" t="n">
        <v>47.83</v>
      </c>
      <c r="L477" t="n">
        <v>4</v>
      </c>
      <c r="M477" t="n">
        <v>13</v>
      </c>
      <c r="N477" t="n">
        <v>24.09</v>
      </c>
      <c r="O477" t="n">
        <v>18230.35</v>
      </c>
      <c r="P477" t="n">
        <v>76.36</v>
      </c>
      <c r="Q477" t="n">
        <v>204.19</v>
      </c>
      <c r="R477" t="n">
        <v>30.26</v>
      </c>
      <c r="S477" t="n">
        <v>17.37</v>
      </c>
      <c r="T477" t="n">
        <v>4296.53</v>
      </c>
      <c r="U477" t="n">
        <v>0.57</v>
      </c>
      <c r="V477" t="n">
        <v>0.73</v>
      </c>
      <c r="W477" t="n">
        <v>1.16</v>
      </c>
      <c r="X477" t="n">
        <v>0.27</v>
      </c>
      <c r="Y477" t="n">
        <v>1</v>
      </c>
      <c r="Z477" t="n">
        <v>10</v>
      </c>
    </row>
    <row r="478">
      <c r="A478" t="n">
        <v>13</v>
      </c>
      <c r="B478" t="n">
        <v>70</v>
      </c>
      <c r="C478" t="inlineStr">
        <is>
          <t xml:space="preserve">CONCLUIDO	</t>
        </is>
      </c>
      <c r="D478" t="n">
        <v>10.4357</v>
      </c>
      <c r="E478" t="n">
        <v>9.58</v>
      </c>
      <c r="F478" t="n">
        <v>6.95</v>
      </c>
      <c r="G478" t="n">
        <v>29.78</v>
      </c>
      <c r="H478" t="n">
        <v>0.51</v>
      </c>
      <c r="I478" t="n">
        <v>14</v>
      </c>
      <c r="J478" t="n">
        <v>146.26</v>
      </c>
      <c r="K478" t="n">
        <v>47.83</v>
      </c>
      <c r="L478" t="n">
        <v>4.25</v>
      </c>
      <c r="M478" t="n">
        <v>12</v>
      </c>
      <c r="N478" t="n">
        <v>24.18</v>
      </c>
      <c r="O478" t="n">
        <v>18272.81</v>
      </c>
      <c r="P478" t="n">
        <v>75.87</v>
      </c>
      <c r="Q478" t="n">
        <v>204.14</v>
      </c>
      <c r="R478" t="n">
        <v>29.93</v>
      </c>
      <c r="S478" t="n">
        <v>17.37</v>
      </c>
      <c r="T478" t="n">
        <v>4135.63</v>
      </c>
      <c r="U478" t="n">
        <v>0.58</v>
      </c>
      <c r="V478" t="n">
        <v>0.73</v>
      </c>
      <c r="W478" t="n">
        <v>1.16</v>
      </c>
      <c r="X478" t="n">
        <v>0.26</v>
      </c>
      <c r="Y478" t="n">
        <v>1</v>
      </c>
      <c r="Z478" t="n">
        <v>10</v>
      </c>
    </row>
    <row r="479">
      <c r="A479" t="n">
        <v>14</v>
      </c>
      <c r="B479" t="n">
        <v>70</v>
      </c>
      <c r="C479" t="inlineStr">
        <is>
          <t xml:space="preserve">CONCLUIDO	</t>
        </is>
      </c>
      <c r="D479" t="n">
        <v>10.495</v>
      </c>
      <c r="E479" t="n">
        <v>9.529999999999999</v>
      </c>
      <c r="F479" t="n">
        <v>6.92</v>
      </c>
      <c r="G479" t="n">
        <v>31.96</v>
      </c>
      <c r="H479" t="n">
        <v>0.54</v>
      </c>
      <c r="I479" t="n">
        <v>13</v>
      </c>
      <c r="J479" t="n">
        <v>146.61</v>
      </c>
      <c r="K479" t="n">
        <v>47.83</v>
      </c>
      <c r="L479" t="n">
        <v>4.5</v>
      </c>
      <c r="M479" t="n">
        <v>11</v>
      </c>
      <c r="N479" t="n">
        <v>24.28</v>
      </c>
      <c r="O479" t="n">
        <v>18315.3</v>
      </c>
      <c r="P479" t="n">
        <v>75.23999999999999</v>
      </c>
      <c r="Q479" t="n">
        <v>204.17</v>
      </c>
      <c r="R479" t="n">
        <v>29.17</v>
      </c>
      <c r="S479" t="n">
        <v>17.37</v>
      </c>
      <c r="T479" t="n">
        <v>3762.82</v>
      </c>
      <c r="U479" t="n">
        <v>0.6</v>
      </c>
      <c r="V479" t="n">
        <v>0.74</v>
      </c>
      <c r="W479" t="n">
        <v>1.15</v>
      </c>
      <c r="X479" t="n">
        <v>0.23</v>
      </c>
      <c r="Y479" t="n">
        <v>1</v>
      </c>
      <c r="Z479" t="n">
        <v>10</v>
      </c>
    </row>
    <row r="480">
      <c r="A480" t="n">
        <v>15</v>
      </c>
      <c r="B480" t="n">
        <v>70</v>
      </c>
      <c r="C480" t="inlineStr">
        <is>
          <t xml:space="preserve">CONCLUIDO	</t>
        </is>
      </c>
      <c r="D480" t="n">
        <v>10.491</v>
      </c>
      <c r="E480" t="n">
        <v>9.529999999999999</v>
      </c>
      <c r="F480" t="n">
        <v>6.93</v>
      </c>
      <c r="G480" t="n">
        <v>31.98</v>
      </c>
      <c r="H480" t="n">
        <v>0.57</v>
      </c>
      <c r="I480" t="n">
        <v>13</v>
      </c>
      <c r="J480" t="n">
        <v>146.95</v>
      </c>
      <c r="K480" t="n">
        <v>47.83</v>
      </c>
      <c r="L480" t="n">
        <v>4.75</v>
      </c>
      <c r="M480" t="n">
        <v>11</v>
      </c>
      <c r="N480" t="n">
        <v>24.37</v>
      </c>
      <c r="O480" t="n">
        <v>18357.82</v>
      </c>
      <c r="P480" t="n">
        <v>75.23999999999999</v>
      </c>
      <c r="Q480" t="n">
        <v>204.17</v>
      </c>
      <c r="R480" t="n">
        <v>29.09</v>
      </c>
      <c r="S480" t="n">
        <v>17.37</v>
      </c>
      <c r="T480" t="n">
        <v>3723.34</v>
      </c>
      <c r="U480" t="n">
        <v>0.6</v>
      </c>
      <c r="V480" t="n">
        <v>0.74</v>
      </c>
      <c r="W480" t="n">
        <v>1.16</v>
      </c>
      <c r="X480" t="n">
        <v>0.24</v>
      </c>
      <c r="Y480" t="n">
        <v>1</v>
      </c>
      <c r="Z480" t="n">
        <v>10</v>
      </c>
    </row>
    <row r="481">
      <c r="A481" t="n">
        <v>16</v>
      </c>
      <c r="B481" t="n">
        <v>70</v>
      </c>
      <c r="C481" t="inlineStr">
        <is>
          <t xml:space="preserve">CONCLUIDO	</t>
        </is>
      </c>
      <c r="D481" t="n">
        <v>10.5371</v>
      </c>
      <c r="E481" t="n">
        <v>9.49</v>
      </c>
      <c r="F481" t="n">
        <v>6.92</v>
      </c>
      <c r="G481" t="n">
        <v>34.58</v>
      </c>
      <c r="H481" t="n">
        <v>0.6</v>
      </c>
      <c r="I481" t="n">
        <v>12</v>
      </c>
      <c r="J481" t="n">
        <v>147.3</v>
      </c>
      <c r="K481" t="n">
        <v>47.83</v>
      </c>
      <c r="L481" t="n">
        <v>5</v>
      </c>
      <c r="M481" t="n">
        <v>10</v>
      </c>
      <c r="N481" t="n">
        <v>24.47</v>
      </c>
      <c r="O481" t="n">
        <v>18400.38</v>
      </c>
      <c r="P481" t="n">
        <v>74.91</v>
      </c>
      <c r="Q481" t="n">
        <v>204.15</v>
      </c>
      <c r="R481" t="n">
        <v>28.91</v>
      </c>
      <c r="S481" t="n">
        <v>17.37</v>
      </c>
      <c r="T481" t="n">
        <v>3635.82</v>
      </c>
      <c r="U481" t="n">
        <v>0.6</v>
      </c>
      <c r="V481" t="n">
        <v>0.74</v>
      </c>
      <c r="W481" t="n">
        <v>1.15</v>
      </c>
      <c r="X481" t="n">
        <v>0.22</v>
      </c>
      <c r="Y481" t="n">
        <v>1</v>
      </c>
      <c r="Z481" t="n">
        <v>10</v>
      </c>
    </row>
    <row r="482">
      <c r="A482" t="n">
        <v>17</v>
      </c>
      <c r="B482" t="n">
        <v>70</v>
      </c>
      <c r="C482" t="inlineStr">
        <is>
          <t xml:space="preserve">CONCLUIDO	</t>
        </is>
      </c>
      <c r="D482" t="n">
        <v>10.542</v>
      </c>
      <c r="E482" t="n">
        <v>9.49</v>
      </c>
      <c r="F482" t="n">
        <v>6.91</v>
      </c>
      <c r="G482" t="n">
        <v>34.55</v>
      </c>
      <c r="H482" t="n">
        <v>0.63</v>
      </c>
      <c r="I482" t="n">
        <v>12</v>
      </c>
      <c r="J482" t="n">
        <v>147.64</v>
      </c>
      <c r="K482" t="n">
        <v>47.83</v>
      </c>
      <c r="L482" t="n">
        <v>5.25</v>
      </c>
      <c r="M482" t="n">
        <v>10</v>
      </c>
      <c r="N482" t="n">
        <v>24.56</v>
      </c>
      <c r="O482" t="n">
        <v>18442.97</v>
      </c>
      <c r="P482" t="n">
        <v>74.42</v>
      </c>
      <c r="Q482" t="n">
        <v>204.14</v>
      </c>
      <c r="R482" t="n">
        <v>28.67</v>
      </c>
      <c r="S482" t="n">
        <v>17.37</v>
      </c>
      <c r="T482" t="n">
        <v>3515.14</v>
      </c>
      <c r="U482" t="n">
        <v>0.61</v>
      </c>
      <c r="V482" t="n">
        <v>0.74</v>
      </c>
      <c r="W482" t="n">
        <v>1.16</v>
      </c>
      <c r="X482" t="n">
        <v>0.22</v>
      </c>
      <c r="Y482" t="n">
        <v>1</v>
      </c>
      <c r="Z482" t="n">
        <v>10</v>
      </c>
    </row>
    <row r="483">
      <c r="A483" t="n">
        <v>18</v>
      </c>
      <c r="B483" t="n">
        <v>70</v>
      </c>
      <c r="C483" t="inlineStr">
        <is>
          <t xml:space="preserve">CONCLUIDO	</t>
        </is>
      </c>
      <c r="D483" t="n">
        <v>10.6107</v>
      </c>
      <c r="E483" t="n">
        <v>9.42</v>
      </c>
      <c r="F483" t="n">
        <v>6.88</v>
      </c>
      <c r="G483" t="n">
        <v>37.52</v>
      </c>
      <c r="H483" t="n">
        <v>0.66</v>
      </c>
      <c r="I483" t="n">
        <v>11</v>
      </c>
      <c r="J483" t="n">
        <v>147.99</v>
      </c>
      <c r="K483" t="n">
        <v>47.83</v>
      </c>
      <c r="L483" t="n">
        <v>5.5</v>
      </c>
      <c r="M483" t="n">
        <v>9</v>
      </c>
      <c r="N483" t="n">
        <v>24.66</v>
      </c>
      <c r="O483" t="n">
        <v>18485.59</v>
      </c>
      <c r="P483" t="n">
        <v>73.89</v>
      </c>
      <c r="Q483" t="n">
        <v>204.18</v>
      </c>
      <c r="R483" t="n">
        <v>27.65</v>
      </c>
      <c r="S483" t="n">
        <v>17.37</v>
      </c>
      <c r="T483" t="n">
        <v>3010.86</v>
      </c>
      <c r="U483" t="n">
        <v>0.63</v>
      </c>
      <c r="V483" t="n">
        <v>0.74</v>
      </c>
      <c r="W483" t="n">
        <v>1.15</v>
      </c>
      <c r="X483" t="n">
        <v>0.19</v>
      </c>
      <c r="Y483" t="n">
        <v>1</v>
      </c>
      <c r="Z483" t="n">
        <v>10</v>
      </c>
    </row>
    <row r="484">
      <c r="A484" t="n">
        <v>19</v>
      </c>
      <c r="B484" t="n">
        <v>70</v>
      </c>
      <c r="C484" t="inlineStr">
        <is>
          <t xml:space="preserve">CONCLUIDO	</t>
        </is>
      </c>
      <c r="D484" t="n">
        <v>10.6013</v>
      </c>
      <c r="E484" t="n">
        <v>9.43</v>
      </c>
      <c r="F484" t="n">
        <v>6.89</v>
      </c>
      <c r="G484" t="n">
        <v>37.56</v>
      </c>
      <c r="H484" t="n">
        <v>0.6899999999999999</v>
      </c>
      <c r="I484" t="n">
        <v>11</v>
      </c>
      <c r="J484" t="n">
        <v>148.33</v>
      </c>
      <c r="K484" t="n">
        <v>47.83</v>
      </c>
      <c r="L484" t="n">
        <v>5.75</v>
      </c>
      <c r="M484" t="n">
        <v>9</v>
      </c>
      <c r="N484" t="n">
        <v>24.75</v>
      </c>
      <c r="O484" t="n">
        <v>18528.25</v>
      </c>
      <c r="P484" t="n">
        <v>73.58</v>
      </c>
      <c r="Q484" t="n">
        <v>204.14</v>
      </c>
      <c r="R484" t="n">
        <v>27.93</v>
      </c>
      <c r="S484" t="n">
        <v>17.37</v>
      </c>
      <c r="T484" t="n">
        <v>3152.35</v>
      </c>
      <c r="U484" t="n">
        <v>0.62</v>
      </c>
      <c r="V484" t="n">
        <v>0.74</v>
      </c>
      <c r="W484" t="n">
        <v>1.15</v>
      </c>
      <c r="X484" t="n">
        <v>0.2</v>
      </c>
      <c r="Y484" t="n">
        <v>1</v>
      </c>
      <c r="Z484" t="n">
        <v>10</v>
      </c>
    </row>
    <row r="485">
      <c r="A485" t="n">
        <v>20</v>
      </c>
      <c r="B485" t="n">
        <v>70</v>
      </c>
      <c r="C485" t="inlineStr">
        <is>
          <t xml:space="preserve">CONCLUIDO	</t>
        </is>
      </c>
      <c r="D485" t="n">
        <v>10.6503</v>
      </c>
      <c r="E485" t="n">
        <v>9.390000000000001</v>
      </c>
      <c r="F485" t="n">
        <v>6.87</v>
      </c>
      <c r="G485" t="n">
        <v>41.23</v>
      </c>
      <c r="H485" t="n">
        <v>0.71</v>
      </c>
      <c r="I485" t="n">
        <v>10</v>
      </c>
      <c r="J485" t="n">
        <v>148.68</v>
      </c>
      <c r="K485" t="n">
        <v>47.83</v>
      </c>
      <c r="L485" t="n">
        <v>6</v>
      </c>
      <c r="M485" t="n">
        <v>8</v>
      </c>
      <c r="N485" t="n">
        <v>24.85</v>
      </c>
      <c r="O485" t="n">
        <v>18570.94</v>
      </c>
      <c r="P485" t="n">
        <v>73.06</v>
      </c>
      <c r="Q485" t="n">
        <v>204.14</v>
      </c>
      <c r="R485" t="n">
        <v>27.51</v>
      </c>
      <c r="S485" t="n">
        <v>17.37</v>
      </c>
      <c r="T485" t="n">
        <v>2948.55</v>
      </c>
      <c r="U485" t="n">
        <v>0.63</v>
      </c>
      <c r="V485" t="n">
        <v>0.74</v>
      </c>
      <c r="W485" t="n">
        <v>1.15</v>
      </c>
      <c r="X485" t="n">
        <v>0.18</v>
      </c>
      <c r="Y485" t="n">
        <v>1</v>
      </c>
      <c r="Z485" t="n">
        <v>10</v>
      </c>
    </row>
    <row r="486">
      <c r="A486" t="n">
        <v>21</v>
      </c>
      <c r="B486" t="n">
        <v>70</v>
      </c>
      <c r="C486" t="inlineStr">
        <is>
          <t xml:space="preserve">CONCLUIDO	</t>
        </is>
      </c>
      <c r="D486" t="n">
        <v>10.6645</v>
      </c>
      <c r="E486" t="n">
        <v>9.380000000000001</v>
      </c>
      <c r="F486" t="n">
        <v>6.86</v>
      </c>
      <c r="G486" t="n">
        <v>41.16</v>
      </c>
      <c r="H486" t="n">
        <v>0.74</v>
      </c>
      <c r="I486" t="n">
        <v>10</v>
      </c>
      <c r="J486" t="n">
        <v>149.02</v>
      </c>
      <c r="K486" t="n">
        <v>47.83</v>
      </c>
      <c r="L486" t="n">
        <v>6.25</v>
      </c>
      <c r="M486" t="n">
        <v>8</v>
      </c>
      <c r="N486" t="n">
        <v>24.95</v>
      </c>
      <c r="O486" t="n">
        <v>18613.66</v>
      </c>
      <c r="P486" t="n">
        <v>73.02</v>
      </c>
      <c r="Q486" t="n">
        <v>204.15</v>
      </c>
      <c r="R486" t="n">
        <v>27.05</v>
      </c>
      <c r="S486" t="n">
        <v>17.37</v>
      </c>
      <c r="T486" t="n">
        <v>2715.82</v>
      </c>
      <c r="U486" t="n">
        <v>0.64</v>
      </c>
      <c r="V486" t="n">
        <v>0.74</v>
      </c>
      <c r="W486" t="n">
        <v>1.15</v>
      </c>
      <c r="X486" t="n">
        <v>0.17</v>
      </c>
      <c r="Y486" t="n">
        <v>1</v>
      </c>
      <c r="Z486" t="n">
        <v>10</v>
      </c>
    </row>
    <row r="487">
      <c r="A487" t="n">
        <v>22</v>
      </c>
      <c r="B487" t="n">
        <v>70</v>
      </c>
      <c r="C487" t="inlineStr">
        <is>
          <t xml:space="preserve">CONCLUIDO	</t>
        </is>
      </c>
      <c r="D487" t="n">
        <v>10.7136</v>
      </c>
      <c r="E487" t="n">
        <v>9.33</v>
      </c>
      <c r="F487" t="n">
        <v>6.85</v>
      </c>
      <c r="G487" t="n">
        <v>45.64</v>
      </c>
      <c r="H487" t="n">
        <v>0.77</v>
      </c>
      <c r="I487" t="n">
        <v>9</v>
      </c>
      <c r="J487" t="n">
        <v>149.37</v>
      </c>
      <c r="K487" t="n">
        <v>47.83</v>
      </c>
      <c r="L487" t="n">
        <v>6.5</v>
      </c>
      <c r="M487" t="n">
        <v>7</v>
      </c>
      <c r="N487" t="n">
        <v>25.04</v>
      </c>
      <c r="O487" t="n">
        <v>18656.42</v>
      </c>
      <c r="P487" t="n">
        <v>72.23999999999999</v>
      </c>
      <c r="Q487" t="n">
        <v>204.14</v>
      </c>
      <c r="R487" t="n">
        <v>26.66</v>
      </c>
      <c r="S487" t="n">
        <v>17.37</v>
      </c>
      <c r="T487" t="n">
        <v>2527.53</v>
      </c>
      <c r="U487" t="n">
        <v>0.65</v>
      </c>
      <c r="V487" t="n">
        <v>0.75</v>
      </c>
      <c r="W487" t="n">
        <v>1.15</v>
      </c>
      <c r="X487" t="n">
        <v>0.15</v>
      </c>
      <c r="Y487" t="n">
        <v>1</v>
      </c>
      <c r="Z487" t="n">
        <v>10</v>
      </c>
    </row>
    <row r="488">
      <c r="A488" t="n">
        <v>23</v>
      </c>
      <c r="B488" t="n">
        <v>70</v>
      </c>
      <c r="C488" t="inlineStr">
        <is>
          <t xml:space="preserve">CONCLUIDO	</t>
        </is>
      </c>
      <c r="D488" t="n">
        <v>10.6993</v>
      </c>
      <c r="E488" t="n">
        <v>9.35</v>
      </c>
      <c r="F488" t="n">
        <v>6.86</v>
      </c>
      <c r="G488" t="n">
        <v>45.72</v>
      </c>
      <c r="H488" t="n">
        <v>0.8</v>
      </c>
      <c r="I488" t="n">
        <v>9</v>
      </c>
      <c r="J488" t="n">
        <v>149.72</v>
      </c>
      <c r="K488" t="n">
        <v>47.83</v>
      </c>
      <c r="L488" t="n">
        <v>6.75</v>
      </c>
      <c r="M488" t="n">
        <v>7</v>
      </c>
      <c r="N488" t="n">
        <v>25.14</v>
      </c>
      <c r="O488" t="n">
        <v>18699.2</v>
      </c>
      <c r="P488" t="n">
        <v>72.64</v>
      </c>
      <c r="Q488" t="n">
        <v>204.15</v>
      </c>
      <c r="R488" t="n">
        <v>27.05</v>
      </c>
      <c r="S488" t="n">
        <v>17.37</v>
      </c>
      <c r="T488" t="n">
        <v>2721.39</v>
      </c>
      <c r="U488" t="n">
        <v>0.64</v>
      </c>
      <c r="V488" t="n">
        <v>0.74</v>
      </c>
      <c r="W488" t="n">
        <v>1.15</v>
      </c>
      <c r="X488" t="n">
        <v>0.17</v>
      </c>
      <c r="Y488" t="n">
        <v>1</v>
      </c>
      <c r="Z488" t="n">
        <v>10</v>
      </c>
    </row>
    <row r="489">
      <c r="A489" t="n">
        <v>24</v>
      </c>
      <c r="B489" t="n">
        <v>70</v>
      </c>
      <c r="C489" t="inlineStr">
        <is>
          <t xml:space="preserve">CONCLUIDO	</t>
        </is>
      </c>
      <c r="D489" t="n">
        <v>10.6977</v>
      </c>
      <c r="E489" t="n">
        <v>9.35</v>
      </c>
      <c r="F489" t="n">
        <v>6.86</v>
      </c>
      <c r="G489" t="n">
        <v>45.73</v>
      </c>
      <c r="H489" t="n">
        <v>0.83</v>
      </c>
      <c r="I489" t="n">
        <v>9</v>
      </c>
      <c r="J489" t="n">
        <v>150.07</v>
      </c>
      <c r="K489" t="n">
        <v>47.83</v>
      </c>
      <c r="L489" t="n">
        <v>7</v>
      </c>
      <c r="M489" t="n">
        <v>7</v>
      </c>
      <c r="N489" t="n">
        <v>25.24</v>
      </c>
      <c r="O489" t="n">
        <v>18742.03</v>
      </c>
      <c r="P489" t="n">
        <v>72.31999999999999</v>
      </c>
      <c r="Q489" t="n">
        <v>204.16</v>
      </c>
      <c r="R489" t="n">
        <v>27.04</v>
      </c>
      <c r="S489" t="n">
        <v>17.37</v>
      </c>
      <c r="T489" t="n">
        <v>2717.91</v>
      </c>
      <c r="U489" t="n">
        <v>0.64</v>
      </c>
      <c r="V489" t="n">
        <v>0.74</v>
      </c>
      <c r="W489" t="n">
        <v>1.15</v>
      </c>
      <c r="X489" t="n">
        <v>0.17</v>
      </c>
      <c r="Y489" t="n">
        <v>1</v>
      </c>
      <c r="Z489" t="n">
        <v>10</v>
      </c>
    </row>
    <row r="490">
      <c r="A490" t="n">
        <v>25</v>
      </c>
      <c r="B490" t="n">
        <v>70</v>
      </c>
      <c r="C490" t="inlineStr">
        <is>
          <t xml:space="preserve">CONCLUIDO	</t>
        </is>
      </c>
      <c r="D490" t="n">
        <v>10.7038</v>
      </c>
      <c r="E490" t="n">
        <v>9.34</v>
      </c>
      <c r="F490" t="n">
        <v>6.85</v>
      </c>
      <c r="G490" t="n">
        <v>45.69</v>
      </c>
      <c r="H490" t="n">
        <v>0.85</v>
      </c>
      <c r="I490" t="n">
        <v>9</v>
      </c>
      <c r="J490" t="n">
        <v>150.41</v>
      </c>
      <c r="K490" t="n">
        <v>47.83</v>
      </c>
      <c r="L490" t="n">
        <v>7.25</v>
      </c>
      <c r="M490" t="n">
        <v>7</v>
      </c>
      <c r="N490" t="n">
        <v>25.33</v>
      </c>
      <c r="O490" t="n">
        <v>18784.88</v>
      </c>
      <c r="P490" t="n">
        <v>71.84999999999999</v>
      </c>
      <c r="Q490" t="n">
        <v>204.14</v>
      </c>
      <c r="R490" t="n">
        <v>26.88</v>
      </c>
      <c r="S490" t="n">
        <v>17.37</v>
      </c>
      <c r="T490" t="n">
        <v>2636.91</v>
      </c>
      <c r="U490" t="n">
        <v>0.65</v>
      </c>
      <c r="V490" t="n">
        <v>0.75</v>
      </c>
      <c r="W490" t="n">
        <v>1.15</v>
      </c>
      <c r="X490" t="n">
        <v>0.16</v>
      </c>
      <c r="Y490" t="n">
        <v>1</v>
      </c>
      <c r="Z490" t="n">
        <v>10</v>
      </c>
    </row>
    <row r="491">
      <c r="A491" t="n">
        <v>26</v>
      </c>
      <c r="B491" t="n">
        <v>70</v>
      </c>
      <c r="C491" t="inlineStr">
        <is>
          <t xml:space="preserve">CONCLUIDO	</t>
        </is>
      </c>
      <c r="D491" t="n">
        <v>10.7752</v>
      </c>
      <c r="E491" t="n">
        <v>9.279999999999999</v>
      </c>
      <c r="F491" t="n">
        <v>6.82</v>
      </c>
      <c r="G491" t="n">
        <v>51.16</v>
      </c>
      <c r="H491" t="n">
        <v>0.88</v>
      </c>
      <c r="I491" t="n">
        <v>8</v>
      </c>
      <c r="J491" t="n">
        <v>150.76</v>
      </c>
      <c r="K491" t="n">
        <v>47.83</v>
      </c>
      <c r="L491" t="n">
        <v>7.5</v>
      </c>
      <c r="M491" t="n">
        <v>6</v>
      </c>
      <c r="N491" t="n">
        <v>25.43</v>
      </c>
      <c r="O491" t="n">
        <v>18827.77</v>
      </c>
      <c r="P491" t="n">
        <v>71.22</v>
      </c>
      <c r="Q491" t="n">
        <v>204.14</v>
      </c>
      <c r="R491" t="n">
        <v>25.85</v>
      </c>
      <c r="S491" t="n">
        <v>17.37</v>
      </c>
      <c r="T491" t="n">
        <v>2127.55</v>
      </c>
      <c r="U491" t="n">
        <v>0.67</v>
      </c>
      <c r="V491" t="n">
        <v>0.75</v>
      </c>
      <c r="W491" t="n">
        <v>1.15</v>
      </c>
      <c r="X491" t="n">
        <v>0.13</v>
      </c>
      <c r="Y491" t="n">
        <v>1</v>
      </c>
      <c r="Z491" t="n">
        <v>10</v>
      </c>
    </row>
    <row r="492">
      <c r="A492" t="n">
        <v>27</v>
      </c>
      <c r="B492" t="n">
        <v>70</v>
      </c>
      <c r="C492" t="inlineStr">
        <is>
          <t xml:space="preserve">CONCLUIDO	</t>
        </is>
      </c>
      <c r="D492" t="n">
        <v>10.7598</v>
      </c>
      <c r="E492" t="n">
        <v>9.289999999999999</v>
      </c>
      <c r="F492" t="n">
        <v>6.83</v>
      </c>
      <c r="G492" t="n">
        <v>51.26</v>
      </c>
      <c r="H492" t="n">
        <v>0.91</v>
      </c>
      <c r="I492" t="n">
        <v>8</v>
      </c>
      <c r="J492" t="n">
        <v>151.11</v>
      </c>
      <c r="K492" t="n">
        <v>47.83</v>
      </c>
      <c r="L492" t="n">
        <v>7.75</v>
      </c>
      <c r="M492" t="n">
        <v>6</v>
      </c>
      <c r="N492" t="n">
        <v>25.53</v>
      </c>
      <c r="O492" t="n">
        <v>18870.7</v>
      </c>
      <c r="P492" t="n">
        <v>70.93000000000001</v>
      </c>
      <c r="Q492" t="n">
        <v>204.15</v>
      </c>
      <c r="R492" t="n">
        <v>26.33</v>
      </c>
      <c r="S492" t="n">
        <v>17.37</v>
      </c>
      <c r="T492" t="n">
        <v>2366.61</v>
      </c>
      <c r="U492" t="n">
        <v>0.66</v>
      </c>
      <c r="V492" t="n">
        <v>0.75</v>
      </c>
      <c r="W492" t="n">
        <v>1.15</v>
      </c>
      <c r="X492" t="n">
        <v>0.14</v>
      </c>
      <c r="Y492" t="n">
        <v>1</v>
      </c>
      <c r="Z492" t="n">
        <v>10</v>
      </c>
    </row>
    <row r="493">
      <c r="A493" t="n">
        <v>28</v>
      </c>
      <c r="B493" t="n">
        <v>70</v>
      </c>
      <c r="C493" t="inlineStr">
        <is>
          <t xml:space="preserve">CONCLUIDO	</t>
        </is>
      </c>
      <c r="D493" t="n">
        <v>10.7694</v>
      </c>
      <c r="E493" t="n">
        <v>9.289999999999999</v>
      </c>
      <c r="F493" t="n">
        <v>6.83</v>
      </c>
      <c r="G493" t="n">
        <v>51.2</v>
      </c>
      <c r="H493" t="n">
        <v>0.9399999999999999</v>
      </c>
      <c r="I493" t="n">
        <v>8</v>
      </c>
      <c r="J493" t="n">
        <v>151.46</v>
      </c>
      <c r="K493" t="n">
        <v>47.83</v>
      </c>
      <c r="L493" t="n">
        <v>8</v>
      </c>
      <c r="M493" t="n">
        <v>6</v>
      </c>
      <c r="N493" t="n">
        <v>25.63</v>
      </c>
      <c r="O493" t="n">
        <v>18913.66</v>
      </c>
      <c r="P493" t="n">
        <v>70.76000000000001</v>
      </c>
      <c r="Q493" t="n">
        <v>204.17</v>
      </c>
      <c r="R493" t="n">
        <v>26.06</v>
      </c>
      <c r="S493" t="n">
        <v>17.37</v>
      </c>
      <c r="T493" t="n">
        <v>2230.09</v>
      </c>
      <c r="U493" t="n">
        <v>0.67</v>
      </c>
      <c r="V493" t="n">
        <v>0.75</v>
      </c>
      <c r="W493" t="n">
        <v>1.15</v>
      </c>
      <c r="X493" t="n">
        <v>0.13</v>
      </c>
      <c r="Y493" t="n">
        <v>1</v>
      </c>
      <c r="Z493" t="n">
        <v>10</v>
      </c>
    </row>
    <row r="494">
      <c r="A494" t="n">
        <v>29</v>
      </c>
      <c r="B494" t="n">
        <v>70</v>
      </c>
      <c r="C494" t="inlineStr">
        <is>
          <t xml:space="preserve">CONCLUIDO	</t>
        </is>
      </c>
      <c r="D494" t="n">
        <v>10.7643</v>
      </c>
      <c r="E494" t="n">
        <v>9.289999999999999</v>
      </c>
      <c r="F494" t="n">
        <v>6.83</v>
      </c>
      <c r="G494" t="n">
        <v>51.23</v>
      </c>
      <c r="H494" t="n">
        <v>0.96</v>
      </c>
      <c r="I494" t="n">
        <v>8</v>
      </c>
      <c r="J494" t="n">
        <v>151.81</v>
      </c>
      <c r="K494" t="n">
        <v>47.83</v>
      </c>
      <c r="L494" t="n">
        <v>8.25</v>
      </c>
      <c r="M494" t="n">
        <v>6</v>
      </c>
      <c r="N494" t="n">
        <v>25.73</v>
      </c>
      <c r="O494" t="n">
        <v>18956.65</v>
      </c>
      <c r="P494" t="n">
        <v>70.28</v>
      </c>
      <c r="Q494" t="n">
        <v>204.14</v>
      </c>
      <c r="R494" t="n">
        <v>26.07</v>
      </c>
      <c r="S494" t="n">
        <v>17.37</v>
      </c>
      <c r="T494" t="n">
        <v>2235.97</v>
      </c>
      <c r="U494" t="n">
        <v>0.67</v>
      </c>
      <c r="V494" t="n">
        <v>0.75</v>
      </c>
      <c r="W494" t="n">
        <v>1.15</v>
      </c>
      <c r="X494" t="n">
        <v>0.14</v>
      </c>
      <c r="Y494" t="n">
        <v>1</v>
      </c>
      <c r="Z494" t="n">
        <v>10</v>
      </c>
    </row>
    <row r="495">
      <c r="A495" t="n">
        <v>30</v>
      </c>
      <c r="B495" t="n">
        <v>70</v>
      </c>
      <c r="C495" t="inlineStr">
        <is>
          <t xml:space="preserve">CONCLUIDO	</t>
        </is>
      </c>
      <c r="D495" t="n">
        <v>10.8333</v>
      </c>
      <c r="E495" t="n">
        <v>9.23</v>
      </c>
      <c r="F495" t="n">
        <v>6.8</v>
      </c>
      <c r="G495" t="n">
        <v>58.29</v>
      </c>
      <c r="H495" t="n">
        <v>0.99</v>
      </c>
      <c r="I495" t="n">
        <v>7</v>
      </c>
      <c r="J495" t="n">
        <v>152.15</v>
      </c>
      <c r="K495" t="n">
        <v>47.83</v>
      </c>
      <c r="L495" t="n">
        <v>8.5</v>
      </c>
      <c r="M495" t="n">
        <v>5</v>
      </c>
      <c r="N495" t="n">
        <v>25.83</v>
      </c>
      <c r="O495" t="n">
        <v>18999.67</v>
      </c>
      <c r="P495" t="n">
        <v>69.95999999999999</v>
      </c>
      <c r="Q495" t="n">
        <v>204.18</v>
      </c>
      <c r="R495" t="n">
        <v>25.24</v>
      </c>
      <c r="S495" t="n">
        <v>17.37</v>
      </c>
      <c r="T495" t="n">
        <v>1828.75</v>
      </c>
      <c r="U495" t="n">
        <v>0.6899999999999999</v>
      </c>
      <c r="V495" t="n">
        <v>0.75</v>
      </c>
      <c r="W495" t="n">
        <v>1.15</v>
      </c>
      <c r="X495" t="n">
        <v>0.11</v>
      </c>
      <c r="Y495" t="n">
        <v>1</v>
      </c>
      <c r="Z495" t="n">
        <v>10</v>
      </c>
    </row>
    <row r="496">
      <c r="A496" t="n">
        <v>31</v>
      </c>
      <c r="B496" t="n">
        <v>70</v>
      </c>
      <c r="C496" t="inlineStr">
        <is>
          <t xml:space="preserve">CONCLUIDO	</t>
        </is>
      </c>
      <c r="D496" t="n">
        <v>10.8287</v>
      </c>
      <c r="E496" t="n">
        <v>9.23</v>
      </c>
      <c r="F496" t="n">
        <v>6.8</v>
      </c>
      <c r="G496" t="n">
        <v>58.32</v>
      </c>
      <c r="H496" t="n">
        <v>1.02</v>
      </c>
      <c r="I496" t="n">
        <v>7</v>
      </c>
      <c r="J496" t="n">
        <v>152.5</v>
      </c>
      <c r="K496" t="n">
        <v>47.83</v>
      </c>
      <c r="L496" t="n">
        <v>8.75</v>
      </c>
      <c r="M496" t="n">
        <v>5</v>
      </c>
      <c r="N496" t="n">
        <v>25.93</v>
      </c>
      <c r="O496" t="n">
        <v>19042.73</v>
      </c>
      <c r="P496" t="n">
        <v>70.13</v>
      </c>
      <c r="Q496" t="n">
        <v>204.17</v>
      </c>
      <c r="R496" t="n">
        <v>25.31</v>
      </c>
      <c r="S496" t="n">
        <v>17.37</v>
      </c>
      <c r="T496" t="n">
        <v>1863.52</v>
      </c>
      <c r="U496" t="n">
        <v>0.6899999999999999</v>
      </c>
      <c r="V496" t="n">
        <v>0.75</v>
      </c>
      <c r="W496" t="n">
        <v>1.15</v>
      </c>
      <c r="X496" t="n">
        <v>0.11</v>
      </c>
      <c r="Y496" t="n">
        <v>1</v>
      </c>
      <c r="Z496" t="n">
        <v>10</v>
      </c>
    </row>
    <row r="497">
      <c r="A497" t="n">
        <v>32</v>
      </c>
      <c r="B497" t="n">
        <v>70</v>
      </c>
      <c r="C497" t="inlineStr">
        <is>
          <t xml:space="preserve">CONCLUIDO	</t>
        </is>
      </c>
      <c r="D497" t="n">
        <v>10.8225</v>
      </c>
      <c r="E497" t="n">
        <v>9.24</v>
      </c>
      <c r="F497" t="n">
        <v>6.81</v>
      </c>
      <c r="G497" t="n">
        <v>58.37</v>
      </c>
      <c r="H497" t="n">
        <v>1.04</v>
      </c>
      <c r="I497" t="n">
        <v>7</v>
      </c>
      <c r="J497" t="n">
        <v>152.85</v>
      </c>
      <c r="K497" t="n">
        <v>47.83</v>
      </c>
      <c r="L497" t="n">
        <v>9</v>
      </c>
      <c r="M497" t="n">
        <v>5</v>
      </c>
      <c r="N497" t="n">
        <v>26.03</v>
      </c>
      <c r="O497" t="n">
        <v>19085.83</v>
      </c>
      <c r="P497" t="n">
        <v>69.95999999999999</v>
      </c>
      <c r="Q497" t="n">
        <v>204.14</v>
      </c>
      <c r="R497" t="n">
        <v>25.53</v>
      </c>
      <c r="S497" t="n">
        <v>17.37</v>
      </c>
      <c r="T497" t="n">
        <v>1973.95</v>
      </c>
      <c r="U497" t="n">
        <v>0.68</v>
      </c>
      <c r="V497" t="n">
        <v>0.75</v>
      </c>
      <c r="W497" t="n">
        <v>1.15</v>
      </c>
      <c r="X497" t="n">
        <v>0.12</v>
      </c>
      <c r="Y497" t="n">
        <v>1</v>
      </c>
      <c r="Z497" t="n">
        <v>10</v>
      </c>
    </row>
    <row r="498">
      <c r="A498" t="n">
        <v>33</v>
      </c>
      <c r="B498" t="n">
        <v>70</v>
      </c>
      <c r="C498" t="inlineStr">
        <is>
          <t xml:space="preserve">CONCLUIDO	</t>
        </is>
      </c>
      <c r="D498" t="n">
        <v>10.8202</v>
      </c>
      <c r="E498" t="n">
        <v>9.24</v>
      </c>
      <c r="F498" t="n">
        <v>6.81</v>
      </c>
      <c r="G498" t="n">
        <v>58.38</v>
      </c>
      <c r="H498" t="n">
        <v>1.07</v>
      </c>
      <c r="I498" t="n">
        <v>7</v>
      </c>
      <c r="J498" t="n">
        <v>153.2</v>
      </c>
      <c r="K498" t="n">
        <v>47.83</v>
      </c>
      <c r="L498" t="n">
        <v>9.25</v>
      </c>
      <c r="M498" t="n">
        <v>5</v>
      </c>
      <c r="N498" t="n">
        <v>26.12</v>
      </c>
      <c r="O498" t="n">
        <v>19128.96</v>
      </c>
      <c r="P498" t="n">
        <v>69.56</v>
      </c>
      <c r="Q498" t="n">
        <v>204.14</v>
      </c>
      <c r="R498" t="n">
        <v>25.63</v>
      </c>
      <c r="S498" t="n">
        <v>17.37</v>
      </c>
      <c r="T498" t="n">
        <v>2022.81</v>
      </c>
      <c r="U498" t="n">
        <v>0.68</v>
      </c>
      <c r="V498" t="n">
        <v>0.75</v>
      </c>
      <c r="W498" t="n">
        <v>1.15</v>
      </c>
      <c r="X498" t="n">
        <v>0.12</v>
      </c>
      <c r="Y498" t="n">
        <v>1</v>
      </c>
      <c r="Z498" t="n">
        <v>10</v>
      </c>
    </row>
    <row r="499">
      <c r="A499" t="n">
        <v>34</v>
      </c>
      <c r="B499" t="n">
        <v>70</v>
      </c>
      <c r="C499" t="inlineStr">
        <is>
          <t xml:space="preserve">CONCLUIDO	</t>
        </is>
      </c>
      <c r="D499" t="n">
        <v>10.8111</v>
      </c>
      <c r="E499" t="n">
        <v>9.25</v>
      </c>
      <c r="F499" t="n">
        <v>6.82</v>
      </c>
      <c r="G499" t="n">
        <v>58.45</v>
      </c>
      <c r="H499" t="n">
        <v>1.1</v>
      </c>
      <c r="I499" t="n">
        <v>7</v>
      </c>
      <c r="J499" t="n">
        <v>153.55</v>
      </c>
      <c r="K499" t="n">
        <v>47.83</v>
      </c>
      <c r="L499" t="n">
        <v>9.5</v>
      </c>
      <c r="M499" t="n">
        <v>5</v>
      </c>
      <c r="N499" t="n">
        <v>26.22</v>
      </c>
      <c r="O499" t="n">
        <v>19172.12</v>
      </c>
      <c r="P499" t="n">
        <v>69.2</v>
      </c>
      <c r="Q499" t="n">
        <v>204.14</v>
      </c>
      <c r="R499" t="n">
        <v>25.87</v>
      </c>
      <c r="S499" t="n">
        <v>17.37</v>
      </c>
      <c r="T499" t="n">
        <v>2141.93</v>
      </c>
      <c r="U499" t="n">
        <v>0.67</v>
      </c>
      <c r="V499" t="n">
        <v>0.75</v>
      </c>
      <c r="W499" t="n">
        <v>1.15</v>
      </c>
      <c r="X499" t="n">
        <v>0.13</v>
      </c>
      <c r="Y499" t="n">
        <v>1</v>
      </c>
      <c r="Z499" t="n">
        <v>10</v>
      </c>
    </row>
    <row r="500">
      <c r="A500" t="n">
        <v>35</v>
      </c>
      <c r="B500" t="n">
        <v>70</v>
      </c>
      <c r="C500" t="inlineStr">
        <is>
          <t xml:space="preserve">CONCLUIDO	</t>
        </is>
      </c>
      <c r="D500" t="n">
        <v>10.829</v>
      </c>
      <c r="E500" t="n">
        <v>9.23</v>
      </c>
      <c r="F500" t="n">
        <v>6.8</v>
      </c>
      <c r="G500" t="n">
        <v>58.32</v>
      </c>
      <c r="H500" t="n">
        <v>1.12</v>
      </c>
      <c r="I500" t="n">
        <v>7</v>
      </c>
      <c r="J500" t="n">
        <v>153.9</v>
      </c>
      <c r="K500" t="n">
        <v>47.83</v>
      </c>
      <c r="L500" t="n">
        <v>9.75</v>
      </c>
      <c r="M500" t="n">
        <v>5</v>
      </c>
      <c r="N500" t="n">
        <v>26.32</v>
      </c>
      <c r="O500" t="n">
        <v>19215.32</v>
      </c>
      <c r="P500" t="n">
        <v>68.48</v>
      </c>
      <c r="Q500" t="n">
        <v>204.14</v>
      </c>
      <c r="R500" t="n">
        <v>25.4</v>
      </c>
      <c r="S500" t="n">
        <v>17.37</v>
      </c>
      <c r="T500" t="n">
        <v>1905.21</v>
      </c>
      <c r="U500" t="n">
        <v>0.68</v>
      </c>
      <c r="V500" t="n">
        <v>0.75</v>
      </c>
      <c r="W500" t="n">
        <v>1.15</v>
      </c>
      <c r="X500" t="n">
        <v>0.11</v>
      </c>
      <c r="Y500" t="n">
        <v>1</v>
      </c>
      <c r="Z500" t="n">
        <v>10</v>
      </c>
    </row>
    <row r="501">
      <c r="A501" t="n">
        <v>36</v>
      </c>
      <c r="B501" t="n">
        <v>70</v>
      </c>
      <c r="C501" t="inlineStr">
        <is>
          <t xml:space="preserve">CONCLUIDO	</t>
        </is>
      </c>
      <c r="D501" t="n">
        <v>10.8847</v>
      </c>
      <c r="E501" t="n">
        <v>9.19</v>
      </c>
      <c r="F501" t="n">
        <v>6.79</v>
      </c>
      <c r="G501" t="n">
        <v>67.86</v>
      </c>
      <c r="H501" t="n">
        <v>1.15</v>
      </c>
      <c r="I501" t="n">
        <v>6</v>
      </c>
      <c r="J501" t="n">
        <v>154.25</v>
      </c>
      <c r="K501" t="n">
        <v>47.83</v>
      </c>
      <c r="L501" t="n">
        <v>10</v>
      </c>
      <c r="M501" t="n">
        <v>4</v>
      </c>
      <c r="N501" t="n">
        <v>26.43</v>
      </c>
      <c r="O501" t="n">
        <v>19258.55</v>
      </c>
      <c r="P501" t="n">
        <v>68.15000000000001</v>
      </c>
      <c r="Q501" t="n">
        <v>204.15</v>
      </c>
      <c r="R501" t="n">
        <v>24.84</v>
      </c>
      <c r="S501" t="n">
        <v>17.37</v>
      </c>
      <c r="T501" t="n">
        <v>1633.22</v>
      </c>
      <c r="U501" t="n">
        <v>0.7</v>
      </c>
      <c r="V501" t="n">
        <v>0.75</v>
      </c>
      <c r="W501" t="n">
        <v>1.14</v>
      </c>
      <c r="X501" t="n">
        <v>0.09</v>
      </c>
      <c r="Y501" t="n">
        <v>1</v>
      </c>
      <c r="Z501" t="n">
        <v>10</v>
      </c>
    </row>
    <row r="502">
      <c r="A502" t="n">
        <v>37</v>
      </c>
      <c r="B502" t="n">
        <v>70</v>
      </c>
      <c r="C502" t="inlineStr">
        <is>
          <t xml:space="preserve">CONCLUIDO	</t>
        </is>
      </c>
      <c r="D502" t="n">
        <v>10.8804</v>
      </c>
      <c r="E502" t="n">
        <v>9.19</v>
      </c>
      <c r="F502" t="n">
        <v>6.79</v>
      </c>
      <c r="G502" t="n">
        <v>67.89</v>
      </c>
      <c r="H502" t="n">
        <v>1.17</v>
      </c>
      <c r="I502" t="n">
        <v>6</v>
      </c>
      <c r="J502" t="n">
        <v>154.6</v>
      </c>
      <c r="K502" t="n">
        <v>47.83</v>
      </c>
      <c r="L502" t="n">
        <v>10.25</v>
      </c>
      <c r="M502" t="n">
        <v>4</v>
      </c>
      <c r="N502" t="n">
        <v>26.53</v>
      </c>
      <c r="O502" t="n">
        <v>19301.82</v>
      </c>
      <c r="P502" t="n">
        <v>68.25</v>
      </c>
      <c r="Q502" t="n">
        <v>204.14</v>
      </c>
      <c r="R502" t="n">
        <v>24.88</v>
      </c>
      <c r="S502" t="n">
        <v>17.37</v>
      </c>
      <c r="T502" t="n">
        <v>1650.41</v>
      </c>
      <c r="U502" t="n">
        <v>0.7</v>
      </c>
      <c r="V502" t="n">
        <v>0.75</v>
      </c>
      <c r="W502" t="n">
        <v>1.15</v>
      </c>
      <c r="X502" t="n">
        <v>0.1</v>
      </c>
      <c r="Y502" t="n">
        <v>1</v>
      </c>
      <c r="Z502" t="n">
        <v>10</v>
      </c>
    </row>
    <row r="503">
      <c r="A503" t="n">
        <v>38</v>
      </c>
      <c r="B503" t="n">
        <v>70</v>
      </c>
      <c r="C503" t="inlineStr">
        <is>
          <t xml:space="preserve">CONCLUIDO	</t>
        </is>
      </c>
      <c r="D503" t="n">
        <v>10.889</v>
      </c>
      <c r="E503" t="n">
        <v>9.18</v>
      </c>
      <c r="F503" t="n">
        <v>6.78</v>
      </c>
      <c r="G503" t="n">
        <v>67.81999999999999</v>
      </c>
      <c r="H503" t="n">
        <v>1.2</v>
      </c>
      <c r="I503" t="n">
        <v>6</v>
      </c>
      <c r="J503" t="n">
        <v>154.95</v>
      </c>
      <c r="K503" t="n">
        <v>47.83</v>
      </c>
      <c r="L503" t="n">
        <v>10.5</v>
      </c>
      <c r="M503" t="n">
        <v>4</v>
      </c>
      <c r="N503" t="n">
        <v>26.63</v>
      </c>
      <c r="O503" t="n">
        <v>19345.12</v>
      </c>
      <c r="P503" t="n">
        <v>68.04000000000001</v>
      </c>
      <c r="Q503" t="n">
        <v>204.14</v>
      </c>
      <c r="R503" t="n">
        <v>24.68</v>
      </c>
      <c r="S503" t="n">
        <v>17.37</v>
      </c>
      <c r="T503" t="n">
        <v>1552.22</v>
      </c>
      <c r="U503" t="n">
        <v>0.7</v>
      </c>
      <c r="V503" t="n">
        <v>0.75</v>
      </c>
      <c r="W503" t="n">
        <v>1.14</v>
      </c>
      <c r="X503" t="n">
        <v>0.09</v>
      </c>
      <c r="Y503" t="n">
        <v>1</v>
      </c>
      <c r="Z503" t="n">
        <v>10</v>
      </c>
    </row>
    <row r="504">
      <c r="A504" t="n">
        <v>39</v>
      </c>
      <c r="B504" t="n">
        <v>70</v>
      </c>
      <c r="C504" t="inlineStr">
        <is>
          <t xml:space="preserve">CONCLUIDO	</t>
        </is>
      </c>
      <c r="D504" t="n">
        <v>10.8873</v>
      </c>
      <c r="E504" t="n">
        <v>9.18</v>
      </c>
      <c r="F504" t="n">
        <v>6.78</v>
      </c>
      <c r="G504" t="n">
        <v>67.83</v>
      </c>
      <c r="H504" t="n">
        <v>1.23</v>
      </c>
      <c r="I504" t="n">
        <v>6</v>
      </c>
      <c r="J504" t="n">
        <v>155.31</v>
      </c>
      <c r="K504" t="n">
        <v>47.83</v>
      </c>
      <c r="L504" t="n">
        <v>10.75</v>
      </c>
      <c r="M504" t="n">
        <v>4</v>
      </c>
      <c r="N504" t="n">
        <v>26.73</v>
      </c>
      <c r="O504" t="n">
        <v>19388.45</v>
      </c>
      <c r="P504" t="n">
        <v>67.55</v>
      </c>
      <c r="Q504" t="n">
        <v>204.14</v>
      </c>
      <c r="R504" t="n">
        <v>24.76</v>
      </c>
      <c r="S504" t="n">
        <v>17.37</v>
      </c>
      <c r="T504" t="n">
        <v>1590.91</v>
      </c>
      <c r="U504" t="n">
        <v>0.7</v>
      </c>
      <c r="V504" t="n">
        <v>0.75</v>
      </c>
      <c r="W504" t="n">
        <v>1.14</v>
      </c>
      <c r="X504" t="n">
        <v>0.09</v>
      </c>
      <c r="Y504" t="n">
        <v>1</v>
      </c>
      <c r="Z504" t="n">
        <v>10</v>
      </c>
    </row>
    <row r="505">
      <c r="A505" t="n">
        <v>40</v>
      </c>
      <c r="B505" t="n">
        <v>70</v>
      </c>
      <c r="C505" t="inlineStr">
        <is>
          <t xml:space="preserve">CONCLUIDO	</t>
        </is>
      </c>
      <c r="D505" t="n">
        <v>10.8765</v>
      </c>
      <c r="E505" t="n">
        <v>9.19</v>
      </c>
      <c r="F505" t="n">
        <v>6.79</v>
      </c>
      <c r="G505" t="n">
        <v>67.92</v>
      </c>
      <c r="H505" t="n">
        <v>1.25</v>
      </c>
      <c r="I505" t="n">
        <v>6</v>
      </c>
      <c r="J505" t="n">
        <v>155.66</v>
      </c>
      <c r="K505" t="n">
        <v>47.83</v>
      </c>
      <c r="L505" t="n">
        <v>11</v>
      </c>
      <c r="M505" t="n">
        <v>4</v>
      </c>
      <c r="N505" t="n">
        <v>26.83</v>
      </c>
      <c r="O505" t="n">
        <v>19431.82</v>
      </c>
      <c r="P505" t="n">
        <v>67.43000000000001</v>
      </c>
      <c r="Q505" t="n">
        <v>204.14</v>
      </c>
      <c r="R505" t="n">
        <v>25.1</v>
      </c>
      <c r="S505" t="n">
        <v>17.37</v>
      </c>
      <c r="T505" t="n">
        <v>1763.77</v>
      </c>
      <c r="U505" t="n">
        <v>0.6899999999999999</v>
      </c>
      <c r="V505" t="n">
        <v>0.75</v>
      </c>
      <c r="W505" t="n">
        <v>1.14</v>
      </c>
      <c r="X505" t="n">
        <v>0.1</v>
      </c>
      <c r="Y505" t="n">
        <v>1</v>
      </c>
      <c r="Z505" t="n">
        <v>10</v>
      </c>
    </row>
    <row r="506">
      <c r="A506" t="n">
        <v>41</v>
      </c>
      <c r="B506" t="n">
        <v>70</v>
      </c>
      <c r="C506" t="inlineStr">
        <is>
          <t xml:space="preserve">CONCLUIDO	</t>
        </is>
      </c>
      <c r="D506" t="n">
        <v>10.8824</v>
      </c>
      <c r="E506" t="n">
        <v>9.19</v>
      </c>
      <c r="F506" t="n">
        <v>6.79</v>
      </c>
      <c r="G506" t="n">
        <v>67.88</v>
      </c>
      <c r="H506" t="n">
        <v>1.28</v>
      </c>
      <c r="I506" t="n">
        <v>6</v>
      </c>
      <c r="J506" t="n">
        <v>156.01</v>
      </c>
      <c r="K506" t="n">
        <v>47.83</v>
      </c>
      <c r="L506" t="n">
        <v>11.25</v>
      </c>
      <c r="M506" t="n">
        <v>4</v>
      </c>
      <c r="N506" t="n">
        <v>26.93</v>
      </c>
      <c r="O506" t="n">
        <v>19475.23</v>
      </c>
      <c r="P506" t="n">
        <v>66.89</v>
      </c>
      <c r="Q506" t="n">
        <v>204.14</v>
      </c>
      <c r="R506" t="n">
        <v>24.87</v>
      </c>
      <c r="S506" t="n">
        <v>17.37</v>
      </c>
      <c r="T506" t="n">
        <v>1645.32</v>
      </c>
      <c r="U506" t="n">
        <v>0.7</v>
      </c>
      <c r="V506" t="n">
        <v>0.75</v>
      </c>
      <c r="W506" t="n">
        <v>1.14</v>
      </c>
      <c r="X506" t="n">
        <v>0.1</v>
      </c>
      <c r="Y506" t="n">
        <v>1</v>
      </c>
      <c r="Z506" t="n">
        <v>10</v>
      </c>
    </row>
    <row r="507">
      <c r="A507" t="n">
        <v>42</v>
      </c>
      <c r="B507" t="n">
        <v>70</v>
      </c>
      <c r="C507" t="inlineStr">
        <is>
          <t xml:space="preserve">CONCLUIDO	</t>
        </is>
      </c>
      <c r="D507" t="n">
        <v>10.8807</v>
      </c>
      <c r="E507" t="n">
        <v>9.19</v>
      </c>
      <c r="F507" t="n">
        <v>6.79</v>
      </c>
      <c r="G507" t="n">
        <v>67.89</v>
      </c>
      <c r="H507" t="n">
        <v>1.3</v>
      </c>
      <c r="I507" t="n">
        <v>6</v>
      </c>
      <c r="J507" t="n">
        <v>156.36</v>
      </c>
      <c r="K507" t="n">
        <v>47.83</v>
      </c>
      <c r="L507" t="n">
        <v>11.5</v>
      </c>
      <c r="M507" t="n">
        <v>4</v>
      </c>
      <c r="N507" t="n">
        <v>27.03</v>
      </c>
      <c r="O507" t="n">
        <v>19518.67</v>
      </c>
      <c r="P507" t="n">
        <v>66.70999999999999</v>
      </c>
      <c r="Q507" t="n">
        <v>204.16</v>
      </c>
      <c r="R507" t="n">
        <v>24.84</v>
      </c>
      <c r="S507" t="n">
        <v>17.37</v>
      </c>
      <c r="T507" t="n">
        <v>1631.56</v>
      </c>
      <c r="U507" t="n">
        <v>0.7</v>
      </c>
      <c r="V507" t="n">
        <v>0.75</v>
      </c>
      <c r="W507" t="n">
        <v>1.15</v>
      </c>
      <c r="X507" t="n">
        <v>0.1</v>
      </c>
      <c r="Y507" t="n">
        <v>1</v>
      </c>
      <c r="Z507" t="n">
        <v>10</v>
      </c>
    </row>
    <row r="508">
      <c r="A508" t="n">
        <v>43</v>
      </c>
      <c r="B508" t="n">
        <v>70</v>
      </c>
      <c r="C508" t="inlineStr">
        <is>
          <t xml:space="preserve">CONCLUIDO	</t>
        </is>
      </c>
      <c r="D508" t="n">
        <v>10.9399</v>
      </c>
      <c r="E508" t="n">
        <v>9.140000000000001</v>
      </c>
      <c r="F508" t="n">
        <v>6.77</v>
      </c>
      <c r="G508" t="n">
        <v>81.22</v>
      </c>
      <c r="H508" t="n">
        <v>1.33</v>
      </c>
      <c r="I508" t="n">
        <v>5</v>
      </c>
      <c r="J508" t="n">
        <v>156.71</v>
      </c>
      <c r="K508" t="n">
        <v>47.83</v>
      </c>
      <c r="L508" t="n">
        <v>11.75</v>
      </c>
      <c r="M508" t="n">
        <v>3</v>
      </c>
      <c r="N508" t="n">
        <v>27.14</v>
      </c>
      <c r="O508" t="n">
        <v>19562.15</v>
      </c>
      <c r="P508" t="n">
        <v>65.5</v>
      </c>
      <c r="Q508" t="n">
        <v>204.14</v>
      </c>
      <c r="R508" t="n">
        <v>24.26</v>
      </c>
      <c r="S508" t="n">
        <v>17.37</v>
      </c>
      <c r="T508" t="n">
        <v>1349.66</v>
      </c>
      <c r="U508" t="n">
        <v>0.72</v>
      </c>
      <c r="V508" t="n">
        <v>0.75</v>
      </c>
      <c r="W508" t="n">
        <v>1.14</v>
      </c>
      <c r="X508" t="n">
        <v>0.08</v>
      </c>
      <c r="Y508" t="n">
        <v>1</v>
      </c>
      <c r="Z508" t="n">
        <v>10</v>
      </c>
    </row>
    <row r="509">
      <c r="A509" t="n">
        <v>44</v>
      </c>
      <c r="B509" t="n">
        <v>70</v>
      </c>
      <c r="C509" t="inlineStr">
        <is>
          <t xml:space="preserve">CONCLUIDO	</t>
        </is>
      </c>
      <c r="D509" t="n">
        <v>10.9283</v>
      </c>
      <c r="E509" t="n">
        <v>9.15</v>
      </c>
      <c r="F509" t="n">
        <v>6.78</v>
      </c>
      <c r="G509" t="n">
        <v>81.33</v>
      </c>
      <c r="H509" t="n">
        <v>1.35</v>
      </c>
      <c r="I509" t="n">
        <v>5</v>
      </c>
      <c r="J509" t="n">
        <v>157.07</v>
      </c>
      <c r="K509" t="n">
        <v>47.83</v>
      </c>
      <c r="L509" t="n">
        <v>12</v>
      </c>
      <c r="M509" t="n">
        <v>3</v>
      </c>
      <c r="N509" t="n">
        <v>27.24</v>
      </c>
      <c r="O509" t="n">
        <v>19605.66</v>
      </c>
      <c r="P509" t="n">
        <v>65.90000000000001</v>
      </c>
      <c r="Q509" t="n">
        <v>204.14</v>
      </c>
      <c r="R509" t="n">
        <v>24.58</v>
      </c>
      <c r="S509" t="n">
        <v>17.37</v>
      </c>
      <c r="T509" t="n">
        <v>1505.96</v>
      </c>
      <c r="U509" t="n">
        <v>0.71</v>
      </c>
      <c r="V509" t="n">
        <v>0.75</v>
      </c>
      <c r="W509" t="n">
        <v>1.14</v>
      </c>
      <c r="X509" t="n">
        <v>0.09</v>
      </c>
      <c r="Y509" t="n">
        <v>1</v>
      </c>
      <c r="Z509" t="n">
        <v>10</v>
      </c>
    </row>
    <row r="510">
      <c r="A510" t="n">
        <v>45</v>
      </c>
      <c r="B510" t="n">
        <v>70</v>
      </c>
      <c r="C510" t="inlineStr">
        <is>
          <t xml:space="preserve">CONCLUIDO	</t>
        </is>
      </c>
      <c r="D510" t="n">
        <v>10.9319</v>
      </c>
      <c r="E510" t="n">
        <v>9.15</v>
      </c>
      <c r="F510" t="n">
        <v>6.77</v>
      </c>
      <c r="G510" t="n">
        <v>81.3</v>
      </c>
      <c r="H510" t="n">
        <v>1.38</v>
      </c>
      <c r="I510" t="n">
        <v>5</v>
      </c>
      <c r="J510" t="n">
        <v>157.42</v>
      </c>
      <c r="K510" t="n">
        <v>47.83</v>
      </c>
      <c r="L510" t="n">
        <v>12.25</v>
      </c>
      <c r="M510" t="n">
        <v>3</v>
      </c>
      <c r="N510" t="n">
        <v>27.34</v>
      </c>
      <c r="O510" t="n">
        <v>19649.2</v>
      </c>
      <c r="P510" t="n">
        <v>66.06</v>
      </c>
      <c r="Q510" t="n">
        <v>204.18</v>
      </c>
      <c r="R510" t="n">
        <v>24.38</v>
      </c>
      <c r="S510" t="n">
        <v>17.37</v>
      </c>
      <c r="T510" t="n">
        <v>1406.23</v>
      </c>
      <c r="U510" t="n">
        <v>0.71</v>
      </c>
      <c r="V510" t="n">
        <v>0.75</v>
      </c>
      <c r="W510" t="n">
        <v>1.15</v>
      </c>
      <c r="X510" t="n">
        <v>0.08</v>
      </c>
      <c r="Y510" t="n">
        <v>1</v>
      </c>
      <c r="Z510" t="n">
        <v>10</v>
      </c>
    </row>
    <row r="511">
      <c r="A511" t="n">
        <v>46</v>
      </c>
      <c r="B511" t="n">
        <v>70</v>
      </c>
      <c r="C511" t="inlineStr">
        <is>
          <t xml:space="preserve">CONCLUIDO	</t>
        </is>
      </c>
      <c r="D511" t="n">
        <v>10.9339</v>
      </c>
      <c r="E511" t="n">
        <v>9.15</v>
      </c>
      <c r="F511" t="n">
        <v>6.77</v>
      </c>
      <c r="G511" t="n">
        <v>81.28</v>
      </c>
      <c r="H511" t="n">
        <v>1.4</v>
      </c>
      <c r="I511" t="n">
        <v>5</v>
      </c>
      <c r="J511" t="n">
        <v>157.77</v>
      </c>
      <c r="K511" t="n">
        <v>47.83</v>
      </c>
      <c r="L511" t="n">
        <v>12.5</v>
      </c>
      <c r="M511" t="n">
        <v>3</v>
      </c>
      <c r="N511" t="n">
        <v>27.45</v>
      </c>
      <c r="O511" t="n">
        <v>19692.79</v>
      </c>
      <c r="P511" t="n">
        <v>65.84</v>
      </c>
      <c r="Q511" t="n">
        <v>204.14</v>
      </c>
      <c r="R511" t="n">
        <v>24.44</v>
      </c>
      <c r="S511" t="n">
        <v>17.37</v>
      </c>
      <c r="T511" t="n">
        <v>1439.23</v>
      </c>
      <c r="U511" t="n">
        <v>0.71</v>
      </c>
      <c r="V511" t="n">
        <v>0.75</v>
      </c>
      <c r="W511" t="n">
        <v>1.14</v>
      </c>
      <c r="X511" t="n">
        <v>0.08</v>
      </c>
      <c r="Y511" t="n">
        <v>1</v>
      </c>
      <c r="Z511" t="n">
        <v>10</v>
      </c>
    </row>
    <row r="512">
      <c r="A512" t="n">
        <v>47</v>
      </c>
      <c r="B512" t="n">
        <v>70</v>
      </c>
      <c r="C512" t="inlineStr">
        <is>
          <t xml:space="preserve">CONCLUIDO	</t>
        </is>
      </c>
      <c r="D512" t="n">
        <v>10.9276</v>
      </c>
      <c r="E512" t="n">
        <v>9.15</v>
      </c>
      <c r="F512" t="n">
        <v>6.78</v>
      </c>
      <c r="G512" t="n">
        <v>81.34</v>
      </c>
      <c r="H512" t="n">
        <v>1.43</v>
      </c>
      <c r="I512" t="n">
        <v>5</v>
      </c>
      <c r="J512" t="n">
        <v>158.13</v>
      </c>
      <c r="K512" t="n">
        <v>47.83</v>
      </c>
      <c r="L512" t="n">
        <v>12.75</v>
      </c>
      <c r="M512" t="n">
        <v>3</v>
      </c>
      <c r="N512" t="n">
        <v>27.55</v>
      </c>
      <c r="O512" t="n">
        <v>19736.4</v>
      </c>
      <c r="P512" t="n">
        <v>65.7</v>
      </c>
      <c r="Q512" t="n">
        <v>204.15</v>
      </c>
      <c r="R512" t="n">
        <v>24.54</v>
      </c>
      <c r="S512" t="n">
        <v>17.37</v>
      </c>
      <c r="T512" t="n">
        <v>1486.98</v>
      </c>
      <c r="U512" t="n">
        <v>0.71</v>
      </c>
      <c r="V512" t="n">
        <v>0.75</v>
      </c>
      <c r="W512" t="n">
        <v>1.15</v>
      </c>
      <c r="X512" t="n">
        <v>0.09</v>
      </c>
      <c r="Y512" t="n">
        <v>1</v>
      </c>
      <c r="Z512" t="n">
        <v>10</v>
      </c>
    </row>
    <row r="513">
      <c r="A513" t="n">
        <v>48</v>
      </c>
      <c r="B513" t="n">
        <v>70</v>
      </c>
      <c r="C513" t="inlineStr">
        <is>
          <t xml:space="preserve">CONCLUIDO	</t>
        </is>
      </c>
      <c r="D513" t="n">
        <v>10.9386</v>
      </c>
      <c r="E513" t="n">
        <v>9.140000000000001</v>
      </c>
      <c r="F513" t="n">
        <v>6.77</v>
      </c>
      <c r="G513" t="n">
        <v>81.23</v>
      </c>
      <c r="H513" t="n">
        <v>1.45</v>
      </c>
      <c r="I513" t="n">
        <v>5</v>
      </c>
      <c r="J513" t="n">
        <v>158.48</v>
      </c>
      <c r="K513" t="n">
        <v>47.83</v>
      </c>
      <c r="L513" t="n">
        <v>13</v>
      </c>
      <c r="M513" t="n">
        <v>3</v>
      </c>
      <c r="N513" t="n">
        <v>27.65</v>
      </c>
      <c r="O513" t="n">
        <v>19780.06</v>
      </c>
      <c r="P513" t="n">
        <v>65.14</v>
      </c>
      <c r="Q513" t="n">
        <v>204.14</v>
      </c>
      <c r="R513" t="n">
        <v>24.31</v>
      </c>
      <c r="S513" t="n">
        <v>17.37</v>
      </c>
      <c r="T513" t="n">
        <v>1370.07</v>
      </c>
      <c r="U513" t="n">
        <v>0.71</v>
      </c>
      <c r="V513" t="n">
        <v>0.75</v>
      </c>
      <c r="W513" t="n">
        <v>1.14</v>
      </c>
      <c r="X513" t="n">
        <v>0.08</v>
      </c>
      <c r="Y513" t="n">
        <v>1</v>
      </c>
      <c r="Z513" t="n">
        <v>10</v>
      </c>
    </row>
    <row r="514">
      <c r="A514" t="n">
        <v>49</v>
      </c>
      <c r="B514" t="n">
        <v>70</v>
      </c>
      <c r="C514" t="inlineStr">
        <is>
          <t xml:space="preserve">CONCLUIDO	</t>
        </is>
      </c>
      <c r="D514" t="n">
        <v>10.9442</v>
      </c>
      <c r="E514" t="n">
        <v>9.140000000000001</v>
      </c>
      <c r="F514" t="n">
        <v>6.76</v>
      </c>
      <c r="G514" t="n">
        <v>81.17</v>
      </c>
      <c r="H514" t="n">
        <v>1.48</v>
      </c>
      <c r="I514" t="n">
        <v>5</v>
      </c>
      <c r="J514" t="n">
        <v>158.84</v>
      </c>
      <c r="K514" t="n">
        <v>47.83</v>
      </c>
      <c r="L514" t="n">
        <v>13.25</v>
      </c>
      <c r="M514" t="n">
        <v>3</v>
      </c>
      <c r="N514" t="n">
        <v>27.76</v>
      </c>
      <c r="O514" t="n">
        <v>19823.75</v>
      </c>
      <c r="P514" t="n">
        <v>64.67</v>
      </c>
      <c r="Q514" t="n">
        <v>204.16</v>
      </c>
      <c r="R514" t="n">
        <v>24.17</v>
      </c>
      <c r="S514" t="n">
        <v>17.37</v>
      </c>
      <c r="T514" t="n">
        <v>1301.65</v>
      </c>
      <c r="U514" t="n">
        <v>0.72</v>
      </c>
      <c r="V514" t="n">
        <v>0.75</v>
      </c>
      <c r="W514" t="n">
        <v>1.14</v>
      </c>
      <c r="X514" t="n">
        <v>0.07000000000000001</v>
      </c>
      <c r="Y514" t="n">
        <v>1</v>
      </c>
      <c r="Z514" t="n">
        <v>10</v>
      </c>
    </row>
    <row r="515">
      <c r="A515" t="n">
        <v>50</v>
      </c>
      <c r="B515" t="n">
        <v>70</v>
      </c>
      <c r="C515" t="inlineStr">
        <is>
          <t xml:space="preserve">CONCLUIDO	</t>
        </is>
      </c>
      <c r="D515" t="n">
        <v>10.9466</v>
      </c>
      <c r="E515" t="n">
        <v>9.140000000000001</v>
      </c>
      <c r="F515" t="n">
        <v>6.76</v>
      </c>
      <c r="G515" t="n">
        <v>81.15000000000001</v>
      </c>
      <c r="H515" t="n">
        <v>1.5</v>
      </c>
      <c r="I515" t="n">
        <v>5</v>
      </c>
      <c r="J515" t="n">
        <v>159.19</v>
      </c>
      <c r="K515" t="n">
        <v>47.83</v>
      </c>
      <c r="L515" t="n">
        <v>13.5</v>
      </c>
      <c r="M515" t="n">
        <v>3</v>
      </c>
      <c r="N515" t="n">
        <v>27.86</v>
      </c>
      <c r="O515" t="n">
        <v>19867.59</v>
      </c>
      <c r="P515" t="n">
        <v>63.91</v>
      </c>
      <c r="Q515" t="n">
        <v>204.14</v>
      </c>
      <c r="R515" t="n">
        <v>24.03</v>
      </c>
      <c r="S515" t="n">
        <v>17.37</v>
      </c>
      <c r="T515" t="n">
        <v>1230.66</v>
      </c>
      <c r="U515" t="n">
        <v>0.72</v>
      </c>
      <c r="V515" t="n">
        <v>0.76</v>
      </c>
      <c r="W515" t="n">
        <v>1.14</v>
      </c>
      <c r="X515" t="n">
        <v>0.07000000000000001</v>
      </c>
      <c r="Y515" t="n">
        <v>1</v>
      </c>
      <c r="Z515" t="n">
        <v>10</v>
      </c>
    </row>
    <row r="516">
      <c r="A516" t="n">
        <v>51</v>
      </c>
      <c r="B516" t="n">
        <v>70</v>
      </c>
      <c r="C516" t="inlineStr">
        <is>
          <t xml:space="preserve">CONCLUIDO	</t>
        </is>
      </c>
      <c r="D516" t="n">
        <v>10.9383</v>
      </c>
      <c r="E516" t="n">
        <v>9.140000000000001</v>
      </c>
      <c r="F516" t="n">
        <v>6.77</v>
      </c>
      <c r="G516" t="n">
        <v>81.23</v>
      </c>
      <c r="H516" t="n">
        <v>1.53</v>
      </c>
      <c r="I516" t="n">
        <v>5</v>
      </c>
      <c r="J516" t="n">
        <v>159.55</v>
      </c>
      <c r="K516" t="n">
        <v>47.83</v>
      </c>
      <c r="L516" t="n">
        <v>13.75</v>
      </c>
      <c r="M516" t="n">
        <v>3</v>
      </c>
      <c r="N516" t="n">
        <v>27.97</v>
      </c>
      <c r="O516" t="n">
        <v>19911.36</v>
      </c>
      <c r="P516" t="n">
        <v>63.14</v>
      </c>
      <c r="Q516" t="n">
        <v>204.14</v>
      </c>
      <c r="R516" t="n">
        <v>24.18</v>
      </c>
      <c r="S516" t="n">
        <v>17.37</v>
      </c>
      <c r="T516" t="n">
        <v>1306.72</v>
      </c>
      <c r="U516" t="n">
        <v>0.72</v>
      </c>
      <c r="V516" t="n">
        <v>0.75</v>
      </c>
      <c r="W516" t="n">
        <v>1.15</v>
      </c>
      <c r="X516" t="n">
        <v>0.08</v>
      </c>
      <c r="Y516" t="n">
        <v>1</v>
      </c>
      <c r="Z516" t="n">
        <v>10</v>
      </c>
    </row>
    <row r="517">
      <c r="A517" t="n">
        <v>52</v>
      </c>
      <c r="B517" t="n">
        <v>70</v>
      </c>
      <c r="C517" t="inlineStr">
        <is>
          <t xml:space="preserve">CONCLUIDO	</t>
        </is>
      </c>
      <c r="D517" t="n">
        <v>10.9396</v>
      </c>
      <c r="E517" t="n">
        <v>9.140000000000001</v>
      </c>
      <c r="F517" t="n">
        <v>6.77</v>
      </c>
      <c r="G517" t="n">
        <v>81.22</v>
      </c>
      <c r="H517" t="n">
        <v>1.55</v>
      </c>
      <c r="I517" t="n">
        <v>5</v>
      </c>
      <c r="J517" t="n">
        <v>159.9</v>
      </c>
      <c r="K517" t="n">
        <v>47.83</v>
      </c>
      <c r="L517" t="n">
        <v>14</v>
      </c>
      <c r="M517" t="n">
        <v>3</v>
      </c>
      <c r="N517" t="n">
        <v>28.07</v>
      </c>
      <c r="O517" t="n">
        <v>19955.16</v>
      </c>
      <c r="P517" t="n">
        <v>62.95</v>
      </c>
      <c r="Q517" t="n">
        <v>204.14</v>
      </c>
      <c r="R517" t="n">
        <v>24.2</v>
      </c>
      <c r="S517" t="n">
        <v>17.37</v>
      </c>
      <c r="T517" t="n">
        <v>1318.73</v>
      </c>
      <c r="U517" t="n">
        <v>0.72</v>
      </c>
      <c r="V517" t="n">
        <v>0.75</v>
      </c>
      <c r="W517" t="n">
        <v>1.15</v>
      </c>
      <c r="X517" t="n">
        <v>0.08</v>
      </c>
      <c r="Y517" t="n">
        <v>1</v>
      </c>
      <c r="Z517" t="n">
        <v>10</v>
      </c>
    </row>
    <row r="518">
      <c r="A518" t="n">
        <v>53</v>
      </c>
      <c r="B518" t="n">
        <v>70</v>
      </c>
      <c r="C518" t="inlineStr">
        <is>
          <t xml:space="preserve">CONCLUIDO	</t>
        </is>
      </c>
      <c r="D518" t="n">
        <v>10.9333</v>
      </c>
      <c r="E518" t="n">
        <v>9.15</v>
      </c>
      <c r="F518" t="n">
        <v>6.77</v>
      </c>
      <c r="G518" t="n">
        <v>81.28</v>
      </c>
      <c r="H518" t="n">
        <v>1.58</v>
      </c>
      <c r="I518" t="n">
        <v>5</v>
      </c>
      <c r="J518" t="n">
        <v>160.26</v>
      </c>
      <c r="K518" t="n">
        <v>47.83</v>
      </c>
      <c r="L518" t="n">
        <v>14.25</v>
      </c>
      <c r="M518" t="n">
        <v>2</v>
      </c>
      <c r="N518" t="n">
        <v>28.18</v>
      </c>
      <c r="O518" t="n">
        <v>19998.99</v>
      </c>
      <c r="P518" t="n">
        <v>62.6</v>
      </c>
      <c r="Q518" t="n">
        <v>204.14</v>
      </c>
      <c r="R518" t="n">
        <v>24.45</v>
      </c>
      <c r="S518" t="n">
        <v>17.37</v>
      </c>
      <c r="T518" t="n">
        <v>1440.48</v>
      </c>
      <c r="U518" t="n">
        <v>0.71</v>
      </c>
      <c r="V518" t="n">
        <v>0.75</v>
      </c>
      <c r="W518" t="n">
        <v>1.14</v>
      </c>
      <c r="X518" t="n">
        <v>0.08</v>
      </c>
      <c r="Y518" t="n">
        <v>1</v>
      </c>
      <c r="Z518" t="n">
        <v>10</v>
      </c>
    </row>
    <row r="519">
      <c r="A519" t="n">
        <v>54</v>
      </c>
      <c r="B519" t="n">
        <v>70</v>
      </c>
      <c r="C519" t="inlineStr">
        <is>
          <t xml:space="preserve">CONCLUIDO	</t>
        </is>
      </c>
      <c r="D519" t="n">
        <v>10.9316</v>
      </c>
      <c r="E519" t="n">
        <v>9.15</v>
      </c>
      <c r="F519" t="n">
        <v>6.78</v>
      </c>
      <c r="G519" t="n">
        <v>81.3</v>
      </c>
      <c r="H519" t="n">
        <v>1.6</v>
      </c>
      <c r="I519" t="n">
        <v>5</v>
      </c>
      <c r="J519" t="n">
        <v>160.61</v>
      </c>
      <c r="K519" t="n">
        <v>47.83</v>
      </c>
      <c r="L519" t="n">
        <v>14.5</v>
      </c>
      <c r="M519" t="n">
        <v>1</v>
      </c>
      <c r="N519" t="n">
        <v>28.28</v>
      </c>
      <c r="O519" t="n">
        <v>20042.86</v>
      </c>
      <c r="P519" t="n">
        <v>62.5</v>
      </c>
      <c r="Q519" t="n">
        <v>204.14</v>
      </c>
      <c r="R519" t="n">
        <v>24.36</v>
      </c>
      <c r="S519" t="n">
        <v>17.37</v>
      </c>
      <c r="T519" t="n">
        <v>1398.51</v>
      </c>
      <c r="U519" t="n">
        <v>0.71</v>
      </c>
      <c r="V519" t="n">
        <v>0.75</v>
      </c>
      <c r="W519" t="n">
        <v>1.15</v>
      </c>
      <c r="X519" t="n">
        <v>0.08</v>
      </c>
      <c r="Y519" t="n">
        <v>1</v>
      </c>
      <c r="Z519" t="n">
        <v>10</v>
      </c>
    </row>
    <row r="520">
      <c r="A520" t="n">
        <v>55</v>
      </c>
      <c r="B520" t="n">
        <v>70</v>
      </c>
      <c r="C520" t="inlineStr">
        <is>
          <t xml:space="preserve">CONCLUIDO	</t>
        </is>
      </c>
      <c r="D520" t="n">
        <v>10.931</v>
      </c>
      <c r="E520" t="n">
        <v>9.15</v>
      </c>
      <c r="F520" t="n">
        <v>6.78</v>
      </c>
      <c r="G520" t="n">
        <v>81.31</v>
      </c>
      <c r="H520" t="n">
        <v>1.62</v>
      </c>
      <c r="I520" t="n">
        <v>5</v>
      </c>
      <c r="J520" t="n">
        <v>160.97</v>
      </c>
      <c r="K520" t="n">
        <v>47.83</v>
      </c>
      <c r="L520" t="n">
        <v>14.75</v>
      </c>
      <c r="M520" t="n">
        <v>1</v>
      </c>
      <c r="N520" t="n">
        <v>28.39</v>
      </c>
      <c r="O520" t="n">
        <v>20086.77</v>
      </c>
      <c r="P520" t="n">
        <v>62.39</v>
      </c>
      <c r="Q520" t="n">
        <v>204.14</v>
      </c>
      <c r="R520" t="n">
        <v>24.4</v>
      </c>
      <c r="S520" t="n">
        <v>17.37</v>
      </c>
      <c r="T520" t="n">
        <v>1417.13</v>
      </c>
      <c r="U520" t="n">
        <v>0.71</v>
      </c>
      <c r="V520" t="n">
        <v>0.75</v>
      </c>
      <c r="W520" t="n">
        <v>1.15</v>
      </c>
      <c r="X520" t="n">
        <v>0.08</v>
      </c>
      <c r="Y520" t="n">
        <v>1</v>
      </c>
      <c r="Z520" t="n">
        <v>10</v>
      </c>
    </row>
    <row r="521">
      <c r="A521" t="n">
        <v>56</v>
      </c>
      <c r="B521" t="n">
        <v>70</v>
      </c>
      <c r="C521" t="inlineStr">
        <is>
          <t xml:space="preserve">CONCLUIDO	</t>
        </is>
      </c>
      <c r="D521" t="n">
        <v>10.9353</v>
      </c>
      <c r="E521" t="n">
        <v>9.140000000000001</v>
      </c>
      <c r="F521" t="n">
        <v>6.77</v>
      </c>
      <c r="G521" t="n">
        <v>81.26000000000001</v>
      </c>
      <c r="H521" t="n">
        <v>1.65</v>
      </c>
      <c r="I521" t="n">
        <v>5</v>
      </c>
      <c r="J521" t="n">
        <v>161.32</v>
      </c>
      <c r="K521" t="n">
        <v>47.83</v>
      </c>
      <c r="L521" t="n">
        <v>15</v>
      </c>
      <c r="M521" t="n">
        <v>1</v>
      </c>
      <c r="N521" t="n">
        <v>28.5</v>
      </c>
      <c r="O521" t="n">
        <v>20130.71</v>
      </c>
      <c r="P521" t="n">
        <v>62.19</v>
      </c>
      <c r="Q521" t="n">
        <v>204.14</v>
      </c>
      <c r="R521" t="n">
        <v>24.3</v>
      </c>
      <c r="S521" t="n">
        <v>17.37</v>
      </c>
      <c r="T521" t="n">
        <v>1367.07</v>
      </c>
      <c r="U521" t="n">
        <v>0.71</v>
      </c>
      <c r="V521" t="n">
        <v>0.75</v>
      </c>
      <c r="W521" t="n">
        <v>1.15</v>
      </c>
      <c r="X521" t="n">
        <v>0.08</v>
      </c>
      <c r="Y521" t="n">
        <v>1</v>
      </c>
      <c r="Z521" t="n">
        <v>10</v>
      </c>
    </row>
    <row r="522">
      <c r="A522" t="n">
        <v>57</v>
      </c>
      <c r="B522" t="n">
        <v>70</v>
      </c>
      <c r="C522" t="inlineStr">
        <is>
          <t xml:space="preserve">CONCLUIDO	</t>
        </is>
      </c>
      <c r="D522" t="n">
        <v>10.9343</v>
      </c>
      <c r="E522" t="n">
        <v>9.15</v>
      </c>
      <c r="F522" t="n">
        <v>6.77</v>
      </c>
      <c r="G522" t="n">
        <v>81.27</v>
      </c>
      <c r="H522" t="n">
        <v>1.67</v>
      </c>
      <c r="I522" t="n">
        <v>5</v>
      </c>
      <c r="J522" t="n">
        <v>161.68</v>
      </c>
      <c r="K522" t="n">
        <v>47.83</v>
      </c>
      <c r="L522" t="n">
        <v>15.25</v>
      </c>
      <c r="M522" t="n">
        <v>1</v>
      </c>
      <c r="N522" t="n">
        <v>28.6</v>
      </c>
      <c r="O522" t="n">
        <v>20174.69</v>
      </c>
      <c r="P522" t="n">
        <v>62.03</v>
      </c>
      <c r="Q522" t="n">
        <v>204.14</v>
      </c>
      <c r="R522" t="n">
        <v>24.28</v>
      </c>
      <c r="S522" t="n">
        <v>17.37</v>
      </c>
      <c r="T522" t="n">
        <v>1355.61</v>
      </c>
      <c r="U522" t="n">
        <v>0.72</v>
      </c>
      <c r="V522" t="n">
        <v>0.75</v>
      </c>
      <c r="W522" t="n">
        <v>1.15</v>
      </c>
      <c r="X522" t="n">
        <v>0.08</v>
      </c>
      <c r="Y522" t="n">
        <v>1</v>
      </c>
      <c r="Z522" t="n">
        <v>10</v>
      </c>
    </row>
    <row r="523">
      <c r="A523" t="n">
        <v>58</v>
      </c>
      <c r="B523" t="n">
        <v>70</v>
      </c>
      <c r="C523" t="inlineStr">
        <is>
          <t xml:space="preserve">CONCLUIDO	</t>
        </is>
      </c>
      <c r="D523" t="n">
        <v>10.9937</v>
      </c>
      <c r="E523" t="n">
        <v>9.1</v>
      </c>
      <c r="F523" t="n">
        <v>6.75</v>
      </c>
      <c r="G523" t="n">
        <v>101.28</v>
      </c>
      <c r="H523" t="n">
        <v>1.69</v>
      </c>
      <c r="I523" t="n">
        <v>4</v>
      </c>
      <c r="J523" t="n">
        <v>162.04</v>
      </c>
      <c r="K523" t="n">
        <v>47.83</v>
      </c>
      <c r="L523" t="n">
        <v>15.5</v>
      </c>
      <c r="M523" t="n">
        <v>0</v>
      </c>
      <c r="N523" t="n">
        <v>28.71</v>
      </c>
      <c r="O523" t="n">
        <v>20218.71</v>
      </c>
      <c r="P523" t="n">
        <v>61.77</v>
      </c>
      <c r="Q523" t="n">
        <v>204.14</v>
      </c>
      <c r="R523" t="n">
        <v>23.65</v>
      </c>
      <c r="S523" t="n">
        <v>17.37</v>
      </c>
      <c r="T523" t="n">
        <v>1049.34</v>
      </c>
      <c r="U523" t="n">
        <v>0.73</v>
      </c>
      <c r="V523" t="n">
        <v>0.76</v>
      </c>
      <c r="W523" t="n">
        <v>1.15</v>
      </c>
      <c r="X523" t="n">
        <v>0.06</v>
      </c>
      <c r="Y523" t="n">
        <v>1</v>
      </c>
      <c r="Z523" t="n">
        <v>10</v>
      </c>
    </row>
    <row r="524">
      <c r="A524" t="n">
        <v>0</v>
      </c>
      <c r="B524" t="n">
        <v>90</v>
      </c>
      <c r="C524" t="inlineStr">
        <is>
          <t xml:space="preserve">CONCLUIDO	</t>
        </is>
      </c>
      <c r="D524" t="n">
        <v>7.3919</v>
      </c>
      <c r="E524" t="n">
        <v>13.53</v>
      </c>
      <c r="F524" t="n">
        <v>8.300000000000001</v>
      </c>
      <c r="G524" t="n">
        <v>6.3</v>
      </c>
      <c r="H524" t="n">
        <v>0.1</v>
      </c>
      <c r="I524" t="n">
        <v>79</v>
      </c>
      <c r="J524" t="n">
        <v>176.73</v>
      </c>
      <c r="K524" t="n">
        <v>52.44</v>
      </c>
      <c r="L524" t="n">
        <v>1</v>
      </c>
      <c r="M524" t="n">
        <v>77</v>
      </c>
      <c r="N524" t="n">
        <v>33.29</v>
      </c>
      <c r="O524" t="n">
        <v>22031.19</v>
      </c>
      <c r="P524" t="n">
        <v>108.92</v>
      </c>
      <c r="Q524" t="n">
        <v>204.2</v>
      </c>
      <c r="R524" t="n">
        <v>71.78</v>
      </c>
      <c r="S524" t="n">
        <v>17.37</v>
      </c>
      <c r="T524" t="n">
        <v>24736.31</v>
      </c>
      <c r="U524" t="n">
        <v>0.24</v>
      </c>
      <c r="V524" t="n">
        <v>0.62</v>
      </c>
      <c r="W524" t="n">
        <v>1.27</v>
      </c>
      <c r="X524" t="n">
        <v>1.6</v>
      </c>
      <c r="Y524" t="n">
        <v>1</v>
      </c>
      <c r="Z524" t="n">
        <v>10</v>
      </c>
    </row>
    <row r="525">
      <c r="A525" t="n">
        <v>1</v>
      </c>
      <c r="B525" t="n">
        <v>90</v>
      </c>
      <c r="C525" t="inlineStr">
        <is>
          <t xml:space="preserve">CONCLUIDO	</t>
        </is>
      </c>
      <c r="D525" t="n">
        <v>8.0023</v>
      </c>
      <c r="E525" t="n">
        <v>12.5</v>
      </c>
      <c r="F525" t="n">
        <v>7.91</v>
      </c>
      <c r="G525" t="n">
        <v>7.78</v>
      </c>
      <c r="H525" t="n">
        <v>0.13</v>
      </c>
      <c r="I525" t="n">
        <v>61</v>
      </c>
      <c r="J525" t="n">
        <v>177.1</v>
      </c>
      <c r="K525" t="n">
        <v>52.44</v>
      </c>
      <c r="L525" t="n">
        <v>1.25</v>
      </c>
      <c r="M525" t="n">
        <v>59</v>
      </c>
      <c r="N525" t="n">
        <v>33.41</v>
      </c>
      <c r="O525" t="n">
        <v>22076.81</v>
      </c>
      <c r="P525" t="n">
        <v>103.55</v>
      </c>
      <c r="Q525" t="n">
        <v>204.17</v>
      </c>
      <c r="R525" t="n">
        <v>59.85</v>
      </c>
      <c r="S525" t="n">
        <v>17.37</v>
      </c>
      <c r="T525" t="n">
        <v>18860.71</v>
      </c>
      <c r="U525" t="n">
        <v>0.29</v>
      </c>
      <c r="V525" t="n">
        <v>0.65</v>
      </c>
      <c r="W525" t="n">
        <v>1.23</v>
      </c>
      <c r="X525" t="n">
        <v>1.21</v>
      </c>
      <c r="Y525" t="n">
        <v>1</v>
      </c>
      <c r="Z525" t="n">
        <v>10</v>
      </c>
    </row>
    <row r="526">
      <c r="A526" t="n">
        <v>2</v>
      </c>
      <c r="B526" t="n">
        <v>90</v>
      </c>
      <c r="C526" t="inlineStr">
        <is>
          <t xml:space="preserve">CONCLUIDO	</t>
        </is>
      </c>
      <c r="D526" t="n">
        <v>8.4459</v>
      </c>
      <c r="E526" t="n">
        <v>11.84</v>
      </c>
      <c r="F526" t="n">
        <v>7.68</v>
      </c>
      <c r="G526" t="n">
        <v>9.4</v>
      </c>
      <c r="H526" t="n">
        <v>0.15</v>
      </c>
      <c r="I526" t="n">
        <v>49</v>
      </c>
      <c r="J526" t="n">
        <v>177.47</v>
      </c>
      <c r="K526" t="n">
        <v>52.44</v>
      </c>
      <c r="L526" t="n">
        <v>1.5</v>
      </c>
      <c r="M526" t="n">
        <v>47</v>
      </c>
      <c r="N526" t="n">
        <v>33.53</v>
      </c>
      <c r="O526" t="n">
        <v>22122.46</v>
      </c>
      <c r="P526" t="n">
        <v>100.39</v>
      </c>
      <c r="Q526" t="n">
        <v>204.19</v>
      </c>
      <c r="R526" t="n">
        <v>52.54</v>
      </c>
      <c r="S526" t="n">
        <v>17.37</v>
      </c>
      <c r="T526" t="n">
        <v>15269.67</v>
      </c>
      <c r="U526" t="n">
        <v>0.33</v>
      </c>
      <c r="V526" t="n">
        <v>0.67</v>
      </c>
      <c r="W526" t="n">
        <v>1.22</v>
      </c>
      <c r="X526" t="n">
        <v>0.98</v>
      </c>
      <c r="Y526" t="n">
        <v>1</v>
      </c>
      <c r="Z526" t="n">
        <v>10</v>
      </c>
    </row>
    <row r="527">
      <c r="A527" t="n">
        <v>3</v>
      </c>
      <c r="B527" t="n">
        <v>90</v>
      </c>
      <c r="C527" t="inlineStr">
        <is>
          <t xml:space="preserve">CONCLUIDO	</t>
        </is>
      </c>
      <c r="D527" t="n">
        <v>8.792299999999999</v>
      </c>
      <c r="E527" t="n">
        <v>11.37</v>
      </c>
      <c r="F527" t="n">
        <v>7.5</v>
      </c>
      <c r="G527" t="n">
        <v>10.97</v>
      </c>
      <c r="H527" t="n">
        <v>0.17</v>
      </c>
      <c r="I527" t="n">
        <v>41</v>
      </c>
      <c r="J527" t="n">
        <v>177.84</v>
      </c>
      <c r="K527" t="n">
        <v>52.44</v>
      </c>
      <c r="L527" t="n">
        <v>1.75</v>
      </c>
      <c r="M527" t="n">
        <v>39</v>
      </c>
      <c r="N527" t="n">
        <v>33.65</v>
      </c>
      <c r="O527" t="n">
        <v>22168.15</v>
      </c>
      <c r="P527" t="n">
        <v>97.81999999999999</v>
      </c>
      <c r="Q527" t="n">
        <v>204.15</v>
      </c>
      <c r="R527" t="n">
        <v>46.69</v>
      </c>
      <c r="S527" t="n">
        <v>17.37</v>
      </c>
      <c r="T527" t="n">
        <v>12380.37</v>
      </c>
      <c r="U527" t="n">
        <v>0.37</v>
      </c>
      <c r="V527" t="n">
        <v>0.68</v>
      </c>
      <c r="W527" t="n">
        <v>1.21</v>
      </c>
      <c r="X527" t="n">
        <v>0.8</v>
      </c>
      <c r="Y527" t="n">
        <v>1</v>
      </c>
      <c r="Z527" t="n">
        <v>10</v>
      </c>
    </row>
    <row r="528">
      <c r="A528" t="n">
        <v>4</v>
      </c>
      <c r="B528" t="n">
        <v>90</v>
      </c>
      <c r="C528" t="inlineStr">
        <is>
          <t xml:space="preserve">CONCLUIDO	</t>
        </is>
      </c>
      <c r="D528" t="n">
        <v>9.0036</v>
      </c>
      <c r="E528" t="n">
        <v>11.11</v>
      </c>
      <c r="F528" t="n">
        <v>7.41</v>
      </c>
      <c r="G528" t="n">
        <v>12.34</v>
      </c>
      <c r="H528" t="n">
        <v>0.2</v>
      </c>
      <c r="I528" t="n">
        <v>36</v>
      </c>
      <c r="J528" t="n">
        <v>178.21</v>
      </c>
      <c r="K528" t="n">
        <v>52.44</v>
      </c>
      <c r="L528" t="n">
        <v>2</v>
      </c>
      <c r="M528" t="n">
        <v>34</v>
      </c>
      <c r="N528" t="n">
        <v>33.77</v>
      </c>
      <c r="O528" t="n">
        <v>22213.89</v>
      </c>
      <c r="P528" t="n">
        <v>96.48999999999999</v>
      </c>
      <c r="Q528" t="n">
        <v>204.2</v>
      </c>
      <c r="R528" t="n">
        <v>43.76</v>
      </c>
      <c r="S528" t="n">
        <v>17.37</v>
      </c>
      <c r="T528" t="n">
        <v>10940.41</v>
      </c>
      <c r="U528" t="n">
        <v>0.4</v>
      </c>
      <c r="V528" t="n">
        <v>0.6899999999999999</v>
      </c>
      <c r="W528" t="n">
        <v>1.2</v>
      </c>
      <c r="X528" t="n">
        <v>0.71</v>
      </c>
      <c r="Y528" t="n">
        <v>1</v>
      </c>
      <c r="Z528" t="n">
        <v>10</v>
      </c>
    </row>
    <row r="529">
      <c r="A529" t="n">
        <v>5</v>
      </c>
      <c r="B529" t="n">
        <v>90</v>
      </c>
      <c r="C529" t="inlineStr">
        <is>
          <t xml:space="preserve">CONCLUIDO	</t>
        </is>
      </c>
      <c r="D529" t="n">
        <v>9.2027</v>
      </c>
      <c r="E529" t="n">
        <v>10.87</v>
      </c>
      <c r="F529" t="n">
        <v>7.31</v>
      </c>
      <c r="G529" t="n">
        <v>13.7</v>
      </c>
      <c r="H529" t="n">
        <v>0.22</v>
      </c>
      <c r="I529" t="n">
        <v>32</v>
      </c>
      <c r="J529" t="n">
        <v>178.59</v>
      </c>
      <c r="K529" t="n">
        <v>52.44</v>
      </c>
      <c r="L529" t="n">
        <v>2.25</v>
      </c>
      <c r="M529" t="n">
        <v>30</v>
      </c>
      <c r="N529" t="n">
        <v>33.89</v>
      </c>
      <c r="O529" t="n">
        <v>22259.66</v>
      </c>
      <c r="P529" t="n">
        <v>94.98999999999999</v>
      </c>
      <c r="Q529" t="n">
        <v>204.17</v>
      </c>
      <c r="R529" t="n">
        <v>41.19</v>
      </c>
      <c r="S529" t="n">
        <v>17.37</v>
      </c>
      <c r="T529" t="n">
        <v>9678.59</v>
      </c>
      <c r="U529" t="n">
        <v>0.42</v>
      </c>
      <c r="V529" t="n">
        <v>0.7</v>
      </c>
      <c r="W529" t="n">
        <v>1.18</v>
      </c>
      <c r="X529" t="n">
        <v>0.62</v>
      </c>
      <c r="Y529" t="n">
        <v>1</v>
      </c>
      <c r="Z529" t="n">
        <v>10</v>
      </c>
    </row>
    <row r="530">
      <c r="A530" t="n">
        <v>6</v>
      </c>
      <c r="B530" t="n">
        <v>90</v>
      </c>
      <c r="C530" t="inlineStr">
        <is>
          <t xml:space="preserve">CONCLUIDO	</t>
        </is>
      </c>
      <c r="D530" t="n">
        <v>9.397</v>
      </c>
      <c r="E530" t="n">
        <v>10.64</v>
      </c>
      <c r="F530" t="n">
        <v>7.23</v>
      </c>
      <c r="G530" t="n">
        <v>15.48</v>
      </c>
      <c r="H530" t="n">
        <v>0.25</v>
      </c>
      <c r="I530" t="n">
        <v>28</v>
      </c>
      <c r="J530" t="n">
        <v>178.96</v>
      </c>
      <c r="K530" t="n">
        <v>52.44</v>
      </c>
      <c r="L530" t="n">
        <v>2.5</v>
      </c>
      <c r="M530" t="n">
        <v>26</v>
      </c>
      <c r="N530" t="n">
        <v>34.02</v>
      </c>
      <c r="O530" t="n">
        <v>22305.48</v>
      </c>
      <c r="P530" t="n">
        <v>93.73999999999999</v>
      </c>
      <c r="Q530" t="n">
        <v>204.14</v>
      </c>
      <c r="R530" t="n">
        <v>38.73</v>
      </c>
      <c r="S530" t="n">
        <v>17.37</v>
      </c>
      <c r="T530" t="n">
        <v>8465.99</v>
      </c>
      <c r="U530" t="n">
        <v>0.45</v>
      </c>
      <c r="V530" t="n">
        <v>0.71</v>
      </c>
      <c r="W530" t="n">
        <v>1.17</v>
      </c>
      <c r="X530" t="n">
        <v>0.53</v>
      </c>
      <c r="Y530" t="n">
        <v>1</v>
      </c>
      <c r="Z530" t="n">
        <v>10</v>
      </c>
    </row>
    <row r="531">
      <c r="A531" t="n">
        <v>7</v>
      </c>
      <c r="B531" t="n">
        <v>90</v>
      </c>
      <c r="C531" t="inlineStr">
        <is>
          <t xml:space="preserve">CONCLUIDO	</t>
        </is>
      </c>
      <c r="D531" t="n">
        <v>9.482900000000001</v>
      </c>
      <c r="E531" t="n">
        <v>10.55</v>
      </c>
      <c r="F531" t="n">
        <v>7.2</v>
      </c>
      <c r="G531" t="n">
        <v>16.62</v>
      </c>
      <c r="H531" t="n">
        <v>0.27</v>
      </c>
      <c r="I531" t="n">
        <v>26</v>
      </c>
      <c r="J531" t="n">
        <v>179.33</v>
      </c>
      <c r="K531" t="n">
        <v>52.44</v>
      </c>
      <c r="L531" t="n">
        <v>2.75</v>
      </c>
      <c r="M531" t="n">
        <v>24</v>
      </c>
      <c r="N531" t="n">
        <v>34.14</v>
      </c>
      <c r="O531" t="n">
        <v>22351.34</v>
      </c>
      <c r="P531" t="n">
        <v>93.23</v>
      </c>
      <c r="Q531" t="n">
        <v>204.16</v>
      </c>
      <c r="R531" t="n">
        <v>37.33</v>
      </c>
      <c r="S531" t="n">
        <v>17.37</v>
      </c>
      <c r="T531" t="n">
        <v>7778.13</v>
      </c>
      <c r="U531" t="n">
        <v>0.47</v>
      </c>
      <c r="V531" t="n">
        <v>0.71</v>
      </c>
      <c r="W531" t="n">
        <v>1.19</v>
      </c>
      <c r="X531" t="n">
        <v>0.51</v>
      </c>
      <c r="Y531" t="n">
        <v>1</v>
      </c>
      <c r="Z531" t="n">
        <v>10</v>
      </c>
    </row>
    <row r="532">
      <c r="A532" t="n">
        <v>8</v>
      </c>
      <c r="B532" t="n">
        <v>90</v>
      </c>
      <c r="C532" t="inlineStr">
        <is>
          <t xml:space="preserve">CONCLUIDO	</t>
        </is>
      </c>
      <c r="D532" t="n">
        <v>9.639799999999999</v>
      </c>
      <c r="E532" t="n">
        <v>10.37</v>
      </c>
      <c r="F532" t="n">
        <v>7.14</v>
      </c>
      <c r="G532" t="n">
        <v>18.61</v>
      </c>
      <c r="H532" t="n">
        <v>0.3</v>
      </c>
      <c r="I532" t="n">
        <v>23</v>
      </c>
      <c r="J532" t="n">
        <v>179.7</v>
      </c>
      <c r="K532" t="n">
        <v>52.44</v>
      </c>
      <c r="L532" t="n">
        <v>3</v>
      </c>
      <c r="M532" t="n">
        <v>21</v>
      </c>
      <c r="N532" t="n">
        <v>34.26</v>
      </c>
      <c r="O532" t="n">
        <v>22397.24</v>
      </c>
      <c r="P532" t="n">
        <v>92.2</v>
      </c>
      <c r="Q532" t="n">
        <v>204.14</v>
      </c>
      <c r="R532" t="n">
        <v>35.73</v>
      </c>
      <c r="S532" t="n">
        <v>17.37</v>
      </c>
      <c r="T532" t="n">
        <v>6991.6</v>
      </c>
      <c r="U532" t="n">
        <v>0.49</v>
      </c>
      <c r="V532" t="n">
        <v>0.72</v>
      </c>
      <c r="W532" t="n">
        <v>1.17</v>
      </c>
      <c r="X532" t="n">
        <v>0.44</v>
      </c>
      <c r="Y532" t="n">
        <v>1</v>
      </c>
      <c r="Z532" t="n">
        <v>10</v>
      </c>
    </row>
    <row r="533">
      <c r="A533" t="n">
        <v>9</v>
      </c>
      <c r="B533" t="n">
        <v>90</v>
      </c>
      <c r="C533" t="inlineStr">
        <is>
          <t xml:space="preserve">CONCLUIDO	</t>
        </is>
      </c>
      <c r="D533" t="n">
        <v>9.701700000000001</v>
      </c>
      <c r="E533" t="n">
        <v>10.31</v>
      </c>
      <c r="F533" t="n">
        <v>7.1</v>
      </c>
      <c r="G533" t="n">
        <v>19.38</v>
      </c>
      <c r="H533" t="n">
        <v>0.32</v>
      </c>
      <c r="I533" t="n">
        <v>22</v>
      </c>
      <c r="J533" t="n">
        <v>180.07</v>
      </c>
      <c r="K533" t="n">
        <v>52.44</v>
      </c>
      <c r="L533" t="n">
        <v>3.25</v>
      </c>
      <c r="M533" t="n">
        <v>20</v>
      </c>
      <c r="N533" t="n">
        <v>34.38</v>
      </c>
      <c r="O533" t="n">
        <v>22443.18</v>
      </c>
      <c r="P533" t="n">
        <v>91.62</v>
      </c>
      <c r="Q533" t="n">
        <v>204.17</v>
      </c>
      <c r="R533" t="n">
        <v>34.67</v>
      </c>
      <c r="S533" t="n">
        <v>17.37</v>
      </c>
      <c r="T533" t="n">
        <v>6469.38</v>
      </c>
      <c r="U533" t="n">
        <v>0.5</v>
      </c>
      <c r="V533" t="n">
        <v>0.72</v>
      </c>
      <c r="W533" t="n">
        <v>1.17</v>
      </c>
      <c r="X533" t="n">
        <v>0.41</v>
      </c>
      <c r="Y533" t="n">
        <v>1</v>
      </c>
      <c r="Z533" t="n">
        <v>10</v>
      </c>
    </row>
    <row r="534">
      <c r="A534" t="n">
        <v>10</v>
      </c>
      <c r="B534" t="n">
        <v>90</v>
      </c>
      <c r="C534" t="inlineStr">
        <is>
          <t xml:space="preserve">CONCLUIDO	</t>
        </is>
      </c>
      <c r="D534" t="n">
        <v>9.801299999999999</v>
      </c>
      <c r="E534" t="n">
        <v>10.2</v>
      </c>
      <c r="F534" t="n">
        <v>7.07</v>
      </c>
      <c r="G534" t="n">
        <v>21.21</v>
      </c>
      <c r="H534" t="n">
        <v>0.34</v>
      </c>
      <c r="I534" t="n">
        <v>20</v>
      </c>
      <c r="J534" t="n">
        <v>180.45</v>
      </c>
      <c r="K534" t="n">
        <v>52.44</v>
      </c>
      <c r="L534" t="n">
        <v>3.5</v>
      </c>
      <c r="M534" t="n">
        <v>18</v>
      </c>
      <c r="N534" t="n">
        <v>34.51</v>
      </c>
      <c r="O534" t="n">
        <v>22489.16</v>
      </c>
      <c r="P534" t="n">
        <v>91.09</v>
      </c>
      <c r="Q534" t="n">
        <v>204.15</v>
      </c>
      <c r="R534" t="n">
        <v>33.81</v>
      </c>
      <c r="S534" t="n">
        <v>17.37</v>
      </c>
      <c r="T534" t="n">
        <v>6045.62</v>
      </c>
      <c r="U534" t="n">
        <v>0.51</v>
      </c>
      <c r="V534" t="n">
        <v>0.72</v>
      </c>
      <c r="W534" t="n">
        <v>1.16</v>
      </c>
      <c r="X534" t="n">
        <v>0.38</v>
      </c>
      <c r="Y534" t="n">
        <v>1</v>
      </c>
      <c r="Z534" t="n">
        <v>10</v>
      </c>
    </row>
    <row r="535">
      <c r="A535" t="n">
        <v>11</v>
      </c>
      <c r="B535" t="n">
        <v>90</v>
      </c>
      <c r="C535" t="inlineStr">
        <is>
          <t xml:space="preserve">CONCLUIDO	</t>
        </is>
      </c>
      <c r="D535" t="n">
        <v>9.8568</v>
      </c>
      <c r="E535" t="n">
        <v>10.15</v>
      </c>
      <c r="F535" t="n">
        <v>7.05</v>
      </c>
      <c r="G535" t="n">
        <v>22.26</v>
      </c>
      <c r="H535" t="n">
        <v>0.37</v>
      </c>
      <c r="I535" t="n">
        <v>19</v>
      </c>
      <c r="J535" t="n">
        <v>180.82</v>
      </c>
      <c r="K535" t="n">
        <v>52.44</v>
      </c>
      <c r="L535" t="n">
        <v>3.75</v>
      </c>
      <c r="M535" t="n">
        <v>17</v>
      </c>
      <c r="N535" t="n">
        <v>34.63</v>
      </c>
      <c r="O535" t="n">
        <v>22535.19</v>
      </c>
      <c r="P535" t="n">
        <v>90.66</v>
      </c>
      <c r="Q535" t="n">
        <v>204.15</v>
      </c>
      <c r="R535" t="n">
        <v>33.07</v>
      </c>
      <c r="S535" t="n">
        <v>17.37</v>
      </c>
      <c r="T535" t="n">
        <v>5682.92</v>
      </c>
      <c r="U535" t="n">
        <v>0.53</v>
      </c>
      <c r="V535" t="n">
        <v>0.72</v>
      </c>
      <c r="W535" t="n">
        <v>1.16</v>
      </c>
      <c r="X535" t="n">
        <v>0.36</v>
      </c>
      <c r="Y535" t="n">
        <v>1</v>
      </c>
      <c r="Z535" t="n">
        <v>10</v>
      </c>
    </row>
    <row r="536">
      <c r="A536" t="n">
        <v>12</v>
      </c>
      <c r="B536" t="n">
        <v>90</v>
      </c>
      <c r="C536" t="inlineStr">
        <is>
          <t xml:space="preserve">CONCLUIDO	</t>
        </is>
      </c>
      <c r="D536" t="n">
        <v>9.9206</v>
      </c>
      <c r="E536" t="n">
        <v>10.08</v>
      </c>
      <c r="F536" t="n">
        <v>7.02</v>
      </c>
      <c r="G536" t="n">
        <v>23.4</v>
      </c>
      <c r="H536" t="n">
        <v>0.39</v>
      </c>
      <c r="I536" t="n">
        <v>18</v>
      </c>
      <c r="J536" t="n">
        <v>181.19</v>
      </c>
      <c r="K536" t="n">
        <v>52.44</v>
      </c>
      <c r="L536" t="n">
        <v>4</v>
      </c>
      <c r="M536" t="n">
        <v>16</v>
      </c>
      <c r="N536" t="n">
        <v>34.75</v>
      </c>
      <c r="O536" t="n">
        <v>22581.25</v>
      </c>
      <c r="P536" t="n">
        <v>89.8</v>
      </c>
      <c r="Q536" t="n">
        <v>204.14</v>
      </c>
      <c r="R536" t="n">
        <v>32.1</v>
      </c>
      <c r="S536" t="n">
        <v>17.37</v>
      </c>
      <c r="T536" t="n">
        <v>5204.22</v>
      </c>
      <c r="U536" t="n">
        <v>0.54</v>
      </c>
      <c r="V536" t="n">
        <v>0.73</v>
      </c>
      <c r="W536" t="n">
        <v>1.16</v>
      </c>
      <c r="X536" t="n">
        <v>0.33</v>
      </c>
      <c r="Y536" t="n">
        <v>1</v>
      </c>
      <c r="Z536" t="n">
        <v>10</v>
      </c>
    </row>
    <row r="537">
      <c r="A537" t="n">
        <v>13</v>
      </c>
      <c r="B537" t="n">
        <v>90</v>
      </c>
      <c r="C537" t="inlineStr">
        <is>
          <t xml:space="preserve">CONCLUIDO	</t>
        </is>
      </c>
      <c r="D537" t="n">
        <v>9.958</v>
      </c>
      <c r="E537" t="n">
        <v>10.04</v>
      </c>
      <c r="F537" t="n">
        <v>7.02</v>
      </c>
      <c r="G537" t="n">
        <v>24.77</v>
      </c>
      <c r="H537" t="n">
        <v>0.42</v>
      </c>
      <c r="I537" t="n">
        <v>17</v>
      </c>
      <c r="J537" t="n">
        <v>181.57</v>
      </c>
      <c r="K537" t="n">
        <v>52.44</v>
      </c>
      <c r="L537" t="n">
        <v>4.25</v>
      </c>
      <c r="M537" t="n">
        <v>15</v>
      </c>
      <c r="N537" t="n">
        <v>34.88</v>
      </c>
      <c r="O537" t="n">
        <v>22627.36</v>
      </c>
      <c r="P537" t="n">
        <v>89.88</v>
      </c>
      <c r="Q537" t="n">
        <v>204.16</v>
      </c>
      <c r="R537" t="n">
        <v>31.95</v>
      </c>
      <c r="S537" t="n">
        <v>17.37</v>
      </c>
      <c r="T537" t="n">
        <v>5131.46</v>
      </c>
      <c r="U537" t="n">
        <v>0.54</v>
      </c>
      <c r="V537" t="n">
        <v>0.73</v>
      </c>
      <c r="W537" t="n">
        <v>1.16</v>
      </c>
      <c r="X537" t="n">
        <v>0.33</v>
      </c>
      <c r="Y537" t="n">
        <v>1</v>
      </c>
      <c r="Z537" t="n">
        <v>10</v>
      </c>
    </row>
    <row r="538">
      <c r="A538" t="n">
        <v>14</v>
      </c>
      <c r="B538" t="n">
        <v>90</v>
      </c>
      <c r="C538" t="inlineStr">
        <is>
          <t xml:space="preserve">CONCLUIDO	</t>
        </is>
      </c>
      <c r="D538" t="n">
        <v>10.0008</v>
      </c>
      <c r="E538" t="n">
        <v>10</v>
      </c>
      <c r="F538" t="n">
        <v>7.01</v>
      </c>
      <c r="G538" t="n">
        <v>26.29</v>
      </c>
      <c r="H538" t="n">
        <v>0.44</v>
      </c>
      <c r="I538" t="n">
        <v>16</v>
      </c>
      <c r="J538" t="n">
        <v>181.94</v>
      </c>
      <c r="K538" t="n">
        <v>52.44</v>
      </c>
      <c r="L538" t="n">
        <v>4.5</v>
      </c>
      <c r="M538" t="n">
        <v>14</v>
      </c>
      <c r="N538" t="n">
        <v>35</v>
      </c>
      <c r="O538" t="n">
        <v>22673.63</v>
      </c>
      <c r="P538" t="n">
        <v>89.59999999999999</v>
      </c>
      <c r="Q538" t="n">
        <v>204.17</v>
      </c>
      <c r="R538" t="n">
        <v>31.81</v>
      </c>
      <c r="S538" t="n">
        <v>17.37</v>
      </c>
      <c r="T538" t="n">
        <v>5066.52</v>
      </c>
      <c r="U538" t="n">
        <v>0.55</v>
      </c>
      <c r="V538" t="n">
        <v>0.73</v>
      </c>
      <c r="W538" t="n">
        <v>1.16</v>
      </c>
      <c r="X538" t="n">
        <v>0.32</v>
      </c>
      <c r="Y538" t="n">
        <v>1</v>
      </c>
      <c r="Z538" t="n">
        <v>10</v>
      </c>
    </row>
    <row r="539">
      <c r="A539" t="n">
        <v>15</v>
      </c>
      <c r="B539" t="n">
        <v>90</v>
      </c>
      <c r="C539" t="inlineStr">
        <is>
          <t xml:space="preserve">CONCLUIDO	</t>
        </is>
      </c>
      <c r="D539" t="n">
        <v>10.0888</v>
      </c>
      <c r="E539" t="n">
        <v>9.91</v>
      </c>
      <c r="F539" t="n">
        <v>6.96</v>
      </c>
      <c r="G539" t="n">
        <v>27.83</v>
      </c>
      <c r="H539" t="n">
        <v>0.46</v>
      </c>
      <c r="I539" t="n">
        <v>15</v>
      </c>
      <c r="J539" t="n">
        <v>182.32</v>
      </c>
      <c r="K539" t="n">
        <v>52.44</v>
      </c>
      <c r="L539" t="n">
        <v>4.75</v>
      </c>
      <c r="M539" t="n">
        <v>13</v>
      </c>
      <c r="N539" t="n">
        <v>35.12</v>
      </c>
      <c r="O539" t="n">
        <v>22719.83</v>
      </c>
      <c r="P539" t="n">
        <v>88.70999999999999</v>
      </c>
      <c r="Q539" t="n">
        <v>204.18</v>
      </c>
      <c r="R539" t="n">
        <v>30.17</v>
      </c>
      <c r="S539" t="n">
        <v>17.37</v>
      </c>
      <c r="T539" t="n">
        <v>4253.98</v>
      </c>
      <c r="U539" t="n">
        <v>0.58</v>
      </c>
      <c r="V539" t="n">
        <v>0.73</v>
      </c>
      <c r="W539" t="n">
        <v>1.16</v>
      </c>
      <c r="X539" t="n">
        <v>0.27</v>
      </c>
      <c r="Y539" t="n">
        <v>1</v>
      </c>
      <c r="Z539" t="n">
        <v>10</v>
      </c>
    </row>
    <row r="540">
      <c r="A540" t="n">
        <v>16</v>
      </c>
      <c r="B540" t="n">
        <v>90</v>
      </c>
      <c r="C540" t="inlineStr">
        <is>
          <t xml:space="preserve">CONCLUIDO	</t>
        </is>
      </c>
      <c r="D540" t="n">
        <v>10.1331</v>
      </c>
      <c r="E540" t="n">
        <v>9.869999999999999</v>
      </c>
      <c r="F540" t="n">
        <v>6.95</v>
      </c>
      <c r="G540" t="n">
        <v>29.79</v>
      </c>
      <c r="H540" t="n">
        <v>0.49</v>
      </c>
      <c r="I540" t="n">
        <v>14</v>
      </c>
      <c r="J540" t="n">
        <v>182.69</v>
      </c>
      <c r="K540" t="n">
        <v>52.44</v>
      </c>
      <c r="L540" t="n">
        <v>5</v>
      </c>
      <c r="M540" t="n">
        <v>12</v>
      </c>
      <c r="N540" t="n">
        <v>35.25</v>
      </c>
      <c r="O540" t="n">
        <v>22766.06</v>
      </c>
      <c r="P540" t="n">
        <v>88.47</v>
      </c>
      <c r="Q540" t="n">
        <v>204.14</v>
      </c>
      <c r="R540" t="n">
        <v>29.82</v>
      </c>
      <c r="S540" t="n">
        <v>17.37</v>
      </c>
      <c r="T540" t="n">
        <v>4080.9</v>
      </c>
      <c r="U540" t="n">
        <v>0.58</v>
      </c>
      <c r="V540" t="n">
        <v>0.73</v>
      </c>
      <c r="W540" t="n">
        <v>1.16</v>
      </c>
      <c r="X540" t="n">
        <v>0.26</v>
      </c>
      <c r="Y540" t="n">
        <v>1</v>
      </c>
      <c r="Z540" t="n">
        <v>10</v>
      </c>
    </row>
    <row r="541">
      <c r="A541" t="n">
        <v>17</v>
      </c>
      <c r="B541" t="n">
        <v>90</v>
      </c>
      <c r="C541" t="inlineStr">
        <is>
          <t xml:space="preserve">CONCLUIDO	</t>
        </is>
      </c>
      <c r="D541" t="n">
        <v>10.1989</v>
      </c>
      <c r="E541" t="n">
        <v>9.800000000000001</v>
      </c>
      <c r="F541" t="n">
        <v>6.92</v>
      </c>
      <c r="G541" t="n">
        <v>31.95</v>
      </c>
      <c r="H541" t="n">
        <v>0.51</v>
      </c>
      <c r="I541" t="n">
        <v>13</v>
      </c>
      <c r="J541" t="n">
        <v>183.07</v>
      </c>
      <c r="K541" t="n">
        <v>52.44</v>
      </c>
      <c r="L541" t="n">
        <v>5.25</v>
      </c>
      <c r="M541" t="n">
        <v>11</v>
      </c>
      <c r="N541" t="n">
        <v>35.37</v>
      </c>
      <c r="O541" t="n">
        <v>22812.34</v>
      </c>
      <c r="P541" t="n">
        <v>87.81999999999999</v>
      </c>
      <c r="Q541" t="n">
        <v>204.14</v>
      </c>
      <c r="R541" t="n">
        <v>29.18</v>
      </c>
      <c r="S541" t="n">
        <v>17.37</v>
      </c>
      <c r="T541" t="n">
        <v>3766.87</v>
      </c>
      <c r="U541" t="n">
        <v>0.6</v>
      </c>
      <c r="V541" t="n">
        <v>0.74</v>
      </c>
      <c r="W541" t="n">
        <v>1.15</v>
      </c>
      <c r="X541" t="n">
        <v>0.23</v>
      </c>
      <c r="Y541" t="n">
        <v>1</v>
      </c>
      <c r="Z541" t="n">
        <v>10</v>
      </c>
    </row>
    <row r="542">
      <c r="A542" t="n">
        <v>18</v>
      </c>
      <c r="B542" t="n">
        <v>90</v>
      </c>
      <c r="C542" t="inlineStr">
        <is>
          <t xml:space="preserve">CONCLUIDO	</t>
        </is>
      </c>
      <c r="D542" t="n">
        <v>10.1992</v>
      </c>
      <c r="E542" t="n">
        <v>9.800000000000001</v>
      </c>
      <c r="F542" t="n">
        <v>6.92</v>
      </c>
      <c r="G542" t="n">
        <v>31.95</v>
      </c>
      <c r="H542" t="n">
        <v>0.53</v>
      </c>
      <c r="I542" t="n">
        <v>13</v>
      </c>
      <c r="J542" t="n">
        <v>183.44</v>
      </c>
      <c r="K542" t="n">
        <v>52.44</v>
      </c>
      <c r="L542" t="n">
        <v>5.5</v>
      </c>
      <c r="M542" t="n">
        <v>11</v>
      </c>
      <c r="N542" t="n">
        <v>35.5</v>
      </c>
      <c r="O542" t="n">
        <v>22858.66</v>
      </c>
      <c r="P542" t="n">
        <v>87.86</v>
      </c>
      <c r="Q542" t="n">
        <v>204.15</v>
      </c>
      <c r="R542" t="n">
        <v>28.98</v>
      </c>
      <c r="S542" t="n">
        <v>17.37</v>
      </c>
      <c r="T542" t="n">
        <v>3668.69</v>
      </c>
      <c r="U542" t="n">
        <v>0.6</v>
      </c>
      <c r="V542" t="n">
        <v>0.74</v>
      </c>
      <c r="W542" t="n">
        <v>1.16</v>
      </c>
      <c r="X542" t="n">
        <v>0.23</v>
      </c>
      <c r="Y542" t="n">
        <v>1</v>
      </c>
      <c r="Z542" t="n">
        <v>10</v>
      </c>
    </row>
    <row r="543">
      <c r="A543" t="n">
        <v>19</v>
      </c>
      <c r="B543" t="n">
        <v>90</v>
      </c>
      <c r="C543" t="inlineStr">
        <is>
          <t xml:space="preserve">CONCLUIDO	</t>
        </is>
      </c>
      <c r="D543" t="n">
        <v>10.2482</v>
      </c>
      <c r="E543" t="n">
        <v>9.76</v>
      </c>
      <c r="F543" t="n">
        <v>6.91</v>
      </c>
      <c r="G543" t="n">
        <v>34.55</v>
      </c>
      <c r="H543" t="n">
        <v>0.55</v>
      </c>
      <c r="I543" t="n">
        <v>12</v>
      </c>
      <c r="J543" t="n">
        <v>183.82</v>
      </c>
      <c r="K543" t="n">
        <v>52.44</v>
      </c>
      <c r="L543" t="n">
        <v>5.75</v>
      </c>
      <c r="M543" t="n">
        <v>10</v>
      </c>
      <c r="N543" t="n">
        <v>35.63</v>
      </c>
      <c r="O543" t="n">
        <v>22905.03</v>
      </c>
      <c r="P543" t="n">
        <v>87.48</v>
      </c>
      <c r="Q543" t="n">
        <v>204.16</v>
      </c>
      <c r="R543" t="n">
        <v>28.82</v>
      </c>
      <c r="S543" t="n">
        <v>17.37</v>
      </c>
      <c r="T543" t="n">
        <v>3590.47</v>
      </c>
      <c r="U543" t="n">
        <v>0.6</v>
      </c>
      <c r="V543" t="n">
        <v>0.74</v>
      </c>
      <c r="W543" t="n">
        <v>1.15</v>
      </c>
      <c r="X543" t="n">
        <v>0.22</v>
      </c>
      <c r="Y543" t="n">
        <v>1</v>
      </c>
      <c r="Z543" t="n">
        <v>10</v>
      </c>
    </row>
    <row r="544">
      <c r="A544" t="n">
        <v>20</v>
      </c>
      <c r="B544" t="n">
        <v>90</v>
      </c>
      <c r="C544" t="inlineStr">
        <is>
          <t xml:space="preserve">CONCLUIDO	</t>
        </is>
      </c>
      <c r="D544" t="n">
        <v>10.2439</v>
      </c>
      <c r="E544" t="n">
        <v>9.76</v>
      </c>
      <c r="F544" t="n">
        <v>6.91</v>
      </c>
      <c r="G544" t="n">
        <v>34.57</v>
      </c>
      <c r="H544" t="n">
        <v>0.58</v>
      </c>
      <c r="I544" t="n">
        <v>12</v>
      </c>
      <c r="J544" t="n">
        <v>184.19</v>
      </c>
      <c r="K544" t="n">
        <v>52.44</v>
      </c>
      <c r="L544" t="n">
        <v>6</v>
      </c>
      <c r="M544" t="n">
        <v>10</v>
      </c>
      <c r="N544" t="n">
        <v>35.75</v>
      </c>
      <c r="O544" t="n">
        <v>22951.43</v>
      </c>
      <c r="P544" t="n">
        <v>87.40000000000001</v>
      </c>
      <c r="Q544" t="n">
        <v>204.14</v>
      </c>
      <c r="R544" t="n">
        <v>28.81</v>
      </c>
      <c r="S544" t="n">
        <v>17.37</v>
      </c>
      <c r="T544" t="n">
        <v>3587.63</v>
      </c>
      <c r="U544" t="n">
        <v>0.6</v>
      </c>
      <c r="V544" t="n">
        <v>0.74</v>
      </c>
      <c r="W544" t="n">
        <v>1.16</v>
      </c>
      <c r="X544" t="n">
        <v>0.22</v>
      </c>
      <c r="Y544" t="n">
        <v>1</v>
      </c>
      <c r="Z544" t="n">
        <v>10</v>
      </c>
    </row>
    <row r="545">
      <c r="A545" t="n">
        <v>21</v>
      </c>
      <c r="B545" t="n">
        <v>90</v>
      </c>
      <c r="C545" t="inlineStr">
        <is>
          <t xml:space="preserve">CONCLUIDO	</t>
        </is>
      </c>
      <c r="D545" t="n">
        <v>10.3217</v>
      </c>
      <c r="E545" t="n">
        <v>9.69</v>
      </c>
      <c r="F545" t="n">
        <v>6.88</v>
      </c>
      <c r="G545" t="n">
        <v>37.51</v>
      </c>
      <c r="H545" t="n">
        <v>0.6</v>
      </c>
      <c r="I545" t="n">
        <v>11</v>
      </c>
      <c r="J545" t="n">
        <v>184.57</v>
      </c>
      <c r="K545" t="n">
        <v>52.44</v>
      </c>
      <c r="L545" t="n">
        <v>6.25</v>
      </c>
      <c r="M545" t="n">
        <v>9</v>
      </c>
      <c r="N545" t="n">
        <v>35.88</v>
      </c>
      <c r="O545" t="n">
        <v>22997.88</v>
      </c>
      <c r="P545" t="n">
        <v>86.51000000000001</v>
      </c>
      <c r="Q545" t="n">
        <v>204.15</v>
      </c>
      <c r="R545" t="n">
        <v>27.64</v>
      </c>
      <c r="S545" t="n">
        <v>17.37</v>
      </c>
      <c r="T545" t="n">
        <v>3008.11</v>
      </c>
      <c r="U545" t="n">
        <v>0.63</v>
      </c>
      <c r="V545" t="n">
        <v>0.74</v>
      </c>
      <c r="W545" t="n">
        <v>1.15</v>
      </c>
      <c r="X545" t="n">
        <v>0.19</v>
      </c>
      <c r="Y545" t="n">
        <v>1</v>
      </c>
      <c r="Z545" t="n">
        <v>10</v>
      </c>
    </row>
    <row r="546">
      <c r="A546" t="n">
        <v>22</v>
      </c>
      <c r="B546" t="n">
        <v>90</v>
      </c>
      <c r="C546" t="inlineStr">
        <is>
          <t xml:space="preserve">CONCLUIDO	</t>
        </is>
      </c>
      <c r="D546" t="n">
        <v>10.319</v>
      </c>
      <c r="E546" t="n">
        <v>9.69</v>
      </c>
      <c r="F546" t="n">
        <v>6.88</v>
      </c>
      <c r="G546" t="n">
        <v>37.52</v>
      </c>
      <c r="H546" t="n">
        <v>0.62</v>
      </c>
      <c r="I546" t="n">
        <v>11</v>
      </c>
      <c r="J546" t="n">
        <v>184.95</v>
      </c>
      <c r="K546" t="n">
        <v>52.44</v>
      </c>
      <c r="L546" t="n">
        <v>6.5</v>
      </c>
      <c r="M546" t="n">
        <v>9</v>
      </c>
      <c r="N546" t="n">
        <v>36.01</v>
      </c>
      <c r="O546" t="n">
        <v>23044.38</v>
      </c>
      <c r="P546" t="n">
        <v>86.52</v>
      </c>
      <c r="Q546" t="n">
        <v>204.14</v>
      </c>
      <c r="R546" t="n">
        <v>27.72</v>
      </c>
      <c r="S546" t="n">
        <v>17.37</v>
      </c>
      <c r="T546" t="n">
        <v>3046.77</v>
      </c>
      <c r="U546" t="n">
        <v>0.63</v>
      </c>
      <c r="V546" t="n">
        <v>0.74</v>
      </c>
      <c r="W546" t="n">
        <v>1.15</v>
      </c>
      <c r="X546" t="n">
        <v>0.19</v>
      </c>
      <c r="Y546" t="n">
        <v>1</v>
      </c>
      <c r="Z546" t="n">
        <v>10</v>
      </c>
    </row>
    <row r="547">
      <c r="A547" t="n">
        <v>23</v>
      </c>
      <c r="B547" t="n">
        <v>90</v>
      </c>
      <c r="C547" t="inlineStr">
        <is>
          <t xml:space="preserve">CONCLUIDO	</t>
        </is>
      </c>
      <c r="D547" t="n">
        <v>10.3128</v>
      </c>
      <c r="E547" t="n">
        <v>9.699999999999999</v>
      </c>
      <c r="F547" t="n">
        <v>6.88</v>
      </c>
      <c r="G547" t="n">
        <v>37.55</v>
      </c>
      <c r="H547" t="n">
        <v>0.65</v>
      </c>
      <c r="I547" t="n">
        <v>11</v>
      </c>
      <c r="J547" t="n">
        <v>185.33</v>
      </c>
      <c r="K547" t="n">
        <v>52.44</v>
      </c>
      <c r="L547" t="n">
        <v>6.75</v>
      </c>
      <c r="M547" t="n">
        <v>9</v>
      </c>
      <c r="N547" t="n">
        <v>36.13</v>
      </c>
      <c r="O547" t="n">
        <v>23090.91</v>
      </c>
      <c r="P547" t="n">
        <v>86.26000000000001</v>
      </c>
      <c r="Q547" t="n">
        <v>204.15</v>
      </c>
      <c r="R547" t="n">
        <v>27.91</v>
      </c>
      <c r="S547" t="n">
        <v>17.37</v>
      </c>
      <c r="T547" t="n">
        <v>3143.24</v>
      </c>
      <c r="U547" t="n">
        <v>0.62</v>
      </c>
      <c r="V547" t="n">
        <v>0.74</v>
      </c>
      <c r="W547" t="n">
        <v>1.15</v>
      </c>
      <c r="X547" t="n">
        <v>0.19</v>
      </c>
      <c r="Y547" t="n">
        <v>1</v>
      </c>
      <c r="Z547" t="n">
        <v>10</v>
      </c>
    </row>
    <row r="548">
      <c r="A548" t="n">
        <v>24</v>
      </c>
      <c r="B548" t="n">
        <v>90</v>
      </c>
      <c r="C548" t="inlineStr">
        <is>
          <t xml:space="preserve">CONCLUIDO	</t>
        </is>
      </c>
      <c r="D548" t="n">
        <v>10.3699</v>
      </c>
      <c r="E548" t="n">
        <v>9.640000000000001</v>
      </c>
      <c r="F548" t="n">
        <v>6.87</v>
      </c>
      <c r="G548" t="n">
        <v>41.2</v>
      </c>
      <c r="H548" t="n">
        <v>0.67</v>
      </c>
      <c r="I548" t="n">
        <v>10</v>
      </c>
      <c r="J548" t="n">
        <v>185.7</v>
      </c>
      <c r="K548" t="n">
        <v>52.44</v>
      </c>
      <c r="L548" t="n">
        <v>7</v>
      </c>
      <c r="M548" t="n">
        <v>8</v>
      </c>
      <c r="N548" t="n">
        <v>36.26</v>
      </c>
      <c r="O548" t="n">
        <v>23137.49</v>
      </c>
      <c r="P548" t="n">
        <v>85.78</v>
      </c>
      <c r="Q548" t="n">
        <v>204.14</v>
      </c>
      <c r="R548" t="n">
        <v>27.3</v>
      </c>
      <c r="S548" t="n">
        <v>17.37</v>
      </c>
      <c r="T548" t="n">
        <v>2843.36</v>
      </c>
      <c r="U548" t="n">
        <v>0.64</v>
      </c>
      <c r="V548" t="n">
        <v>0.74</v>
      </c>
      <c r="W548" t="n">
        <v>1.15</v>
      </c>
      <c r="X548" t="n">
        <v>0.18</v>
      </c>
      <c r="Y548" t="n">
        <v>1</v>
      </c>
      <c r="Z548" t="n">
        <v>10</v>
      </c>
    </row>
    <row r="549">
      <c r="A549" t="n">
        <v>25</v>
      </c>
      <c r="B549" t="n">
        <v>90</v>
      </c>
      <c r="C549" t="inlineStr">
        <is>
          <t xml:space="preserve">CONCLUIDO	</t>
        </is>
      </c>
      <c r="D549" t="n">
        <v>10.3705</v>
      </c>
      <c r="E549" t="n">
        <v>9.640000000000001</v>
      </c>
      <c r="F549" t="n">
        <v>6.87</v>
      </c>
      <c r="G549" t="n">
        <v>41.2</v>
      </c>
      <c r="H549" t="n">
        <v>0.6899999999999999</v>
      </c>
      <c r="I549" t="n">
        <v>10</v>
      </c>
      <c r="J549" t="n">
        <v>186.08</v>
      </c>
      <c r="K549" t="n">
        <v>52.44</v>
      </c>
      <c r="L549" t="n">
        <v>7.25</v>
      </c>
      <c r="M549" t="n">
        <v>8</v>
      </c>
      <c r="N549" t="n">
        <v>36.39</v>
      </c>
      <c r="O549" t="n">
        <v>23184.11</v>
      </c>
      <c r="P549" t="n">
        <v>85.72</v>
      </c>
      <c r="Q549" t="n">
        <v>204.17</v>
      </c>
      <c r="R549" t="n">
        <v>27.35</v>
      </c>
      <c r="S549" t="n">
        <v>17.37</v>
      </c>
      <c r="T549" t="n">
        <v>2865.42</v>
      </c>
      <c r="U549" t="n">
        <v>0.64</v>
      </c>
      <c r="V549" t="n">
        <v>0.74</v>
      </c>
      <c r="W549" t="n">
        <v>1.15</v>
      </c>
      <c r="X549" t="n">
        <v>0.17</v>
      </c>
      <c r="Y549" t="n">
        <v>1</v>
      </c>
      <c r="Z549" t="n">
        <v>10</v>
      </c>
    </row>
    <row r="550">
      <c r="A550" t="n">
        <v>26</v>
      </c>
      <c r="B550" t="n">
        <v>90</v>
      </c>
      <c r="C550" t="inlineStr">
        <is>
          <t xml:space="preserve">CONCLUIDO	</t>
        </is>
      </c>
      <c r="D550" t="n">
        <v>10.3654</v>
      </c>
      <c r="E550" t="n">
        <v>9.65</v>
      </c>
      <c r="F550" t="n">
        <v>6.87</v>
      </c>
      <c r="G550" t="n">
        <v>41.23</v>
      </c>
      <c r="H550" t="n">
        <v>0.71</v>
      </c>
      <c r="I550" t="n">
        <v>10</v>
      </c>
      <c r="J550" t="n">
        <v>186.46</v>
      </c>
      <c r="K550" t="n">
        <v>52.44</v>
      </c>
      <c r="L550" t="n">
        <v>7.5</v>
      </c>
      <c r="M550" t="n">
        <v>8</v>
      </c>
      <c r="N550" t="n">
        <v>36.52</v>
      </c>
      <c r="O550" t="n">
        <v>23230.78</v>
      </c>
      <c r="P550" t="n">
        <v>85.65000000000001</v>
      </c>
      <c r="Q550" t="n">
        <v>204.14</v>
      </c>
      <c r="R550" t="n">
        <v>27.4</v>
      </c>
      <c r="S550" t="n">
        <v>17.37</v>
      </c>
      <c r="T550" t="n">
        <v>2891.86</v>
      </c>
      <c r="U550" t="n">
        <v>0.63</v>
      </c>
      <c r="V550" t="n">
        <v>0.74</v>
      </c>
      <c r="W550" t="n">
        <v>1.15</v>
      </c>
      <c r="X550" t="n">
        <v>0.18</v>
      </c>
      <c r="Y550" t="n">
        <v>1</v>
      </c>
      <c r="Z550" t="n">
        <v>10</v>
      </c>
    </row>
    <row r="551">
      <c r="A551" t="n">
        <v>27</v>
      </c>
      <c r="B551" t="n">
        <v>90</v>
      </c>
      <c r="C551" t="inlineStr">
        <is>
          <t xml:space="preserve">CONCLUIDO	</t>
        </is>
      </c>
      <c r="D551" t="n">
        <v>10.4191</v>
      </c>
      <c r="E551" t="n">
        <v>9.6</v>
      </c>
      <c r="F551" t="n">
        <v>6.86</v>
      </c>
      <c r="G551" t="n">
        <v>45.71</v>
      </c>
      <c r="H551" t="n">
        <v>0.74</v>
      </c>
      <c r="I551" t="n">
        <v>9</v>
      </c>
      <c r="J551" t="n">
        <v>186.84</v>
      </c>
      <c r="K551" t="n">
        <v>52.44</v>
      </c>
      <c r="L551" t="n">
        <v>7.75</v>
      </c>
      <c r="M551" t="n">
        <v>7</v>
      </c>
      <c r="N551" t="n">
        <v>36.65</v>
      </c>
      <c r="O551" t="n">
        <v>23277.49</v>
      </c>
      <c r="P551" t="n">
        <v>85.33</v>
      </c>
      <c r="Q551" t="n">
        <v>204.14</v>
      </c>
      <c r="R551" t="n">
        <v>26.91</v>
      </c>
      <c r="S551" t="n">
        <v>17.37</v>
      </c>
      <c r="T551" t="n">
        <v>2652.45</v>
      </c>
      <c r="U551" t="n">
        <v>0.65</v>
      </c>
      <c r="V551" t="n">
        <v>0.74</v>
      </c>
      <c r="W551" t="n">
        <v>1.15</v>
      </c>
      <c r="X551" t="n">
        <v>0.17</v>
      </c>
      <c r="Y551" t="n">
        <v>1</v>
      </c>
      <c r="Z551" t="n">
        <v>10</v>
      </c>
    </row>
    <row r="552">
      <c r="A552" t="n">
        <v>28</v>
      </c>
      <c r="B552" t="n">
        <v>90</v>
      </c>
      <c r="C552" t="inlineStr">
        <is>
          <t xml:space="preserve">CONCLUIDO	</t>
        </is>
      </c>
      <c r="D552" t="n">
        <v>10.4251</v>
      </c>
      <c r="E552" t="n">
        <v>9.59</v>
      </c>
      <c r="F552" t="n">
        <v>6.85</v>
      </c>
      <c r="G552" t="n">
        <v>45.68</v>
      </c>
      <c r="H552" t="n">
        <v>0.76</v>
      </c>
      <c r="I552" t="n">
        <v>9</v>
      </c>
      <c r="J552" t="n">
        <v>187.22</v>
      </c>
      <c r="K552" t="n">
        <v>52.44</v>
      </c>
      <c r="L552" t="n">
        <v>8</v>
      </c>
      <c r="M552" t="n">
        <v>7</v>
      </c>
      <c r="N552" t="n">
        <v>36.78</v>
      </c>
      <c r="O552" t="n">
        <v>23324.24</v>
      </c>
      <c r="P552" t="n">
        <v>85.40000000000001</v>
      </c>
      <c r="Q552" t="n">
        <v>204.2</v>
      </c>
      <c r="R552" t="n">
        <v>26.86</v>
      </c>
      <c r="S552" t="n">
        <v>17.37</v>
      </c>
      <c r="T552" t="n">
        <v>2629.27</v>
      </c>
      <c r="U552" t="n">
        <v>0.65</v>
      </c>
      <c r="V552" t="n">
        <v>0.75</v>
      </c>
      <c r="W552" t="n">
        <v>1.15</v>
      </c>
      <c r="X552" t="n">
        <v>0.16</v>
      </c>
      <c r="Y552" t="n">
        <v>1</v>
      </c>
      <c r="Z552" t="n">
        <v>10</v>
      </c>
    </row>
    <row r="553">
      <c r="A553" t="n">
        <v>29</v>
      </c>
      <c r="B553" t="n">
        <v>90</v>
      </c>
      <c r="C553" t="inlineStr">
        <is>
          <t xml:space="preserve">CONCLUIDO	</t>
        </is>
      </c>
      <c r="D553" t="n">
        <v>10.4176</v>
      </c>
      <c r="E553" t="n">
        <v>9.6</v>
      </c>
      <c r="F553" t="n">
        <v>6.86</v>
      </c>
      <c r="G553" t="n">
        <v>45.72</v>
      </c>
      <c r="H553" t="n">
        <v>0.78</v>
      </c>
      <c r="I553" t="n">
        <v>9</v>
      </c>
      <c r="J553" t="n">
        <v>187.6</v>
      </c>
      <c r="K553" t="n">
        <v>52.44</v>
      </c>
      <c r="L553" t="n">
        <v>8.25</v>
      </c>
      <c r="M553" t="n">
        <v>7</v>
      </c>
      <c r="N553" t="n">
        <v>36.9</v>
      </c>
      <c r="O553" t="n">
        <v>23371.04</v>
      </c>
      <c r="P553" t="n">
        <v>85.15000000000001</v>
      </c>
      <c r="Q553" t="n">
        <v>204.14</v>
      </c>
      <c r="R553" t="n">
        <v>27.05</v>
      </c>
      <c r="S553" t="n">
        <v>17.37</v>
      </c>
      <c r="T553" t="n">
        <v>2721.14</v>
      </c>
      <c r="U553" t="n">
        <v>0.64</v>
      </c>
      <c r="V553" t="n">
        <v>0.74</v>
      </c>
      <c r="W553" t="n">
        <v>1.15</v>
      </c>
      <c r="X553" t="n">
        <v>0.17</v>
      </c>
      <c r="Y553" t="n">
        <v>1</v>
      </c>
      <c r="Z553" t="n">
        <v>10</v>
      </c>
    </row>
    <row r="554">
      <c r="A554" t="n">
        <v>30</v>
      </c>
      <c r="B554" t="n">
        <v>90</v>
      </c>
      <c r="C554" t="inlineStr">
        <is>
          <t xml:space="preserve">CONCLUIDO	</t>
        </is>
      </c>
      <c r="D554" t="n">
        <v>10.4227</v>
      </c>
      <c r="E554" t="n">
        <v>9.59</v>
      </c>
      <c r="F554" t="n">
        <v>6.85</v>
      </c>
      <c r="G554" t="n">
        <v>45.69</v>
      </c>
      <c r="H554" t="n">
        <v>0.8</v>
      </c>
      <c r="I554" t="n">
        <v>9</v>
      </c>
      <c r="J554" t="n">
        <v>187.98</v>
      </c>
      <c r="K554" t="n">
        <v>52.44</v>
      </c>
      <c r="L554" t="n">
        <v>8.5</v>
      </c>
      <c r="M554" t="n">
        <v>7</v>
      </c>
      <c r="N554" t="n">
        <v>37.03</v>
      </c>
      <c r="O554" t="n">
        <v>23417.88</v>
      </c>
      <c r="P554" t="n">
        <v>84.79000000000001</v>
      </c>
      <c r="Q554" t="n">
        <v>204.22</v>
      </c>
      <c r="R554" t="n">
        <v>26.94</v>
      </c>
      <c r="S554" t="n">
        <v>17.37</v>
      </c>
      <c r="T554" t="n">
        <v>2666.5</v>
      </c>
      <c r="U554" t="n">
        <v>0.64</v>
      </c>
      <c r="V554" t="n">
        <v>0.75</v>
      </c>
      <c r="W554" t="n">
        <v>1.15</v>
      </c>
      <c r="X554" t="n">
        <v>0.16</v>
      </c>
      <c r="Y554" t="n">
        <v>1</v>
      </c>
      <c r="Z554" t="n">
        <v>10</v>
      </c>
    </row>
    <row r="555">
      <c r="A555" t="n">
        <v>31</v>
      </c>
      <c r="B555" t="n">
        <v>90</v>
      </c>
      <c r="C555" t="inlineStr">
        <is>
          <t xml:space="preserve">CONCLUIDO	</t>
        </is>
      </c>
      <c r="D555" t="n">
        <v>10.4969</v>
      </c>
      <c r="E555" t="n">
        <v>9.529999999999999</v>
      </c>
      <c r="F555" t="n">
        <v>6.82</v>
      </c>
      <c r="G555" t="n">
        <v>51.16</v>
      </c>
      <c r="H555" t="n">
        <v>0.82</v>
      </c>
      <c r="I555" t="n">
        <v>8</v>
      </c>
      <c r="J555" t="n">
        <v>188.36</v>
      </c>
      <c r="K555" t="n">
        <v>52.44</v>
      </c>
      <c r="L555" t="n">
        <v>8.75</v>
      </c>
      <c r="M555" t="n">
        <v>6</v>
      </c>
      <c r="N555" t="n">
        <v>37.16</v>
      </c>
      <c r="O555" t="n">
        <v>23464.76</v>
      </c>
      <c r="P555" t="n">
        <v>84.19</v>
      </c>
      <c r="Q555" t="n">
        <v>204.14</v>
      </c>
      <c r="R555" t="n">
        <v>25.99</v>
      </c>
      <c r="S555" t="n">
        <v>17.37</v>
      </c>
      <c r="T555" t="n">
        <v>2196.49</v>
      </c>
      <c r="U555" t="n">
        <v>0.67</v>
      </c>
      <c r="V555" t="n">
        <v>0.75</v>
      </c>
      <c r="W555" t="n">
        <v>1.15</v>
      </c>
      <c r="X555" t="n">
        <v>0.13</v>
      </c>
      <c r="Y555" t="n">
        <v>1</v>
      </c>
      <c r="Z555" t="n">
        <v>10</v>
      </c>
    </row>
    <row r="556">
      <c r="A556" t="n">
        <v>32</v>
      </c>
      <c r="B556" t="n">
        <v>90</v>
      </c>
      <c r="C556" t="inlineStr">
        <is>
          <t xml:space="preserve">CONCLUIDO	</t>
        </is>
      </c>
      <c r="D556" t="n">
        <v>10.4972</v>
      </c>
      <c r="E556" t="n">
        <v>9.529999999999999</v>
      </c>
      <c r="F556" t="n">
        <v>6.82</v>
      </c>
      <c r="G556" t="n">
        <v>51.16</v>
      </c>
      <c r="H556" t="n">
        <v>0.85</v>
      </c>
      <c r="I556" t="n">
        <v>8</v>
      </c>
      <c r="J556" t="n">
        <v>188.74</v>
      </c>
      <c r="K556" t="n">
        <v>52.44</v>
      </c>
      <c r="L556" t="n">
        <v>9</v>
      </c>
      <c r="M556" t="n">
        <v>6</v>
      </c>
      <c r="N556" t="n">
        <v>37.3</v>
      </c>
      <c r="O556" t="n">
        <v>23511.69</v>
      </c>
      <c r="P556" t="n">
        <v>83.88</v>
      </c>
      <c r="Q556" t="n">
        <v>204.15</v>
      </c>
      <c r="R556" t="n">
        <v>25.88</v>
      </c>
      <c r="S556" t="n">
        <v>17.37</v>
      </c>
      <c r="T556" t="n">
        <v>2141.63</v>
      </c>
      <c r="U556" t="n">
        <v>0.67</v>
      </c>
      <c r="V556" t="n">
        <v>0.75</v>
      </c>
      <c r="W556" t="n">
        <v>1.15</v>
      </c>
      <c r="X556" t="n">
        <v>0.13</v>
      </c>
      <c r="Y556" t="n">
        <v>1</v>
      </c>
      <c r="Z556" t="n">
        <v>10</v>
      </c>
    </row>
    <row r="557">
      <c r="A557" t="n">
        <v>33</v>
      </c>
      <c r="B557" t="n">
        <v>90</v>
      </c>
      <c r="C557" t="inlineStr">
        <is>
          <t xml:space="preserve">CONCLUIDO	</t>
        </is>
      </c>
      <c r="D557" t="n">
        <v>10.4819</v>
      </c>
      <c r="E557" t="n">
        <v>9.539999999999999</v>
      </c>
      <c r="F557" t="n">
        <v>6.84</v>
      </c>
      <c r="G557" t="n">
        <v>51.26</v>
      </c>
      <c r="H557" t="n">
        <v>0.87</v>
      </c>
      <c r="I557" t="n">
        <v>8</v>
      </c>
      <c r="J557" t="n">
        <v>189.12</v>
      </c>
      <c r="K557" t="n">
        <v>52.44</v>
      </c>
      <c r="L557" t="n">
        <v>9.25</v>
      </c>
      <c r="M557" t="n">
        <v>6</v>
      </c>
      <c r="N557" t="n">
        <v>37.43</v>
      </c>
      <c r="O557" t="n">
        <v>23558.67</v>
      </c>
      <c r="P557" t="n">
        <v>83.89</v>
      </c>
      <c r="Q557" t="n">
        <v>204.15</v>
      </c>
      <c r="R557" t="n">
        <v>26.31</v>
      </c>
      <c r="S557" t="n">
        <v>17.37</v>
      </c>
      <c r="T557" t="n">
        <v>2359.81</v>
      </c>
      <c r="U557" t="n">
        <v>0.66</v>
      </c>
      <c r="V557" t="n">
        <v>0.75</v>
      </c>
      <c r="W557" t="n">
        <v>1.15</v>
      </c>
      <c r="X557" t="n">
        <v>0.14</v>
      </c>
      <c r="Y557" t="n">
        <v>1</v>
      </c>
      <c r="Z557" t="n">
        <v>10</v>
      </c>
    </row>
    <row r="558">
      <c r="A558" t="n">
        <v>34</v>
      </c>
      <c r="B558" t="n">
        <v>90</v>
      </c>
      <c r="C558" t="inlineStr">
        <is>
          <t xml:space="preserve">CONCLUIDO	</t>
        </is>
      </c>
      <c r="D558" t="n">
        <v>10.4874</v>
      </c>
      <c r="E558" t="n">
        <v>9.539999999999999</v>
      </c>
      <c r="F558" t="n">
        <v>6.83</v>
      </c>
      <c r="G558" t="n">
        <v>51.23</v>
      </c>
      <c r="H558" t="n">
        <v>0.89</v>
      </c>
      <c r="I558" t="n">
        <v>8</v>
      </c>
      <c r="J558" t="n">
        <v>189.5</v>
      </c>
      <c r="K558" t="n">
        <v>52.44</v>
      </c>
      <c r="L558" t="n">
        <v>9.5</v>
      </c>
      <c r="M558" t="n">
        <v>6</v>
      </c>
      <c r="N558" t="n">
        <v>37.56</v>
      </c>
      <c r="O558" t="n">
        <v>23605.68</v>
      </c>
      <c r="P558" t="n">
        <v>83.73</v>
      </c>
      <c r="Q558" t="n">
        <v>204.14</v>
      </c>
      <c r="R558" t="n">
        <v>26.11</v>
      </c>
      <c r="S558" t="n">
        <v>17.37</v>
      </c>
      <c r="T558" t="n">
        <v>2256.53</v>
      </c>
      <c r="U558" t="n">
        <v>0.67</v>
      </c>
      <c r="V558" t="n">
        <v>0.75</v>
      </c>
      <c r="W558" t="n">
        <v>1.15</v>
      </c>
      <c r="X558" t="n">
        <v>0.14</v>
      </c>
      <c r="Y558" t="n">
        <v>1</v>
      </c>
      <c r="Z558" t="n">
        <v>10</v>
      </c>
    </row>
    <row r="559">
      <c r="A559" t="n">
        <v>35</v>
      </c>
      <c r="B559" t="n">
        <v>90</v>
      </c>
      <c r="C559" t="inlineStr">
        <is>
          <t xml:space="preserve">CONCLUIDO	</t>
        </is>
      </c>
      <c r="D559" t="n">
        <v>10.4892</v>
      </c>
      <c r="E559" t="n">
        <v>9.529999999999999</v>
      </c>
      <c r="F559" t="n">
        <v>6.83</v>
      </c>
      <c r="G559" t="n">
        <v>51.21</v>
      </c>
      <c r="H559" t="n">
        <v>0.91</v>
      </c>
      <c r="I559" t="n">
        <v>8</v>
      </c>
      <c r="J559" t="n">
        <v>189.88</v>
      </c>
      <c r="K559" t="n">
        <v>52.44</v>
      </c>
      <c r="L559" t="n">
        <v>9.75</v>
      </c>
      <c r="M559" t="n">
        <v>6</v>
      </c>
      <c r="N559" t="n">
        <v>37.69</v>
      </c>
      <c r="O559" t="n">
        <v>23652.75</v>
      </c>
      <c r="P559" t="n">
        <v>83.29000000000001</v>
      </c>
      <c r="Q559" t="n">
        <v>204.14</v>
      </c>
      <c r="R559" t="n">
        <v>26.15</v>
      </c>
      <c r="S559" t="n">
        <v>17.37</v>
      </c>
      <c r="T559" t="n">
        <v>2277.5</v>
      </c>
      <c r="U559" t="n">
        <v>0.66</v>
      </c>
      <c r="V559" t="n">
        <v>0.75</v>
      </c>
      <c r="W559" t="n">
        <v>1.15</v>
      </c>
      <c r="X559" t="n">
        <v>0.14</v>
      </c>
      <c r="Y559" t="n">
        <v>1</v>
      </c>
      <c r="Z559" t="n">
        <v>10</v>
      </c>
    </row>
    <row r="560">
      <c r="A560" t="n">
        <v>36</v>
      </c>
      <c r="B560" t="n">
        <v>90</v>
      </c>
      <c r="C560" t="inlineStr">
        <is>
          <t xml:space="preserve">CONCLUIDO	</t>
        </is>
      </c>
      <c r="D560" t="n">
        <v>10.5584</v>
      </c>
      <c r="E560" t="n">
        <v>9.470000000000001</v>
      </c>
      <c r="F560" t="n">
        <v>6.8</v>
      </c>
      <c r="G560" t="n">
        <v>58.3</v>
      </c>
      <c r="H560" t="n">
        <v>0.93</v>
      </c>
      <c r="I560" t="n">
        <v>7</v>
      </c>
      <c r="J560" t="n">
        <v>190.26</v>
      </c>
      <c r="K560" t="n">
        <v>52.44</v>
      </c>
      <c r="L560" t="n">
        <v>10</v>
      </c>
      <c r="M560" t="n">
        <v>5</v>
      </c>
      <c r="N560" t="n">
        <v>37.82</v>
      </c>
      <c r="O560" t="n">
        <v>23699.85</v>
      </c>
      <c r="P560" t="n">
        <v>82.86</v>
      </c>
      <c r="Q560" t="n">
        <v>204.16</v>
      </c>
      <c r="R560" t="n">
        <v>25.26</v>
      </c>
      <c r="S560" t="n">
        <v>17.37</v>
      </c>
      <c r="T560" t="n">
        <v>1838.02</v>
      </c>
      <c r="U560" t="n">
        <v>0.6899999999999999</v>
      </c>
      <c r="V560" t="n">
        <v>0.75</v>
      </c>
      <c r="W560" t="n">
        <v>1.15</v>
      </c>
      <c r="X560" t="n">
        <v>0.11</v>
      </c>
      <c r="Y560" t="n">
        <v>1</v>
      </c>
      <c r="Z560" t="n">
        <v>10</v>
      </c>
    </row>
    <row r="561">
      <c r="A561" t="n">
        <v>37</v>
      </c>
      <c r="B561" t="n">
        <v>90</v>
      </c>
      <c r="C561" t="inlineStr">
        <is>
          <t xml:space="preserve">CONCLUIDO	</t>
        </is>
      </c>
      <c r="D561" t="n">
        <v>10.5513</v>
      </c>
      <c r="E561" t="n">
        <v>9.48</v>
      </c>
      <c r="F561" t="n">
        <v>6.81</v>
      </c>
      <c r="G561" t="n">
        <v>58.35</v>
      </c>
      <c r="H561" t="n">
        <v>0.95</v>
      </c>
      <c r="I561" t="n">
        <v>7</v>
      </c>
      <c r="J561" t="n">
        <v>190.65</v>
      </c>
      <c r="K561" t="n">
        <v>52.44</v>
      </c>
      <c r="L561" t="n">
        <v>10.25</v>
      </c>
      <c r="M561" t="n">
        <v>5</v>
      </c>
      <c r="N561" t="n">
        <v>37.95</v>
      </c>
      <c r="O561" t="n">
        <v>23747</v>
      </c>
      <c r="P561" t="n">
        <v>83.04000000000001</v>
      </c>
      <c r="Q561" t="n">
        <v>204.14</v>
      </c>
      <c r="R561" t="n">
        <v>25.47</v>
      </c>
      <c r="S561" t="n">
        <v>17.37</v>
      </c>
      <c r="T561" t="n">
        <v>1940.3</v>
      </c>
      <c r="U561" t="n">
        <v>0.68</v>
      </c>
      <c r="V561" t="n">
        <v>0.75</v>
      </c>
      <c r="W561" t="n">
        <v>1.15</v>
      </c>
      <c r="X561" t="n">
        <v>0.12</v>
      </c>
      <c r="Y561" t="n">
        <v>1</v>
      </c>
      <c r="Z561" t="n">
        <v>10</v>
      </c>
    </row>
    <row r="562">
      <c r="A562" t="n">
        <v>38</v>
      </c>
      <c r="B562" t="n">
        <v>90</v>
      </c>
      <c r="C562" t="inlineStr">
        <is>
          <t xml:space="preserve">CONCLUIDO	</t>
        </is>
      </c>
      <c r="D562" t="n">
        <v>10.5519</v>
      </c>
      <c r="E562" t="n">
        <v>9.48</v>
      </c>
      <c r="F562" t="n">
        <v>6.81</v>
      </c>
      <c r="G562" t="n">
        <v>58.35</v>
      </c>
      <c r="H562" t="n">
        <v>0.98</v>
      </c>
      <c r="I562" t="n">
        <v>7</v>
      </c>
      <c r="J562" t="n">
        <v>191.03</v>
      </c>
      <c r="K562" t="n">
        <v>52.44</v>
      </c>
      <c r="L562" t="n">
        <v>10.5</v>
      </c>
      <c r="M562" t="n">
        <v>5</v>
      </c>
      <c r="N562" t="n">
        <v>38.09</v>
      </c>
      <c r="O562" t="n">
        <v>23794.2</v>
      </c>
      <c r="P562" t="n">
        <v>83.04000000000001</v>
      </c>
      <c r="Q562" t="n">
        <v>204.14</v>
      </c>
      <c r="R562" t="n">
        <v>25.53</v>
      </c>
      <c r="S562" t="n">
        <v>17.37</v>
      </c>
      <c r="T562" t="n">
        <v>1973.94</v>
      </c>
      <c r="U562" t="n">
        <v>0.68</v>
      </c>
      <c r="V562" t="n">
        <v>0.75</v>
      </c>
      <c r="W562" t="n">
        <v>1.15</v>
      </c>
      <c r="X562" t="n">
        <v>0.12</v>
      </c>
      <c r="Y562" t="n">
        <v>1</v>
      </c>
      <c r="Z562" t="n">
        <v>10</v>
      </c>
    </row>
    <row r="563">
      <c r="A563" t="n">
        <v>39</v>
      </c>
      <c r="B563" t="n">
        <v>90</v>
      </c>
      <c r="C563" t="inlineStr">
        <is>
          <t xml:space="preserve">CONCLUIDO	</t>
        </is>
      </c>
      <c r="D563" t="n">
        <v>10.5461</v>
      </c>
      <c r="E563" t="n">
        <v>9.48</v>
      </c>
      <c r="F563" t="n">
        <v>6.81</v>
      </c>
      <c r="G563" t="n">
        <v>58.4</v>
      </c>
      <c r="H563" t="n">
        <v>1</v>
      </c>
      <c r="I563" t="n">
        <v>7</v>
      </c>
      <c r="J563" t="n">
        <v>191.41</v>
      </c>
      <c r="K563" t="n">
        <v>52.44</v>
      </c>
      <c r="L563" t="n">
        <v>10.75</v>
      </c>
      <c r="M563" t="n">
        <v>5</v>
      </c>
      <c r="N563" t="n">
        <v>38.22</v>
      </c>
      <c r="O563" t="n">
        <v>23841.44</v>
      </c>
      <c r="P563" t="n">
        <v>82.98999999999999</v>
      </c>
      <c r="Q563" t="n">
        <v>204.14</v>
      </c>
      <c r="R563" t="n">
        <v>25.55</v>
      </c>
      <c r="S563" t="n">
        <v>17.37</v>
      </c>
      <c r="T563" t="n">
        <v>1983.89</v>
      </c>
      <c r="U563" t="n">
        <v>0.68</v>
      </c>
      <c r="V563" t="n">
        <v>0.75</v>
      </c>
      <c r="W563" t="n">
        <v>1.15</v>
      </c>
      <c r="X563" t="n">
        <v>0.12</v>
      </c>
      <c r="Y563" t="n">
        <v>1</v>
      </c>
      <c r="Z563" t="n">
        <v>10</v>
      </c>
    </row>
    <row r="564">
      <c r="A564" t="n">
        <v>40</v>
      </c>
      <c r="B564" t="n">
        <v>90</v>
      </c>
      <c r="C564" t="inlineStr">
        <is>
          <t xml:space="preserve">CONCLUIDO	</t>
        </is>
      </c>
      <c r="D564" t="n">
        <v>10.5504</v>
      </c>
      <c r="E564" t="n">
        <v>9.48</v>
      </c>
      <c r="F564" t="n">
        <v>6.81</v>
      </c>
      <c r="G564" t="n">
        <v>58.36</v>
      </c>
      <c r="H564" t="n">
        <v>1.02</v>
      </c>
      <c r="I564" t="n">
        <v>7</v>
      </c>
      <c r="J564" t="n">
        <v>191.79</v>
      </c>
      <c r="K564" t="n">
        <v>52.44</v>
      </c>
      <c r="L564" t="n">
        <v>11</v>
      </c>
      <c r="M564" t="n">
        <v>5</v>
      </c>
      <c r="N564" t="n">
        <v>38.35</v>
      </c>
      <c r="O564" t="n">
        <v>23888.73</v>
      </c>
      <c r="P564" t="n">
        <v>82.65000000000001</v>
      </c>
      <c r="Q564" t="n">
        <v>204.17</v>
      </c>
      <c r="R564" t="n">
        <v>25.65</v>
      </c>
      <c r="S564" t="n">
        <v>17.37</v>
      </c>
      <c r="T564" t="n">
        <v>2030.84</v>
      </c>
      <c r="U564" t="n">
        <v>0.68</v>
      </c>
      <c r="V564" t="n">
        <v>0.75</v>
      </c>
      <c r="W564" t="n">
        <v>1.14</v>
      </c>
      <c r="X564" t="n">
        <v>0.12</v>
      </c>
      <c r="Y564" t="n">
        <v>1</v>
      </c>
      <c r="Z564" t="n">
        <v>10</v>
      </c>
    </row>
    <row r="565">
      <c r="A565" t="n">
        <v>41</v>
      </c>
      <c r="B565" t="n">
        <v>90</v>
      </c>
      <c r="C565" t="inlineStr">
        <is>
          <t xml:space="preserve">CONCLUIDO	</t>
        </is>
      </c>
      <c r="D565" t="n">
        <v>10.5436</v>
      </c>
      <c r="E565" t="n">
        <v>9.48</v>
      </c>
      <c r="F565" t="n">
        <v>6.82</v>
      </c>
      <c r="G565" t="n">
        <v>58.41</v>
      </c>
      <c r="H565" t="n">
        <v>1.04</v>
      </c>
      <c r="I565" t="n">
        <v>7</v>
      </c>
      <c r="J565" t="n">
        <v>192.18</v>
      </c>
      <c r="K565" t="n">
        <v>52.44</v>
      </c>
      <c r="L565" t="n">
        <v>11.25</v>
      </c>
      <c r="M565" t="n">
        <v>5</v>
      </c>
      <c r="N565" t="n">
        <v>38.49</v>
      </c>
      <c r="O565" t="n">
        <v>23936.06</v>
      </c>
      <c r="P565" t="n">
        <v>82.34999999999999</v>
      </c>
      <c r="Q565" t="n">
        <v>204.15</v>
      </c>
      <c r="R565" t="n">
        <v>25.74</v>
      </c>
      <c r="S565" t="n">
        <v>17.37</v>
      </c>
      <c r="T565" t="n">
        <v>2075.34</v>
      </c>
      <c r="U565" t="n">
        <v>0.68</v>
      </c>
      <c r="V565" t="n">
        <v>0.75</v>
      </c>
      <c r="W565" t="n">
        <v>1.15</v>
      </c>
      <c r="X565" t="n">
        <v>0.12</v>
      </c>
      <c r="Y565" t="n">
        <v>1</v>
      </c>
      <c r="Z565" t="n">
        <v>10</v>
      </c>
    </row>
    <row r="566">
      <c r="A566" t="n">
        <v>42</v>
      </c>
      <c r="B566" t="n">
        <v>90</v>
      </c>
      <c r="C566" t="inlineStr">
        <is>
          <t xml:space="preserve">CONCLUIDO	</t>
        </is>
      </c>
      <c r="D566" t="n">
        <v>10.547</v>
      </c>
      <c r="E566" t="n">
        <v>9.48</v>
      </c>
      <c r="F566" t="n">
        <v>6.81</v>
      </c>
      <c r="G566" t="n">
        <v>58.39</v>
      </c>
      <c r="H566" t="n">
        <v>1.06</v>
      </c>
      <c r="I566" t="n">
        <v>7</v>
      </c>
      <c r="J566" t="n">
        <v>192.56</v>
      </c>
      <c r="K566" t="n">
        <v>52.44</v>
      </c>
      <c r="L566" t="n">
        <v>11.5</v>
      </c>
      <c r="M566" t="n">
        <v>5</v>
      </c>
      <c r="N566" t="n">
        <v>38.62</v>
      </c>
      <c r="O566" t="n">
        <v>23983.44</v>
      </c>
      <c r="P566" t="n">
        <v>81.98999999999999</v>
      </c>
      <c r="Q566" t="n">
        <v>204.14</v>
      </c>
      <c r="R566" t="n">
        <v>25.58</v>
      </c>
      <c r="S566" t="n">
        <v>17.37</v>
      </c>
      <c r="T566" t="n">
        <v>1998.07</v>
      </c>
      <c r="U566" t="n">
        <v>0.68</v>
      </c>
      <c r="V566" t="n">
        <v>0.75</v>
      </c>
      <c r="W566" t="n">
        <v>1.15</v>
      </c>
      <c r="X566" t="n">
        <v>0.12</v>
      </c>
      <c r="Y566" t="n">
        <v>1</v>
      </c>
      <c r="Z566" t="n">
        <v>10</v>
      </c>
    </row>
    <row r="567">
      <c r="A567" t="n">
        <v>43</v>
      </c>
      <c r="B567" t="n">
        <v>90</v>
      </c>
      <c r="C567" t="inlineStr">
        <is>
          <t xml:space="preserve">CONCLUIDO	</t>
        </is>
      </c>
      <c r="D567" t="n">
        <v>10.6145</v>
      </c>
      <c r="E567" t="n">
        <v>9.42</v>
      </c>
      <c r="F567" t="n">
        <v>6.79</v>
      </c>
      <c r="G567" t="n">
        <v>67.87</v>
      </c>
      <c r="H567" t="n">
        <v>1.08</v>
      </c>
      <c r="I567" t="n">
        <v>6</v>
      </c>
      <c r="J567" t="n">
        <v>192.95</v>
      </c>
      <c r="K567" t="n">
        <v>52.44</v>
      </c>
      <c r="L567" t="n">
        <v>11.75</v>
      </c>
      <c r="M567" t="n">
        <v>4</v>
      </c>
      <c r="N567" t="n">
        <v>38.75</v>
      </c>
      <c r="O567" t="n">
        <v>24030.86</v>
      </c>
      <c r="P567" t="n">
        <v>81.38</v>
      </c>
      <c r="Q567" t="n">
        <v>204.14</v>
      </c>
      <c r="R567" t="n">
        <v>24.74</v>
      </c>
      <c r="S567" t="n">
        <v>17.37</v>
      </c>
      <c r="T567" t="n">
        <v>1581.18</v>
      </c>
      <c r="U567" t="n">
        <v>0.7</v>
      </c>
      <c r="V567" t="n">
        <v>0.75</v>
      </c>
      <c r="W567" t="n">
        <v>1.15</v>
      </c>
      <c r="X567" t="n">
        <v>0.1</v>
      </c>
      <c r="Y567" t="n">
        <v>1</v>
      </c>
      <c r="Z567" t="n">
        <v>10</v>
      </c>
    </row>
    <row r="568">
      <c r="A568" t="n">
        <v>44</v>
      </c>
      <c r="B568" t="n">
        <v>90</v>
      </c>
      <c r="C568" t="inlineStr">
        <is>
          <t xml:space="preserve">CONCLUIDO	</t>
        </is>
      </c>
      <c r="D568" t="n">
        <v>10.612</v>
      </c>
      <c r="E568" t="n">
        <v>9.42</v>
      </c>
      <c r="F568" t="n">
        <v>6.79</v>
      </c>
      <c r="G568" t="n">
        <v>67.89</v>
      </c>
      <c r="H568" t="n">
        <v>1.1</v>
      </c>
      <c r="I568" t="n">
        <v>6</v>
      </c>
      <c r="J568" t="n">
        <v>193.33</v>
      </c>
      <c r="K568" t="n">
        <v>52.44</v>
      </c>
      <c r="L568" t="n">
        <v>12</v>
      </c>
      <c r="M568" t="n">
        <v>4</v>
      </c>
      <c r="N568" t="n">
        <v>38.89</v>
      </c>
      <c r="O568" t="n">
        <v>24078.33</v>
      </c>
      <c r="P568" t="n">
        <v>81.39</v>
      </c>
      <c r="Q568" t="n">
        <v>204.14</v>
      </c>
      <c r="R568" t="n">
        <v>24.85</v>
      </c>
      <c r="S568" t="n">
        <v>17.37</v>
      </c>
      <c r="T568" t="n">
        <v>1635.85</v>
      </c>
      <c r="U568" t="n">
        <v>0.7</v>
      </c>
      <c r="V568" t="n">
        <v>0.75</v>
      </c>
      <c r="W568" t="n">
        <v>1.15</v>
      </c>
      <c r="X568" t="n">
        <v>0.1</v>
      </c>
      <c r="Y568" t="n">
        <v>1</v>
      </c>
      <c r="Z568" t="n">
        <v>10</v>
      </c>
    </row>
    <row r="569">
      <c r="A569" t="n">
        <v>45</v>
      </c>
      <c r="B569" t="n">
        <v>90</v>
      </c>
      <c r="C569" t="inlineStr">
        <is>
          <t xml:space="preserve">CONCLUIDO	</t>
        </is>
      </c>
      <c r="D569" t="n">
        <v>10.6132</v>
      </c>
      <c r="E569" t="n">
        <v>9.42</v>
      </c>
      <c r="F569" t="n">
        <v>6.79</v>
      </c>
      <c r="G569" t="n">
        <v>67.88</v>
      </c>
      <c r="H569" t="n">
        <v>1.12</v>
      </c>
      <c r="I569" t="n">
        <v>6</v>
      </c>
      <c r="J569" t="n">
        <v>193.72</v>
      </c>
      <c r="K569" t="n">
        <v>52.44</v>
      </c>
      <c r="L569" t="n">
        <v>12.25</v>
      </c>
      <c r="M569" t="n">
        <v>4</v>
      </c>
      <c r="N569" t="n">
        <v>39.02</v>
      </c>
      <c r="O569" t="n">
        <v>24125.85</v>
      </c>
      <c r="P569" t="n">
        <v>81.5</v>
      </c>
      <c r="Q569" t="n">
        <v>204.14</v>
      </c>
      <c r="R569" t="n">
        <v>24.82</v>
      </c>
      <c r="S569" t="n">
        <v>17.37</v>
      </c>
      <c r="T569" t="n">
        <v>1620.31</v>
      </c>
      <c r="U569" t="n">
        <v>0.7</v>
      </c>
      <c r="V569" t="n">
        <v>0.75</v>
      </c>
      <c r="W569" t="n">
        <v>1.15</v>
      </c>
      <c r="X569" t="n">
        <v>0.1</v>
      </c>
      <c r="Y569" t="n">
        <v>1</v>
      </c>
      <c r="Z569" t="n">
        <v>10</v>
      </c>
    </row>
    <row r="570">
      <c r="A570" t="n">
        <v>46</v>
      </c>
      <c r="B570" t="n">
        <v>90</v>
      </c>
      <c r="C570" t="inlineStr">
        <is>
          <t xml:space="preserve">CONCLUIDO	</t>
        </is>
      </c>
      <c r="D570" t="n">
        <v>10.6129</v>
      </c>
      <c r="E570" t="n">
        <v>9.42</v>
      </c>
      <c r="F570" t="n">
        <v>6.79</v>
      </c>
      <c r="G570" t="n">
        <v>67.89</v>
      </c>
      <c r="H570" t="n">
        <v>1.14</v>
      </c>
      <c r="I570" t="n">
        <v>6</v>
      </c>
      <c r="J570" t="n">
        <v>194.1</v>
      </c>
      <c r="K570" t="n">
        <v>52.44</v>
      </c>
      <c r="L570" t="n">
        <v>12.5</v>
      </c>
      <c r="M570" t="n">
        <v>4</v>
      </c>
      <c r="N570" t="n">
        <v>39.16</v>
      </c>
      <c r="O570" t="n">
        <v>24173.41</v>
      </c>
      <c r="P570" t="n">
        <v>81.44</v>
      </c>
      <c r="Q570" t="n">
        <v>204.14</v>
      </c>
      <c r="R570" t="n">
        <v>24.95</v>
      </c>
      <c r="S570" t="n">
        <v>17.37</v>
      </c>
      <c r="T570" t="n">
        <v>1687.25</v>
      </c>
      <c r="U570" t="n">
        <v>0.7</v>
      </c>
      <c r="V570" t="n">
        <v>0.75</v>
      </c>
      <c r="W570" t="n">
        <v>1.14</v>
      </c>
      <c r="X570" t="n">
        <v>0.1</v>
      </c>
      <c r="Y570" t="n">
        <v>1</v>
      </c>
      <c r="Z570" t="n">
        <v>10</v>
      </c>
    </row>
    <row r="571">
      <c r="A571" t="n">
        <v>47</v>
      </c>
      <c r="B571" t="n">
        <v>90</v>
      </c>
      <c r="C571" t="inlineStr">
        <is>
          <t xml:space="preserve">CONCLUIDO	</t>
        </is>
      </c>
      <c r="D571" t="n">
        <v>10.6217</v>
      </c>
      <c r="E571" t="n">
        <v>9.41</v>
      </c>
      <c r="F571" t="n">
        <v>6.78</v>
      </c>
      <c r="G571" t="n">
        <v>67.81</v>
      </c>
      <c r="H571" t="n">
        <v>1.16</v>
      </c>
      <c r="I571" t="n">
        <v>6</v>
      </c>
      <c r="J571" t="n">
        <v>194.49</v>
      </c>
      <c r="K571" t="n">
        <v>52.44</v>
      </c>
      <c r="L571" t="n">
        <v>12.75</v>
      </c>
      <c r="M571" t="n">
        <v>4</v>
      </c>
      <c r="N571" t="n">
        <v>39.3</v>
      </c>
      <c r="O571" t="n">
        <v>24221.02</v>
      </c>
      <c r="P571" t="n">
        <v>81.09999999999999</v>
      </c>
      <c r="Q571" t="n">
        <v>204.15</v>
      </c>
      <c r="R571" t="n">
        <v>24.61</v>
      </c>
      <c r="S571" t="n">
        <v>17.37</v>
      </c>
      <c r="T571" t="n">
        <v>1516.29</v>
      </c>
      <c r="U571" t="n">
        <v>0.71</v>
      </c>
      <c r="V571" t="n">
        <v>0.75</v>
      </c>
      <c r="W571" t="n">
        <v>1.15</v>
      </c>
      <c r="X571" t="n">
        <v>0.09</v>
      </c>
      <c r="Y571" t="n">
        <v>1</v>
      </c>
      <c r="Z571" t="n">
        <v>10</v>
      </c>
    </row>
    <row r="572">
      <c r="A572" t="n">
        <v>48</v>
      </c>
      <c r="B572" t="n">
        <v>90</v>
      </c>
      <c r="C572" t="inlineStr">
        <is>
          <t xml:space="preserve">CONCLUIDO	</t>
        </is>
      </c>
      <c r="D572" t="n">
        <v>10.6201</v>
      </c>
      <c r="E572" t="n">
        <v>9.42</v>
      </c>
      <c r="F572" t="n">
        <v>6.78</v>
      </c>
      <c r="G572" t="n">
        <v>67.81999999999999</v>
      </c>
      <c r="H572" t="n">
        <v>1.18</v>
      </c>
      <c r="I572" t="n">
        <v>6</v>
      </c>
      <c r="J572" t="n">
        <v>194.88</v>
      </c>
      <c r="K572" t="n">
        <v>52.44</v>
      </c>
      <c r="L572" t="n">
        <v>13</v>
      </c>
      <c r="M572" t="n">
        <v>4</v>
      </c>
      <c r="N572" t="n">
        <v>39.43</v>
      </c>
      <c r="O572" t="n">
        <v>24268.67</v>
      </c>
      <c r="P572" t="n">
        <v>80.83</v>
      </c>
      <c r="Q572" t="n">
        <v>204.14</v>
      </c>
      <c r="R572" t="n">
        <v>24.75</v>
      </c>
      <c r="S572" t="n">
        <v>17.37</v>
      </c>
      <c r="T572" t="n">
        <v>1588.22</v>
      </c>
      <c r="U572" t="n">
        <v>0.7</v>
      </c>
      <c r="V572" t="n">
        <v>0.75</v>
      </c>
      <c r="W572" t="n">
        <v>1.14</v>
      </c>
      <c r="X572" t="n">
        <v>0.09</v>
      </c>
      <c r="Y572" t="n">
        <v>1</v>
      </c>
      <c r="Z572" t="n">
        <v>10</v>
      </c>
    </row>
    <row r="573">
      <c r="A573" t="n">
        <v>49</v>
      </c>
      <c r="B573" t="n">
        <v>90</v>
      </c>
      <c r="C573" t="inlineStr">
        <is>
          <t xml:space="preserve">CONCLUIDO	</t>
        </is>
      </c>
      <c r="D573" t="n">
        <v>10.6082</v>
      </c>
      <c r="E573" t="n">
        <v>9.43</v>
      </c>
      <c r="F573" t="n">
        <v>6.79</v>
      </c>
      <c r="G573" t="n">
        <v>67.93000000000001</v>
      </c>
      <c r="H573" t="n">
        <v>1.2</v>
      </c>
      <c r="I573" t="n">
        <v>6</v>
      </c>
      <c r="J573" t="n">
        <v>195.26</v>
      </c>
      <c r="K573" t="n">
        <v>52.44</v>
      </c>
      <c r="L573" t="n">
        <v>13.25</v>
      </c>
      <c r="M573" t="n">
        <v>4</v>
      </c>
      <c r="N573" t="n">
        <v>39.57</v>
      </c>
      <c r="O573" t="n">
        <v>24316.37</v>
      </c>
      <c r="P573" t="n">
        <v>80.73999999999999</v>
      </c>
      <c r="Q573" t="n">
        <v>204.14</v>
      </c>
      <c r="R573" t="n">
        <v>25.06</v>
      </c>
      <c r="S573" t="n">
        <v>17.37</v>
      </c>
      <c r="T573" t="n">
        <v>1742.06</v>
      </c>
      <c r="U573" t="n">
        <v>0.6899999999999999</v>
      </c>
      <c r="V573" t="n">
        <v>0.75</v>
      </c>
      <c r="W573" t="n">
        <v>1.14</v>
      </c>
      <c r="X573" t="n">
        <v>0.1</v>
      </c>
      <c r="Y573" t="n">
        <v>1</v>
      </c>
      <c r="Z573" t="n">
        <v>10</v>
      </c>
    </row>
    <row r="574">
      <c r="A574" t="n">
        <v>50</v>
      </c>
      <c r="B574" t="n">
        <v>90</v>
      </c>
      <c r="C574" t="inlineStr">
        <is>
          <t xml:space="preserve">CONCLUIDO	</t>
        </is>
      </c>
      <c r="D574" t="n">
        <v>10.6113</v>
      </c>
      <c r="E574" t="n">
        <v>9.42</v>
      </c>
      <c r="F574" t="n">
        <v>6.79</v>
      </c>
      <c r="G574" t="n">
        <v>67.90000000000001</v>
      </c>
      <c r="H574" t="n">
        <v>1.22</v>
      </c>
      <c r="I574" t="n">
        <v>6</v>
      </c>
      <c r="J574" t="n">
        <v>195.65</v>
      </c>
      <c r="K574" t="n">
        <v>52.44</v>
      </c>
      <c r="L574" t="n">
        <v>13.5</v>
      </c>
      <c r="M574" t="n">
        <v>4</v>
      </c>
      <c r="N574" t="n">
        <v>39.71</v>
      </c>
      <c r="O574" t="n">
        <v>24364.12</v>
      </c>
      <c r="P574" t="n">
        <v>80.31</v>
      </c>
      <c r="Q574" t="n">
        <v>204.14</v>
      </c>
      <c r="R574" t="n">
        <v>24.89</v>
      </c>
      <c r="S574" t="n">
        <v>17.37</v>
      </c>
      <c r="T574" t="n">
        <v>1659.16</v>
      </c>
      <c r="U574" t="n">
        <v>0.7</v>
      </c>
      <c r="V574" t="n">
        <v>0.75</v>
      </c>
      <c r="W574" t="n">
        <v>1.15</v>
      </c>
      <c r="X574" t="n">
        <v>0.1</v>
      </c>
      <c r="Y574" t="n">
        <v>1</v>
      </c>
      <c r="Z574" t="n">
        <v>10</v>
      </c>
    </row>
    <row r="575">
      <c r="A575" t="n">
        <v>51</v>
      </c>
      <c r="B575" t="n">
        <v>90</v>
      </c>
      <c r="C575" t="inlineStr">
        <is>
          <t xml:space="preserve">CONCLUIDO	</t>
        </is>
      </c>
      <c r="D575" t="n">
        <v>10.6157</v>
      </c>
      <c r="E575" t="n">
        <v>9.42</v>
      </c>
      <c r="F575" t="n">
        <v>6.79</v>
      </c>
      <c r="G575" t="n">
        <v>67.86</v>
      </c>
      <c r="H575" t="n">
        <v>1.25</v>
      </c>
      <c r="I575" t="n">
        <v>6</v>
      </c>
      <c r="J575" t="n">
        <v>196.04</v>
      </c>
      <c r="K575" t="n">
        <v>52.44</v>
      </c>
      <c r="L575" t="n">
        <v>13.75</v>
      </c>
      <c r="M575" t="n">
        <v>4</v>
      </c>
      <c r="N575" t="n">
        <v>39.84</v>
      </c>
      <c r="O575" t="n">
        <v>24411.91</v>
      </c>
      <c r="P575" t="n">
        <v>80.34999999999999</v>
      </c>
      <c r="Q575" t="n">
        <v>204.14</v>
      </c>
      <c r="R575" t="n">
        <v>24.79</v>
      </c>
      <c r="S575" t="n">
        <v>17.37</v>
      </c>
      <c r="T575" t="n">
        <v>1606.25</v>
      </c>
      <c r="U575" t="n">
        <v>0.7</v>
      </c>
      <c r="V575" t="n">
        <v>0.75</v>
      </c>
      <c r="W575" t="n">
        <v>1.15</v>
      </c>
      <c r="X575" t="n">
        <v>0.1</v>
      </c>
      <c r="Y575" t="n">
        <v>1</v>
      </c>
      <c r="Z575" t="n">
        <v>10</v>
      </c>
    </row>
    <row r="576">
      <c r="A576" t="n">
        <v>52</v>
      </c>
      <c r="B576" t="n">
        <v>90</v>
      </c>
      <c r="C576" t="inlineStr">
        <is>
          <t xml:space="preserve">CONCLUIDO	</t>
        </is>
      </c>
      <c r="D576" t="n">
        <v>10.6082</v>
      </c>
      <c r="E576" t="n">
        <v>9.43</v>
      </c>
      <c r="F576" t="n">
        <v>6.79</v>
      </c>
      <c r="G576" t="n">
        <v>67.93000000000001</v>
      </c>
      <c r="H576" t="n">
        <v>1.27</v>
      </c>
      <c r="I576" t="n">
        <v>6</v>
      </c>
      <c r="J576" t="n">
        <v>196.42</v>
      </c>
      <c r="K576" t="n">
        <v>52.44</v>
      </c>
      <c r="L576" t="n">
        <v>14</v>
      </c>
      <c r="M576" t="n">
        <v>4</v>
      </c>
      <c r="N576" t="n">
        <v>39.98</v>
      </c>
      <c r="O576" t="n">
        <v>24459.75</v>
      </c>
      <c r="P576" t="n">
        <v>79.79000000000001</v>
      </c>
      <c r="Q576" t="n">
        <v>204.15</v>
      </c>
      <c r="R576" t="n">
        <v>25.08</v>
      </c>
      <c r="S576" t="n">
        <v>17.37</v>
      </c>
      <c r="T576" t="n">
        <v>1753.13</v>
      </c>
      <c r="U576" t="n">
        <v>0.6899999999999999</v>
      </c>
      <c r="V576" t="n">
        <v>0.75</v>
      </c>
      <c r="W576" t="n">
        <v>1.14</v>
      </c>
      <c r="X576" t="n">
        <v>0.1</v>
      </c>
      <c r="Y576" t="n">
        <v>1</v>
      </c>
      <c r="Z576" t="n">
        <v>10</v>
      </c>
    </row>
    <row r="577">
      <c r="A577" t="n">
        <v>53</v>
      </c>
      <c r="B577" t="n">
        <v>90</v>
      </c>
      <c r="C577" t="inlineStr">
        <is>
          <t xml:space="preserve">CONCLUIDO	</t>
        </is>
      </c>
      <c r="D577" t="n">
        <v>10.672</v>
      </c>
      <c r="E577" t="n">
        <v>9.369999999999999</v>
      </c>
      <c r="F577" t="n">
        <v>6.77</v>
      </c>
      <c r="G577" t="n">
        <v>81.26000000000001</v>
      </c>
      <c r="H577" t="n">
        <v>1.29</v>
      </c>
      <c r="I577" t="n">
        <v>5</v>
      </c>
      <c r="J577" t="n">
        <v>196.81</v>
      </c>
      <c r="K577" t="n">
        <v>52.44</v>
      </c>
      <c r="L577" t="n">
        <v>14.25</v>
      </c>
      <c r="M577" t="n">
        <v>3</v>
      </c>
      <c r="N577" t="n">
        <v>40.12</v>
      </c>
      <c r="O577" t="n">
        <v>24507.64</v>
      </c>
      <c r="P577" t="n">
        <v>79.04000000000001</v>
      </c>
      <c r="Q577" t="n">
        <v>204.14</v>
      </c>
      <c r="R577" t="n">
        <v>24.35</v>
      </c>
      <c r="S577" t="n">
        <v>17.37</v>
      </c>
      <c r="T577" t="n">
        <v>1390.56</v>
      </c>
      <c r="U577" t="n">
        <v>0.71</v>
      </c>
      <c r="V577" t="n">
        <v>0.75</v>
      </c>
      <c r="W577" t="n">
        <v>1.14</v>
      </c>
      <c r="X577" t="n">
        <v>0.08</v>
      </c>
      <c r="Y577" t="n">
        <v>1</v>
      </c>
      <c r="Z577" t="n">
        <v>10</v>
      </c>
    </row>
    <row r="578">
      <c r="A578" t="n">
        <v>54</v>
      </c>
      <c r="B578" t="n">
        <v>90</v>
      </c>
      <c r="C578" t="inlineStr">
        <is>
          <t xml:space="preserve">CONCLUIDO	</t>
        </is>
      </c>
      <c r="D578" t="n">
        <v>10.667</v>
      </c>
      <c r="E578" t="n">
        <v>9.369999999999999</v>
      </c>
      <c r="F578" t="n">
        <v>6.78</v>
      </c>
      <c r="G578" t="n">
        <v>81.31999999999999</v>
      </c>
      <c r="H578" t="n">
        <v>1.31</v>
      </c>
      <c r="I578" t="n">
        <v>5</v>
      </c>
      <c r="J578" t="n">
        <v>197.2</v>
      </c>
      <c r="K578" t="n">
        <v>52.44</v>
      </c>
      <c r="L578" t="n">
        <v>14.5</v>
      </c>
      <c r="M578" t="n">
        <v>3</v>
      </c>
      <c r="N578" t="n">
        <v>40.26</v>
      </c>
      <c r="O578" t="n">
        <v>24555.57</v>
      </c>
      <c r="P578" t="n">
        <v>79.42</v>
      </c>
      <c r="Q578" t="n">
        <v>204.14</v>
      </c>
      <c r="R578" t="n">
        <v>24.59</v>
      </c>
      <c r="S578" t="n">
        <v>17.37</v>
      </c>
      <c r="T578" t="n">
        <v>1514.21</v>
      </c>
      <c r="U578" t="n">
        <v>0.71</v>
      </c>
      <c r="V578" t="n">
        <v>0.75</v>
      </c>
      <c r="W578" t="n">
        <v>1.14</v>
      </c>
      <c r="X578" t="n">
        <v>0.09</v>
      </c>
      <c r="Y578" t="n">
        <v>1</v>
      </c>
      <c r="Z578" t="n">
        <v>10</v>
      </c>
    </row>
    <row r="579">
      <c r="A579" t="n">
        <v>55</v>
      </c>
      <c r="B579" t="n">
        <v>90</v>
      </c>
      <c r="C579" t="inlineStr">
        <is>
          <t xml:space="preserve">CONCLUIDO	</t>
        </is>
      </c>
      <c r="D579" t="n">
        <v>10.673</v>
      </c>
      <c r="E579" t="n">
        <v>9.369999999999999</v>
      </c>
      <c r="F579" t="n">
        <v>6.77</v>
      </c>
      <c r="G579" t="n">
        <v>81.25</v>
      </c>
      <c r="H579" t="n">
        <v>1.33</v>
      </c>
      <c r="I579" t="n">
        <v>5</v>
      </c>
      <c r="J579" t="n">
        <v>197.59</v>
      </c>
      <c r="K579" t="n">
        <v>52.44</v>
      </c>
      <c r="L579" t="n">
        <v>14.75</v>
      </c>
      <c r="M579" t="n">
        <v>3</v>
      </c>
      <c r="N579" t="n">
        <v>40.4</v>
      </c>
      <c r="O579" t="n">
        <v>24603.55</v>
      </c>
      <c r="P579" t="n">
        <v>79.39</v>
      </c>
      <c r="Q579" t="n">
        <v>204.14</v>
      </c>
      <c r="R579" t="n">
        <v>24.36</v>
      </c>
      <c r="S579" t="n">
        <v>17.37</v>
      </c>
      <c r="T579" t="n">
        <v>1396.14</v>
      </c>
      <c r="U579" t="n">
        <v>0.71</v>
      </c>
      <c r="V579" t="n">
        <v>0.75</v>
      </c>
      <c r="W579" t="n">
        <v>1.14</v>
      </c>
      <c r="X579" t="n">
        <v>0.08</v>
      </c>
      <c r="Y579" t="n">
        <v>1</v>
      </c>
      <c r="Z579" t="n">
        <v>10</v>
      </c>
    </row>
    <row r="580">
      <c r="A580" t="n">
        <v>56</v>
      </c>
      <c r="B580" t="n">
        <v>90</v>
      </c>
      <c r="C580" t="inlineStr">
        <is>
          <t xml:space="preserve">CONCLUIDO	</t>
        </is>
      </c>
      <c r="D580" t="n">
        <v>10.6679</v>
      </c>
      <c r="E580" t="n">
        <v>9.369999999999999</v>
      </c>
      <c r="F580" t="n">
        <v>6.78</v>
      </c>
      <c r="G580" t="n">
        <v>81.31</v>
      </c>
      <c r="H580" t="n">
        <v>1.35</v>
      </c>
      <c r="I580" t="n">
        <v>5</v>
      </c>
      <c r="J580" t="n">
        <v>197.98</v>
      </c>
      <c r="K580" t="n">
        <v>52.44</v>
      </c>
      <c r="L580" t="n">
        <v>15</v>
      </c>
      <c r="M580" t="n">
        <v>3</v>
      </c>
      <c r="N580" t="n">
        <v>40.54</v>
      </c>
      <c r="O580" t="n">
        <v>24651.58</v>
      </c>
      <c r="P580" t="n">
        <v>79.67</v>
      </c>
      <c r="Q580" t="n">
        <v>204.15</v>
      </c>
      <c r="R580" t="n">
        <v>24.48</v>
      </c>
      <c r="S580" t="n">
        <v>17.37</v>
      </c>
      <c r="T580" t="n">
        <v>1458.04</v>
      </c>
      <c r="U580" t="n">
        <v>0.71</v>
      </c>
      <c r="V580" t="n">
        <v>0.75</v>
      </c>
      <c r="W580" t="n">
        <v>1.14</v>
      </c>
      <c r="X580" t="n">
        <v>0.08</v>
      </c>
      <c r="Y580" t="n">
        <v>1</v>
      </c>
      <c r="Z580" t="n">
        <v>10</v>
      </c>
    </row>
    <row r="581">
      <c r="A581" t="n">
        <v>57</v>
      </c>
      <c r="B581" t="n">
        <v>90</v>
      </c>
      <c r="C581" t="inlineStr">
        <is>
          <t xml:space="preserve">CONCLUIDO	</t>
        </is>
      </c>
      <c r="D581" t="n">
        <v>10.6705</v>
      </c>
      <c r="E581" t="n">
        <v>9.369999999999999</v>
      </c>
      <c r="F581" t="n">
        <v>6.77</v>
      </c>
      <c r="G581" t="n">
        <v>81.28</v>
      </c>
      <c r="H581" t="n">
        <v>1.36</v>
      </c>
      <c r="I581" t="n">
        <v>5</v>
      </c>
      <c r="J581" t="n">
        <v>198.37</v>
      </c>
      <c r="K581" t="n">
        <v>52.44</v>
      </c>
      <c r="L581" t="n">
        <v>15.25</v>
      </c>
      <c r="M581" t="n">
        <v>3</v>
      </c>
      <c r="N581" t="n">
        <v>40.68</v>
      </c>
      <c r="O581" t="n">
        <v>24699.65</v>
      </c>
      <c r="P581" t="n">
        <v>79.33</v>
      </c>
      <c r="Q581" t="n">
        <v>204.14</v>
      </c>
      <c r="R581" t="n">
        <v>24.39</v>
      </c>
      <c r="S581" t="n">
        <v>17.37</v>
      </c>
      <c r="T581" t="n">
        <v>1414.32</v>
      </c>
      <c r="U581" t="n">
        <v>0.71</v>
      </c>
      <c r="V581" t="n">
        <v>0.75</v>
      </c>
      <c r="W581" t="n">
        <v>1.14</v>
      </c>
      <c r="X581" t="n">
        <v>0.08</v>
      </c>
      <c r="Y581" t="n">
        <v>1</v>
      </c>
      <c r="Z581" t="n">
        <v>10</v>
      </c>
    </row>
    <row r="582">
      <c r="A582" t="n">
        <v>58</v>
      </c>
      <c r="B582" t="n">
        <v>90</v>
      </c>
      <c r="C582" t="inlineStr">
        <is>
          <t xml:space="preserve">CONCLUIDO	</t>
        </is>
      </c>
      <c r="D582" t="n">
        <v>10.6645</v>
      </c>
      <c r="E582" t="n">
        <v>9.380000000000001</v>
      </c>
      <c r="F582" t="n">
        <v>6.78</v>
      </c>
      <c r="G582" t="n">
        <v>81.34</v>
      </c>
      <c r="H582" t="n">
        <v>1.38</v>
      </c>
      <c r="I582" t="n">
        <v>5</v>
      </c>
      <c r="J582" t="n">
        <v>198.76</v>
      </c>
      <c r="K582" t="n">
        <v>52.44</v>
      </c>
      <c r="L582" t="n">
        <v>15.5</v>
      </c>
      <c r="M582" t="n">
        <v>3</v>
      </c>
      <c r="N582" t="n">
        <v>40.82</v>
      </c>
      <c r="O582" t="n">
        <v>24747.78</v>
      </c>
      <c r="P582" t="n">
        <v>79.33</v>
      </c>
      <c r="Q582" t="n">
        <v>204.14</v>
      </c>
      <c r="R582" t="n">
        <v>24.54</v>
      </c>
      <c r="S582" t="n">
        <v>17.37</v>
      </c>
      <c r="T582" t="n">
        <v>1485.75</v>
      </c>
      <c r="U582" t="n">
        <v>0.71</v>
      </c>
      <c r="V582" t="n">
        <v>0.75</v>
      </c>
      <c r="W582" t="n">
        <v>1.15</v>
      </c>
      <c r="X582" t="n">
        <v>0.09</v>
      </c>
      <c r="Y582" t="n">
        <v>1</v>
      </c>
      <c r="Z582" t="n">
        <v>10</v>
      </c>
    </row>
    <row r="583">
      <c r="A583" t="n">
        <v>59</v>
      </c>
      <c r="B583" t="n">
        <v>90</v>
      </c>
      <c r="C583" t="inlineStr">
        <is>
          <t xml:space="preserve">CONCLUIDO	</t>
        </is>
      </c>
      <c r="D583" t="n">
        <v>10.673</v>
      </c>
      <c r="E583" t="n">
        <v>9.369999999999999</v>
      </c>
      <c r="F583" t="n">
        <v>6.77</v>
      </c>
      <c r="G583" t="n">
        <v>81.25</v>
      </c>
      <c r="H583" t="n">
        <v>1.4</v>
      </c>
      <c r="I583" t="n">
        <v>5</v>
      </c>
      <c r="J583" t="n">
        <v>199.15</v>
      </c>
      <c r="K583" t="n">
        <v>52.44</v>
      </c>
      <c r="L583" t="n">
        <v>15.75</v>
      </c>
      <c r="M583" t="n">
        <v>3</v>
      </c>
      <c r="N583" t="n">
        <v>40.96</v>
      </c>
      <c r="O583" t="n">
        <v>24795.95</v>
      </c>
      <c r="P583" t="n">
        <v>79.05</v>
      </c>
      <c r="Q583" t="n">
        <v>204.14</v>
      </c>
      <c r="R583" t="n">
        <v>24.41</v>
      </c>
      <c r="S583" t="n">
        <v>17.37</v>
      </c>
      <c r="T583" t="n">
        <v>1420.42</v>
      </c>
      <c r="U583" t="n">
        <v>0.71</v>
      </c>
      <c r="V583" t="n">
        <v>0.75</v>
      </c>
      <c r="W583" t="n">
        <v>1.14</v>
      </c>
      <c r="X583" t="n">
        <v>0.08</v>
      </c>
      <c r="Y583" t="n">
        <v>1</v>
      </c>
      <c r="Z583" t="n">
        <v>10</v>
      </c>
    </row>
    <row r="584">
      <c r="A584" t="n">
        <v>60</v>
      </c>
      <c r="B584" t="n">
        <v>90</v>
      </c>
      <c r="C584" t="inlineStr">
        <is>
          <t xml:space="preserve">CONCLUIDO	</t>
        </is>
      </c>
      <c r="D584" t="n">
        <v>10.6743</v>
      </c>
      <c r="E584" t="n">
        <v>9.369999999999999</v>
      </c>
      <c r="F584" t="n">
        <v>6.77</v>
      </c>
      <c r="G584" t="n">
        <v>81.23999999999999</v>
      </c>
      <c r="H584" t="n">
        <v>1.42</v>
      </c>
      <c r="I584" t="n">
        <v>5</v>
      </c>
      <c r="J584" t="n">
        <v>199.54</v>
      </c>
      <c r="K584" t="n">
        <v>52.44</v>
      </c>
      <c r="L584" t="n">
        <v>16</v>
      </c>
      <c r="M584" t="n">
        <v>3</v>
      </c>
      <c r="N584" t="n">
        <v>41.1</v>
      </c>
      <c r="O584" t="n">
        <v>24844.17</v>
      </c>
      <c r="P584" t="n">
        <v>78.79000000000001</v>
      </c>
      <c r="Q584" t="n">
        <v>204.14</v>
      </c>
      <c r="R584" t="n">
        <v>24.39</v>
      </c>
      <c r="S584" t="n">
        <v>17.37</v>
      </c>
      <c r="T584" t="n">
        <v>1410.02</v>
      </c>
      <c r="U584" t="n">
        <v>0.71</v>
      </c>
      <c r="V584" t="n">
        <v>0.75</v>
      </c>
      <c r="W584" t="n">
        <v>1.14</v>
      </c>
      <c r="X584" t="n">
        <v>0.08</v>
      </c>
      <c r="Y584" t="n">
        <v>1</v>
      </c>
      <c r="Z584" t="n">
        <v>10</v>
      </c>
    </row>
    <row r="585">
      <c r="A585" t="n">
        <v>61</v>
      </c>
      <c r="B585" t="n">
        <v>90</v>
      </c>
      <c r="C585" t="inlineStr">
        <is>
          <t xml:space="preserve">CONCLUIDO	</t>
        </is>
      </c>
      <c r="D585" t="n">
        <v>10.6787</v>
      </c>
      <c r="E585" t="n">
        <v>9.359999999999999</v>
      </c>
      <c r="F585" t="n">
        <v>6.77</v>
      </c>
      <c r="G585" t="n">
        <v>81.19</v>
      </c>
      <c r="H585" t="n">
        <v>1.44</v>
      </c>
      <c r="I585" t="n">
        <v>5</v>
      </c>
      <c r="J585" t="n">
        <v>199.93</v>
      </c>
      <c r="K585" t="n">
        <v>52.44</v>
      </c>
      <c r="L585" t="n">
        <v>16.25</v>
      </c>
      <c r="M585" t="n">
        <v>3</v>
      </c>
      <c r="N585" t="n">
        <v>41.24</v>
      </c>
      <c r="O585" t="n">
        <v>24892.44</v>
      </c>
      <c r="P585" t="n">
        <v>78.34999999999999</v>
      </c>
      <c r="Q585" t="n">
        <v>204.14</v>
      </c>
      <c r="R585" t="n">
        <v>24.14</v>
      </c>
      <c r="S585" t="n">
        <v>17.37</v>
      </c>
      <c r="T585" t="n">
        <v>1287.17</v>
      </c>
      <c r="U585" t="n">
        <v>0.72</v>
      </c>
      <c r="V585" t="n">
        <v>0.75</v>
      </c>
      <c r="W585" t="n">
        <v>1.14</v>
      </c>
      <c r="X585" t="n">
        <v>0.07000000000000001</v>
      </c>
      <c r="Y585" t="n">
        <v>1</v>
      </c>
      <c r="Z585" t="n">
        <v>10</v>
      </c>
    </row>
    <row r="586">
      <c r="A586" t="n">
        <v>62</v>
      </c>
      <c r="B586" t="n">
        <v>90</v>
      </c>
      <c r="C586" t="inlineStr">
        <is>
          <t xml:space="preserve">CONCLUIDO	</t>
        </is>
      </c>
      <c r="D586" t="n">
        <v>10.6803</v>
      </c>
      <c r="E586" t="n">
        <v>9.359999999999999</v>
      </c>
      <c r="F586" t="n">
        <v>6.76</v>
      </c>
      <c r="G586" t="n">
        <v>81.18000000000001</v>
      </c>
      <c r="H586" t="n">
        <v>1.46</v>
      </c>
      <c r="I586" t="n">
        <v>5</v>
      </c>
      <c r="J586" t="n">
        <v>200.32</v>
      </c>
      <c r="K586" t="n">
        <v>52.44</v>
      </c>
      <c r="L586" t="n">
        <v>16.5</v>
      </c>
      <c r="M586" t="n">
        <v>3</v>
      </c>
      <c r="N586" t="n">
        <v>41.38</v>
      </c>
      <c r="O586" t="n">
        <v>24940.75</v>
      </c>
      <c r="P586" t="n">
        <v>77.83</v>
      </c>
      <c r="Q586" t="n">
        <v>204.14</v>
      </c>
      <c r="R586" t="n">
        <v>24.06</v>
      </c>
      <c r="S586" t="n">
        <v>17.37</v>
      </c>
      <c r="T586" t="n">
        <v>1248.07</v>
      </c>
      <c r="U586" t="n">
        <v>0.72</v>
      </c>
      <c r="V586" t="n">
        <v>0.75</v>
      </c>
      <c r="W586" t="n">
        <v>1.15</v>
      </c>
      <c r="X586" t="n">
        <v>0.07000000000000001</v>
      </c>
      <c r="Y586" t="n">
        <v>1</v>
      </c>
      <c r="Z586" t="n">
        <v>10</v>
      </c>
    </row>
    <row r="587">
      <c r="A587" t="n">
        <v>63</v>
      </c>
      <c r="B587" t="n">
        <v>90</v>
      </c>
      <c r="C587" t="inlineStr">
        <is>
          <t xml:space="preserve">CONCLUIDO	</t>
        </is>
      </c>
      <c r="D587" t="n">
        <v>10.6746</v>
      </c>
      <c r="E587" t="n">
        <v>9.369999999999999</v>
      </c>
      <c r="F587" t="n">
        <v>6.77</v>
      </c>
      <c r="G587" t="n">
        <v>81.23999999999999</v>
      </c>
      <c r="H587" t="n">
        <v>1.48</v>
      </c>
      <c r="I587" t="n">
        <v>5</v>
      </c>
      <c r="J587" t="n">
        <v>200.72</v>
      </c>
      <c r="K587" t="n">
        <v>52.44</v>
      </c>
      <c r="L587" t="n">
        <v>16.75</v>
      </c>
      <c r="M587" t="n">
        <v>3</v>
      </c>
      <c r="N587" t="n">
        <v>41.52</v>
      </c>
      <c r="O587" t="n">
        <v>24989.11</v>
      </c>
      <c r="P587" t="n">
        <v>77.29000000000001</v>
      </c>
      <c r="Q587" t="n">
        <v>204.14</v>
      </c>
      <c r="R587" t="n">
        <v>24.21</v>
      </c>
      <c r="S587" t="n">
        <v>17.37</v>
      </c>
      <c r="T587" t="n">
        <v>1321.92</v>
      </c>
      <c r="U587" t="n">
        <v>0.72</v>
      </c>
      <c r="V587" t="n">
        <v>0.75</v>
      </c>
      <c r="W587" t="n">
        <v>1.15</v>
      </c>
      <c r="X587" t="n">
        <v>0.08</v>
      </c>
      <c r="Y587" t="n">
        <v>1</v>
      </c>
      <c r="Z587" t="n">
        <v>10</v>
      </c>
    </row>
    <row r="588">
      <c r="A588" t="n">
        <v>64</v>
      </c>
      <c r="B588" t="n">
        <v>90</v>
      </c>
      <c r="C588" t="inlineStr">
        <is>
          <t xml:space="preserve">CONCLUIDO	</t>
        </is>
      </c>
      <c r="D588" t="n">
        <v>10.6784</v>
      </c>
      <c r="E588" t="n">
        <v>9.359999999999999</v>
      </c>
      <c r="F588" t="n">
        <v>6.77</v>
      </c>
      <c r="G588" t="n">
        <v>81.2</v>
      </c>
      <c r="H588" t="n">
        <v>1.5</v>
      </c>
      <c r="I588" t="n">
        <v>5</v>
      </c>
      <c r="J588" t="n">
        <v>201.11</v>
      </c>
      <c r="K588" t="n">
        <v>52.44</v>
      </c>
      <c r="L588" t="n">
        <v>17</v>
      </c>
      <c r="M588" t="n">
        <v>3</v>
      </c>
      <c r="N588" t="n">
        <v>41.67</v>
      </c>
      <c r="O588" t="n">
        <v>25037.53</v>
      </c>
      <c r="P588" t="n">
        <v>76.90000000000001</v>
      </c>
      <c r="Q588" t="n">
        <v>204.14</v>
      </c>
      <c r="R588" t="n">
        <v>24.18</v>
      </c>
      <c r="S588" t="n">
        <v>17.37</v>
      </c>
      <c r="T588" t="n">
        <v>1308.09</v>
      </c>
      <c r="U588" t="n">
        <v>0.72</v>
      </c>
      <c r="V588" t="n">
        <v>0.75</v>
      </c>
      <c r="W588" t="n">
        <v>1.14</v>
      </c>
      <c r="X588" t="n">
        <v>0.08</v>
      </c>
      <c r="Y588" t="n">
        <v>1</v>
      </c>
      <c r="Z588" t="n">
        <v>10</v>
      </c>
    </row>
    <row r="589">
      <c r="A589" t="n">
        <v>65</v>
      </c>
      <c r="B589" t="n">
        <v>90</v>
      </c>
      <c r="C589" t="inlineStr">
        <is>
          <t xml:space="preserve">CONCLUIDO	</t>
        </is>
      </c>
      <c r="D589" t="n">
        <v>10.6739</v>
      </c>
      <c r="E589" t="n">
        <v>9.369999999999999</v>
      </c>
      <c r="F589" t="n">
        <v>6.77</v>
      </c>
      <c r="G589" t="n">
        <v>81.23999999999999</v>
      </c>
      <c r="H589" t="n">
        <v>1.52</v>
      </c>
      <c r="I589" t="n">
        <v>5</v>
      </c>
      <c r="J589" t="n">
        <v>201.5</v>
      </c>
      <c r="K589" t="n">
        <v>52.44</v>
      </c>
      <c r="L589" t="n">
        <v>17.25</v>
      </c>
      <c r="M589" t="n">
        <v>3</v>
      </c>
      <c r="N589" t="n">
        <v>41.81</v>
      </c>
      <c r="O589" t="n">
        <v>25085.99</v>
      </c>
      <c r="P589" t="n">
        <v>76.8</v>
      </c>
      <c r="Q589" t="n">
        <v>204.14</v>
      </c>
      <c r="R589" t="n">
        <v>24.29</v>
      </c>
      <c r="S589" t="n">
        <v>17.37</v>
      </c>
      <c r="T589" t="n">
        <v>1364.19</v>
      </c>
      <c r="U589" t="n">
        <v>0.72</v>
      </c>
      <c r="V589" t="n">
        <v>0.75</v>
      </c>
      <c r="W589" t="n">
        <v>1.14</v>
      </c>
      <c r="X589" t="n">
        <v>0.08</v>
      </c>
      <c r="Y589" t="n">
        <v>1</v>
      </c>
      <c r="Z589" t="n">
        <v>10</v>
      </c>
    </row>
    <row r="590">
      <c r="A590" t="n">
        <v>66</v>
      </c>
      <c r="B590" t="n">
        <v>90</v>
      </c>
      <c r="C590" t="inlineStr">
        <is>
          <t xml:space="preserve">CONCLUIDO	</t>
        </is>
      </c>
      <c r="D590" t="n">
        <v>10.666</v>
      </c>
      <c r="E590" t="n">
        <v>9.380000000000001</v>
      </c>
      <c r="F590" t="n">
        <v>6.78</v>
      </c>
      <c r="G590" t="n">
        <v>81.33</v>
      </c>
      <c r="H590" t="n">
        <v>1.54</v>
      </c>
      <c r="I590" t="n">
        <v>5</v>
      </c>
      <c r="J590" t="n">
        <v>201.9</v>
      </c>
      <c r="K590" t="n">
        <v>52.44</v>
      </c>
      <c r="L590" t="n">
        <v>17.5</v>
      </c>
      <c r="M590" t="n">
        <v>3</v>
      </c>
      <c r="N590" t="n">
        <v>41.95</v>
      </c>
      <c r="O590" t="n">
        <v>25134.5</v>
      </c>
      <c r="P590" t="n">
        <v>76.63</v>
      </c>
      <c r="Q590" t="n">
        <v>204.14</v>
      </c>
      <c r="R590" t="n">
        <v>24.48</v>
      </c>
      <c r="S590" t="n">
        <v>17.37</v>
      </c>
      <c r="T590" t="n">
        <v>1455.37</v>
      </c>
      <c r="U590" t="n">
        <v>0.71</v>
      </c>
      <c r="V590" t="n">
        <v>0.75</v>
      </c>
      <c r="W590" t="n">
        <v>1.15</v>
      </c>
      <c r="X590" t="n">
        <v>0.09</v>
      </c>
      <c r="Y590" t="n">
        <v>1</v>
      </c>
      <c r="Z590" t="n">
        <v>10</v>
      </c>
    </row>
    <row r="591">
      <c r="A591" t="n">
        <v>67</v>
      </c>
      <c r="B591" t="n">
        <v>90</v>
      </c>
      <c r="C591" t="inlineStr">
        <is>
          <t xml:space="preserve">CONCLUIDO	</t>
        </is>
      </c>
      <c r="D591" t="n">
        <v>10.6736</v>
      </c>
      <c r="E591" t="n">
        <v>9.369999999999999</v>
      </c>
      <c r="F591" t="n">
        <v>6.77</v>
      </c>
      <c r="G591" t="n">
        <v>81.25</v>
      </c>
      <c r="H591" t="n">
        <v>1.56</v>
      </c>
      <c r="I591" t="n">
        <v>5</v>
      </c>
      <c r="J591" t="n">
        <v>202.29</v>
      </c>
      <c r="K591" t="n">
        <v>52.44</v>
      </c>
      <c r="L591" t="n">
        <v>17.75</v>
      </c>
      <c r="M591" t="n">
        <v>3</v>
      </c>
      <c r="N591" t="n">
        <v>42.1</v>
      </c>
      <c r="O591" t="n">
        <v>25183.06</v>
      </c>
      <c r="P591" t="n">
        <v>76.01000000000001</v>
      </c>
      <c r="Q591" t="n">
        <v>204.14</v>
      </c>
      <c r="R591" t="n">
        <v>24.23</v>
      </c>
      <c r="S591" t="n">
        <v>17.37</v>
      </c>
      <c r="T591" t="n">
        <v>1332.14</v>
      </c>
      <c r="U591" t="n">
        <v>0.72</v>
      </c>
      <c r="V591" t="n">
        <v>0.75</v>
      </c>
      <c r="W591" t="n">
        <v>1.15</v>
      </c>
      <c r="X591" t="n">
        <v>0.08</v>
      </c>
      <c r="Y591" t="n">
        <v>1</v>
      </c>
      <c r="Z591" t="n">
        <v>10</v>
      </c>
    </row>
    <row r="592">
      <c r="A592" t="n">
        <v>68</v>
      </c>
      <c r="B592" t="n">
        <v>90</v>
      </c>
      <c r="C592" t="inlineStr">
        <is>
          <t xml:space="preserve">CONCLUIDO	</t>
        </is>
      </c>
      <c r="D592" t="n">
        <v>10.7456</v>
      </c>
      <c r="E592" t="n">
        <v>9.31</v>
      </c>
      <c r="F592" t="n">
        <v>6.74</v>
      </c>
      <c r="G592" t="n">
        <v>101.15</v>
      </c>
      <c r="H592" t="n">
        <v>1.58</v>
      </c>
      <c r="I592" t="n">
        <v>4</v>
      </c>
      <c r="J592" t="n">
        <v>202.68</v>
      </c>
      <c r="K592" t="n">
        <v>52.44</v>
      </c>
      <c r="L592" t="n">
        <v>18</v>
      </c>
      <c r="M592" t="n">
        <v>2</v>
      </c>
      <c r="N592" t="n">
        <v>42.24</v>
      </c>
      <c r="O592" t="n">
        <v>25231.66</v>
      </c>
      <c r="P592" t="n">
        <v>75.09</v>
      </c>
      <c r="Q592" t="n">
        <v>204.14</v>
      </c>
      <c r="R592" t="n">
        <v>23.44</v>
      </c>
      <c r="S592" t="n">
        <v>17.37</v>
      </c>
      <c r="T592" t="n">
        <v>939.85</v>
      </c>
      <c r="U592" t="n">
        <v>0.74</v>
      </c>
      <c r="V592" t="n">
        <v>0.76</v>
      </c>
      <c r="W592" t="n">
        <v>1.14</v>
      </c>
      <c r="X592" t="n">
        <v>0.05</v>
      </c>
      <c r="Y592" t="n">
        <v>1</v>
      </c>
      <c r="Z592" t="n">
        <v>10</v>
      </c>
    </row>
    <row r="593">
      <c r="A593" t="n">
        <v>69</v>
      </c>
      <c r="B593" t="n">
        <v>90</v>
      </c>
      <c r="C593" t="inlineStr">
        <is>
          <t xml:space="preserve">CONCLUIDO	</t>
        </is>
      </c>
      <c r="D593" t="n">
        <v>10.7447</v>
      </c>
      <c r="E593" t="n">
        <v>9.31</v>
      </c>
      <c r="F593" t="n">
        <v>6.74</v>
      </c>
      <c r="G593" t="n">
        <v>101.16</v>
      </c>
      <c r="H593" t="n">
        <v>1.6</v>
      </c>
      <c r="I593" t="n">
        <v>4</v>
      </c>
      <c r="J593" t="n">
        <v>203.08</v>
      </c>
      <c r="K593" t="n">
        <v>52.44</v>
      </c>
      <c r="L593" t="n">
        <v>18.25</v>
      </c>
      <c r="M593" t="n">
        <v>2</v>
      </c>
      <c r="N593" t="n">
        <v>42.39</v>
      </c>
      <c r="O593" t="n">
        <v>25280.45</v>
      </c>
      <c r="P593" t="n">
        <v>75.11</v>
      </c>
      <c r="Q593" t="n">
        <v>204.14</v>
      </c>
      <c r="R593" t="n">
        <v>23.48</v>
      </c>
      <c r="S593" t="n">
        <v>17.37</v>
      </c>
      <c r="T593" t="n">
        <v>960.41</v>
      </c>
      <c r="U593" t="n">
        <v>0.74</v>
      </c>
      <c r="V593" t="n">
        <v>0.76</v>
      </c>
      <c r="W593" t="n">
        <v>1.14</v>
      </c>
      <c r="X593" t="n">
        <v>0.05</v>
      </c>
      <c r="Y593" t="n">
        <v>1</v>
      </c>
      <c r="Z593" t="n">
        <v>10</v>
      </c>
    </row>
    <row r="594">
      <c r="A594" t="n">
        <v>70</v>
      </c>
      <c r="B594" t="n">
        <v>90</v>
      </c>
      <c r="C594" t="inlineStr">
        <is>
          <t xml:space="preserve">CONCLUIDO	</t>
        </is>
      </c>
      <c r="D594" t="n">
        <v>10.7399</v>
      </c>
      <c r="E594" t="n">
        <v>9.31</v>
      </c>
      <c r="F594" t="n">
        <v>6.75</v>
      </c>
      <c r="G594" t="n">
        <v>101.22</v>
      </c>
      <c r="H594" t="n">
        <v>1.61</v>
      </c>
      <c r="I594" t="n">
        <v>4</v>
      </c>
      <c r="J594" t="n">
        <v>203.47</v>
      </c>
      <c r="K594" t="n">
        <v>52.44</v>
      </c>
      <c r="L594" t="n">
        <v>18.5</v>
      </c>
      <c r="M594" t="n">
        <v>2</v>
      </c>
      <c r="N594" t="n">
        <v>42.53</v>
      </c>
      <c r="O594" t="n">
        <v>25329.15</v>
      </c>
      <c r="P594" t="n">
        <v>75.45999999999999</v>
      </c>
      <c r="Q594" t="n">
        <v>204.14</v>
      </c>
      <c r="R594" t="n">
        <v>23.64</v>
      </c>
      <c r="S594" t="n">
        <v>17.37</v>
      </c>
      <c r="T594" t="n">
        <v>1043.32</v>
      </c>
      <c r="U594" t="n">
        <v>0.73</v>
      </c>
      <c r="V594" t="n">
        <v>0.76</v>
      </c>
      <c r="W594" t="n">
        <v>1.14</v>
      </c>
      <c r="X594" t="n">
        <v>0.06</v>
      </c>
      <c r="Y594" t="n">
        <v>1</v>
      </c>
      <c r="Z594" t="n">
        <v>10</v>
      </c>
    </row>
    <row r="595">
      <c r="A595" t="n">
        <v>71</v>
      </c>
      <c r="B595" t="n">
        <v>90</v>
      </c>
      <c r="C595" t="inlineStr">
        <is>
          <t xml:space="preserve">CONCLUIDO	</t>
        </is>
      </c>
      <c r="D595" t="n">
        <v>10.7402</v>
      </c>
      <c r="E595" t="n">
        <v>9.31</v>
      </c>
      <c r="F595" t="n">
        <v>6.75</v>
      </c>
      <c r="G595" t="n">
        <v>101.22</v>
      </c>
      <c r="H595" t="n">
        <v>1.63</v>
      </c>
      <c r="I595" t="n">
        <v>4</v>
      </c>
      <c r="J595" t="n">
        <v>203.87</v>
      </c>
      <c r="K595" t="n">
        <v>52.44</v>
      </c>
      <c r="L595" t="n">
        <v>18.75</v>
      </c>
      <c r="M595" t="n">
        <v>2</v>
      </c>
      <c r="N595" t="n">
        <v>42.68</v>
      </c>
      <c r="O595" t="n">
        <v>25377.91</v>
      </c>
      <c r="P595" t="n">
        <v>75.51000000000001</v>
      </c>
      <c r="Q595" t="n">
        <v>204.14</v>
      </c>
      <c r="R595" t="n">
        <v>23.63</v>
      </c>
      <c r="S595" t="n">
        <v>17.37</v>
      </c>
      <c r="T595" t="n">
        <v>1036.11</v>
      </c>
      <c r="U595" t="n">
        <v>0.74</v>
      </c>
      <c r="V595" t="n">
        <v>0.76</v>
      </c>
      <c r="W595" t="n">
        <v>1.14</v>
      </c>
      <c r="X595" t="n">
        <v>0.06</v>
      </c>
      <c r="Y595" t="n">
        <v>1</v>
      </c>
      <c r="Z595" t="n">
        <v>10</v>
      </c>
    </row>
    <row r="596">
      <c r="A596" t="n">
        <v>72</v>
      </c>
      <c r="B596" t="n">
        <v>90</v>
      </c>
      <c r="C596" t="inlineStr">
        <is>
          <t xml:space="preserve">CONCLUIDO	</t>
        </is>
      </c>
      <c r="D596" t="n">
        <v>10.7392</v>
      </c>
      <c r="E596" t="n">
        <v>9.31</v>
      </c>
      <c r="F596" t="n">
        <v>6.75</v>
      </c>
      <c r="G596" t="n">
        <v>101.23</v>
      </c>
      <c r="H596" t="n">
        <v>1.65</v>
      </c>
      <c r="I596" t="n">
        <v>4</v>
      </c>
      <c r="J596" t="n">
        <v>204.26</v>
      </c>
      <c r="K596" t="n">
        <v>52.44</v>
      </c>
      <c r="L596" t="n">
        <v>19</v>
      </c>
      <c r="M596" t="n">
        <v>2</v>
      </c>
      <c r="N596" t="n">
        <v>42.82</v>
      </c>
      <c r="O596" t="n">
        <v>25426.72</v>
      </c>
      <c r="P596" t="n">
        <v>75.59</v>
      </c>
      <c r="Q596" t="n">
        <v>204.16</v>
      </c>
      <c r="R596" t="n">
        <v>23.64</v>
      </c>
      <c r="S596" t="n">
        <v>17.37</v>
      </c>
      <c r="T596" t="n">
        <v>1044.44</v>
      </c>
      <c r="U596" t="n">
        <v>0.73</v>
      </c>
      <c r="V596" t="n">
        <v>0.76</v>
      </c>
      <c r="W596" t="n">
        <v>1.14</v>
      </c>
      <c r="X596" t="n">
        <v>0.06</v>
      </c>
      <c r="Y596" t="n">
        <v>1</v>
      </c>
      <c r="Z596" t="n">
        <v>10</v>
      </c>
    </row>
    <row r="597">
      <c r="A597" t="n">
        <v>73</v>
      </c>
      <c r="B597" t="n">
        <v>90</v>
      </c>
      <c r="C597" t="inlineStr">
        <is>
          <t xml:space="preserve">CONCLUIDO	</t>
        </is>
      </c>
      <c r="D597" t="n">
        <v>10.7476</v>
      </c>
      <c r="E597" t="n">
        <v>9.300000000000001</v>
      </c>
      <c r="F597" t="n">
        <v>6.74</v>
      </c>
      <c r="G597" t="n">
        <v>101.12</v>
      </c>
      <c r="H597" t="n">
        <v>1.67</v>
      </c>
      <c r="I597" t="n">
        <v>4</v>
      </c>
      <c r="J597" t="n">
        <v>204.66</v>
      </c>
      <c r="K597" t="n">
        <v>52.44</v>
      </c>
      <c r="L597" t="n">
        <v>19.25</v>
      </c>
      <c r="M597" t="n">
        <v>2</v>
      </c>
      <c r="N597" t="n">
        <v>42.97</v>
      </c>
      <c r="O597" t="n">
        <v>25475.58</v>
      </c>
      <c r="P597" t="n">
        <v>75.5</v>
      </c>
      <c r="Q597" t="n">
        <v>204.14</v>
      </c>
      <c r="R597" t="n">
        <v>23.47</v>
      </c>
      <c r="S597" t="n">
        <v>17.37</v>
      </c>
      <c r="T597" t="n">
        <v>957.72</v>
      </c>
      <c r="U597" t="n">
        <v>0.74</v>
      </c>
      <c r="V597" t="n">
        <v>0.76</v>
      </c>
      <c r="W597" t="n">
        <v>1.14</v>
      </c>
      <c r="X597" t="n">
        <v>0.05</v>
      </c>
      <c r="Y597" t="n">
        <v>1</v>
      </c>
      <c r="Z597" t="n">
        <v>10</v>
      </c>
    </row>
    <row r="598">
      <c r="A598" t="n">
        <v>74</v>
      </c>
      <c r="B598" t="n">
        <v>90</v>
      </c>
      <c r="C598" t="inlineStr">
        <is>
          <t xml:space="preserve">CONCLUIDO	</t>
        </is>
      </c>
      <c r="D598" t="n">
        <v>10.744</v>
      </c>
      <c r="E598" t="n">
        <v>9.31</v>
      </c>
      <c r="F598" t="n">
        <v>6.74</v>
      </c>
      <c r="G598" t="n">
        <v>101.17</v>
      </c>
      <c r="H598" t="n">
        <v>1.69</v>
      </c>
      <c r="I598" t="n">
        <v>4</v>
      </c>
      <c r="J598" t="n">
        <v>205.06</v>
      </c>
      <c r="K598" t="n">
        <v>52.44</v>
      </c>
      <c r="L598" t="n">
        <v>19.5</v>
      </c>
      <c r="M598" t="n">
        <v>2</v>
      </c>
      <c r="N598" t="n">
        <v>43.11</v>
      </c>
      <c r="O598" t="n">
        <v>25524.49</v>
      </c>
      <c r="P598" t="n">
        <v>75.63</v>
      </c>
      <c r="Q598" t="n">
        <v>204.14</v>
      </c>
      <c r="R598" t="n">
        <v>23.51</v>
      </c>
      <c r="S598" t="n">
        <v>17.37</v>
      </c>
      <c r="T598" t="n">
        <v>978.9</v>
      </c>
      <c r="U598" t="n">
        <v>0.74</v>
      </c>
      <c r="V598" t="n">
        <v>0.76</v>
      </c>
      <c r="W598" t="n">
        <v>1.14</v>
      </c>
      <c r="X598" t="n">
        <v>0.05</v>
      </c>
      <c r="Y598" t="n">
        <v>1</v>
      </c>
      <c r="Z598" t="n">
        <v>10</v>
      </c>
    </row>
    <row r="599">
      <c r="A599" t="n">
        <v>75</v>
      </c>
      <c r="B599" t="n">
        <v>90</v>
      </c>
      <c r="C599" t="inlineStr">
        <is>
          <t xml:space="preserve">CONCLUIDO	</t>
        </is>
      </c>
      <c r="D599" t="n">
        <v>10.7408</v>
      </c>
      <c r="E599" t="n">
        <v>9.31</v>
      </c>
      <c r="F599" t="n">
        <v>6.75</v>
      </c>
      <c r="G599" t="n">
        <v>101.21</v>
      </c>
      <c r="H599" t="n">
        <v>1.71</v>
      </c>
      <c r="I599" t="n">
        <v>4</v>
      </c>
      <c r="J599" t="n">
        <v>205.45</v>
      </c>
      <c r="K599" t="n">
        <v>52.44</v>
      </c>
      <c r="L599" t="n">
        <v>19.75</v>
      </c>
      <c r="M599" t="n">
        <v>2</v>
      </c>
      <c r="N599" t="n">
        <v>43.26</v>
      </c>
      <c r="O599" t="n">
        <v>25573.44</v>
      </c>
      <c r="P599" t="n">
        <v>75.51000000000001</v>
      </c>
      <c r="Q599" t="n">
        <v>204.14</v>
      </c>
      <c r="R599" t="n">
        <v>23.62</v>
      </c>
      <c r="S599" t="n">
        <v>17.37</v>
      </c>
      <c r="T599" t="n">
        <v>1031.97</v>
      </c>
      <c r="U599" t="n">
        <v>0.74</v>
      </c>
      <c r="V599" t="n">
        <v>0.76</v>
      </c>
      <c r="W599" t="n">
        <v>1.14</v>
      </c>
      <c r="X599" t="n">
        <v>0.06</v>
      </c>
      <c r="Y599" t="n">
        <v>1</v>
      </c>
      <c r="Z599" t="n">
        <v>10</v>
      </c>
    </row>
    <row r="600">
      <c r="A600" t="n">
        <v>76</v>
      </c>
      <c r="B600" t="n">
        <v>90</v>
      </c>
      <c r="C600" t="inlineStr">
        <is>
          <t xml:space="preserve">CONCLUIDO	</t>
        </is>
      </c>
      <c r="D600" t="n">
        <v>10.7399</v>
      </c>
      <c r="E600" t="n">
        <v>9.31</v>
      </c>
      <c r="F600" t="n">
        <v>6.75</v>
      </c>
      <c r="G600" t="n">
        <v>101.22</v>
      </c>
      <c r="H600" t="n">
        <v>1.73</v>
      </c>
      <c r="I600" t="n">
        <v>4</v>
      </c>
      <c r="J600" t="n">
        <v>205.85</v>
      </c>
      <c r="K600" t="n">
        <v>52.44</v>
      </c>
      <c r="L600" t="n">
        <v>20</v>
      </c>
      <c r="M600" t="n">
        <v>2</v>
      </c>
      <c r="N600" t="n">
        <v>43.41</v>
      </c>
      <c r="O600" t="n">
        <v>25622.45</v>
      </c>
      <c r="P600" t="n">
        <v>75.42</v>
      </c>
      <c r="Q600" t="n">
        <v>204.15</v>
      </c>
      <c r="R600" t="n">
        <v>23.63</v>
      </c>
      <c r="S600" t="n">
        <v>17.37</v>
      </c>
      <c r="T600" t="n">
        <v>1035.29</v>
      </c>
      <c r="U600" t="n">
        <v>0.74</v>
      </c>
      <c r="V600" t="n">
        <v>0.76</v>
      </c>
      <c r="W600" t="n">
        <v>1.14</v>
      </c>
      <c r="X600" t="n">
        <v>0.06</v>
      </c>
      <c r="Y600" t="n">
        <v>1</v>
      </c>
      <c r="Z600" t="n">
        <v>10</v>
      </c>
    </row>
    <row r="601">
      <c r="A601" t="n">
        <v>77</v>
      </c>
      <c r="B601" t="n">
        <v>90</v>
      </c>
      <c r="C601" t="inlineStr">
        <is>
          <t xml:space="preserve">CONCLUIDO	</t>
        </is>
      </c>
      <c r="D601" t="n">
        <v>10.7386</v>
      </c>
      <c r="E601" t="n">
        <v>9.31</v>
      </c>
      <c r="F601" t="n">
        <v>6.75</v>
      </c>
      <c r="G601" t="n">
        <v>101.24</v>
      </c>
      <c r="H601" t="n">
        <v>1.74</v>
      </c>
      <c r="I601" t="n">
        <v>4</v>
      </c>
      <c r="J601" t="n">
        <v>206.25</v>
      </c>
      <c r="K601" t="n">
        <v>52.44</v>
      </c>
      <c r="L601" t="n">
        <v>20.25</v>
      </c>
      <c r="M601" t="n">
        <v>2</v>
      </c>
      <c r="N601" t="n">
        <v>43.56</v>
      </c>
      <c r="O601" t="n">
        <v>25671.51</v>
      </c>
      <c r="P601" t="n">
        <v>75.26000000000001</v>
      </c>
      <c r="Q601" t="n">
        <v>204.14</v>
      </c>
      <c r="R601" t="n">
        <v>23.64</v>
      </c>
      <c r="S601" t="n">
        <v>17.37</v>
      </c>
      <c r="T601" t="n">
        <v>1041.77</v>
      </c>
      <c r="U601" t="n">
        <v>0.73</v>
      </c>
      <c r="V601" t="n">
        <v>0.76</v>
      </c>
      <c r="W601" t="n">
        <v>1.14</v>
      </c>
      <c r="X601" t="n">
        <v>0.06</v>
      </c>
      <c r="Y601" t="n">
        <v>1</v>
      </c>
      <c r="Z601" t="n">
        <v>10</v>
      </c>
    </row>
    <row r="602">
      <c r="A602" t="n">
        <v>78</v>
      </c>
      <c r="B602" t="n">
        <v>90</v>
      </c>
      <c r="C602" t="inlineStr">
        <is>
          <t xml:space="preserve">CONCLUIDO	</t>
        </is>
      </c>
      <c r="D602" t="n">
        <v>10.7389</v>
      </c>
      <c r="E602" t="n">
        <v>9.31</v>
      </c>
      <c r="F602" t="n">
        <v>6.75</v>
      </c>
      <c r="G602" t="n">
        <v>101.24</v>
      </c>
      <c r="H602" t="n">
        <v>1.76</v>
      </c>
      <c r="I602" t="n">
        <v>4</v>
      </c>
      <c r="J602" t="n">
        <v>206.65</v>
      </c>
      <c r="K602" t="n">
        <v>52.44</v>
      </c>
      <c r="L602" t="n">
        <v>20.5</v>
      </c>
      <c r="M602" t="n">
        <v>2</v>
      </c>
      <c r="N602" t="n">
        <v>43.71</v>
      </c>
      <c r="O602" t="n">
        <v>25720.62</v>
      </c>
      <c r="P602" t="n">
        <v>75.09</v>
      </c>
      <c r="Q602" t="n">
        <v>204.14</v>
      </c>
      <c r="R602" t="n">
        <v>23.57</v>
      </c>
      <c r="S602" t="n">
        <v>17.37</v>
      </c>
      <c r="T602" t="n">
        <v>1009.16</v>
      </c>
      <c r="U602" t="n">
        <v>0.74</v>
      </c>
      <c r="V602" t="n">
        <v>0.76</v>
      </c>
      <c r="W602" t="n">
        <v>1.14</v>
      </c>
      <c r="X602" t="n">
        <v>0.06</v>
      </c>
      <c r="Y602" t="n">
        <v>1</v>
      </c>
      <c r="Z602" t="n">
        <v>10</v>
      </c>
    </row>
    <row r="603">
      <c r="A603" t="n">
        <v>79</v>
      </c>
      <c r="B603" t="n">
        <v>90</v>
      </c>
      <c r="C603" t="inlineStr">
        <is>
          <t xml:space="preserve">CONCLUIDO	</t>
        </is>
      </c>
      <c r="D603" t="n">
        <v>10.745</v>
      </c>
      <c r="E603" t="n">
        <v>9.31</v>
      </c>
      <c r="F603" t="n">
        <v>6.74</v>
      </c>
      <c r="G603" t="n">
        <v>101.16</v>
      </c>
      <c r="H603" t="n">
        <v>1.78</v>
      </c>
      <c r="I603" t="n">
        <v>4</v>
      </c>
      <c r="J603" t="n">
        <v>207.05</v>
      </c>
      <c r="K603" t="n">
        <v>52.44</v>
      </c>
      <c r="L603" t="n">
        <v>20.75</v>
      </c>
      <c r="M603" t="n">
        <v>2</v>
      </c>
      <c r="N603" t="n">
        <v>43.85</v>
      </c>
      <c r="O603" t="n">
        <v>25769.78</v>
      </c>
      <c r="P603" t="n">
        <v>74.81</v>
      </c>
      <c r="Q603" t="n">
        <v>204.14</v>
      </c>
      <c r="R603" t="n">
        <v>23.49</v>
      </c>
      <c r="S603" t="n">
        <v>17.37</v>
      </c>
      <c r="T603" t="n">
        <v>965.6</v>
      </c>
      <c r="U603" t="n">
        <v>0.74</v>
      </c>
      <c r="V603" t="n">
        <v>0.76</v>
      </c>
      <c r="W603" t="n">
        <v>1.14</v>
      </c>
      <c r="X603" t="n">
        <v>0.05</v>
      </c>
      <c r="Y603" t="n">
        <v>1</v>
      </c>
      <c r="Z603" t="n">
        <v>10</v>
      </c>
    </row>
    <row r="604">
      <c r="A604" t="n">
        <v>80</v>
      </c>
      <c r="B604" t="n">
        <v>90</v>
      </c>
      <c r="C604" t="inlineStr">
        <is>
          <t xml:space="preserve">CONCLUIDO	</t>
        </is>
      </c>
      <c r="D604" t="n">
        <v>10.7466</v>
      </c>
      <c r="E604" t="n">
        <v>9.31</v>
      </c>
      <c r="F604" t="n">
        <v>6.74</v>
      </c>
      <c r="G604" t="n">
        <v>101.14</v>
      </c>
      <c r="H604" t="n">
        <v>1.8</v>
      </c>
      <c r="I604" t="n">
        <v>4</v>
      </c>
      <c r="J604" t="n">
        <v>207.45</v>
      </c>
      <c r="K604" t="n">
        <v>52.44</v>
      </c>
      <c r="L604" t="n">
        <v>21</v>
      </c>
      <c r="M604" t="n">
        <v>2</v>
      </c>
      <c r="N604" t="n">
        <v>44</v>
      </c>
      <c r="O604" t="n">
        <v>25818.99</v>
      </c>
      <c r="P604" t="n">
        <v>74.39</v>
      </c>
      <c r="Q604" t="n">
        <v>204.14</v>
      </c>
      <c r="R604" t="n">
        <v>23.43</v>
      </c>
      <c r="S604" t="n">
        <v>17.37</v>
      </c>
      <c r="T604" t="n">
        <v>938.21</v>
      </c>
      <c r="U604" t="n">
        <v>0.74</v>
      </c>
      <c r="V604" t="n">
        <v>0.76</v>
      </c>
      <c r="W604" t="n">
        <v>1.14</v>
      </c>
      <c r="X604" t="n">
        <v>0.05</v>
      </c>
      <c r="Y604" t="n">
        <v>1</v>
      </c>
      <c r="Z604" t="n">
        <v>10</v>
      </c>
    </row>
    <row r="605">
      <c r="A605" t="n">
        <v>81</v>
      </c>
      <c r="B605" t="n">
        <v>90</v>
      </c>
      <c r="C605" t="inlineStr">
        <is>
          <t xml:space="preserve">CONCLUIDO	</t>
        </is>
      </c>
      <c r="D605" t="n">
        <v>10.7492</v>
      </c>
      <c r="E605" t="n">
        <v>9.300000000000001</v>
      </c>
      <c r="F605" t="n">
        <v>6.74</v>
      </c>
      <c r="G605" t="n">
        <v>101.1</v>
      </c>
      <c r="H605" t="n">
        <v>1.82</v>
      </c>
      <c r="I605" t="n">
        <v>4</v>
      </c>
      <c r="J605" t="n">
        <v>207.84</v>
      </c>
      <c r="K605" t="n">
        <v>52.44</v>
      </c>
      <c r="L605" t="n">
        <v>21.25</v>
      </c>
      <c r="M605" t="n">
        <v>2</v>
      </c>
      <c r="N605" t="n">
        <v>44.15</v>
      </c>
      <c r="O605" t="n">
        <v>25868.26</v>
      </c>
      <c r="P605" t="n">
        <v>74.01000000000001</v>
      </c>
      <c r="Q605" t="n">
        <v>204.14</v>
      </c>
      <c r="R605" t="n">
        <v>23.4</v>
      </c>
      <c r="S605" t="n">
        <v>17.37</v>
      </c>
      <c r="T605" t="n">
        <v>924.49</v>
      </c>
      <c r="U605" t="n">
        <v>0.74</v>
      </c>
      <c r="V605" t="n">
        <v>0.76</v>
      </c>
      <c r="W605" t="n">
        <v>1.14</v>
      </c>
      <c r="X605" t="n">
        <v>0.05</v>
      </c>
      <c r="Y605" t="n">
        <v>1</v>
      </c>
      <c r="Z605" t="n">
        <v>10</v>
      </c>
    </row>
    <row r="606">
      <c r="A606" t="n">
        <v>82</v>
      </c>
      <c r="B606" t="n">
        <v>90</v>
      </c>
      <c r="C606" t="inlineStr">
        <is>
          <t xml:space="preserve">CONCLUIDO	</t>
        </is>
      </c>
      <c r="D606" t="n">
        <v>10.7469</v>
      </c>
      <c r="E606" t="n">
        <v>9.300000000000001</v>
      </c>
      <c r="F606" t="n">
        <v>6.74</v>
      </c>
      <c r="G606" t="n">
        <v>101.13</v>
      </c>
      <c r="H606" t="n">
        <v>1.83</v>
      </c>
      <c r="I606" t="n">
        <v>4</v>
      </c>
      <c r="J606" t="n">
        <v>208.24</v>
      </c>
      <c r="K606" t="n">
        <v>52.44</v>
      </c>
      <c r="L606" t="n">
        <v>21.5</v>
      </c>
      <c r="M606" t="n">
        <v>1</v>
      </c>
      <c r="N606" t="n">
        <v>44.3</v>
      </c>
      <c r="O606" t="n">
        <v>25917.57</v>
      </c>
      <c r="P606" t="n">
        <v>74.01000000000001</v>
      </c>
      <c r="Q606" t="n">
        <v>204.14</v>
      </c>
      <c r="R606" t="n">
        <v>23.36</v>
      </c>
      <c r="S606" t="n">
        <v>17.37</v>
      </c>
      <c r="T606" t="n">
        <v>904.72</v>
      </c>
      <c r="U606" t="n">
        <v>0.74</v>
      </c>
      <c r="V606" t="n">
        <v>0.76</v>
      </c>
      <c r="W606" t="n">
        <v>1.14</v>
      </c>
      <c r="X606" t="n">
        <v>0.05</v>
      </c>
      <c r="Y606" t="n">
        <v>1</v>
      </c>
      <c r="Z606" t="n">
        <v>10</v>
      </c>
    </row>
    <row r="607">
      <c r="A607" t="n">
        <v>83</v>
      </c>
      <c r="B607" t="n">
        <v>90</v>
      </c>
      <c r="C607" t="inlineStr">
        <is>
          <t xml:space="preserve">CONCLUIDO	</t>
        </is>
      </c>
      <c r="D607" t="n">
        <v>10.7476</v>
      </c>
      <c r="E607" t="n">
        <v>9.300000000000001</v>
      </c>
      <c r="F607" t="n">
        <v>6.74</v>
      </c>
      <c r="G607" t="n">
        <v>101.12</v>
      </c>
      <c r="H607" t="n">
        <v>1.85</v>
      </c>
      <c r="I607" t="n">
        <v>4</v>
      </c>
      <c r="J607" t="n">
        <v>208.64</v>
      </c>
      <c r="K607" t="n">
        <v>52.44</v>
      </c>
      <c r="L607" t="n">
        <v>21.75</v>
      </c>
      <c r="M607" t="n">
        <v>1</v>
      </c>
      <c r="N607" t="n">
        <v>44.45</v>
      </c>
      <c r="O607" t="n">
        <v>25966.93</v>
      </c>
      <c r="P607" t="n">
        <v>73.93000000000001</v>
      </c>
      <c r="Q607" t="n">
        <v>204.14</v>
      </c>
      <c r="R607" t="n">
        <v>23.31</v>
      </c>
      <c r="S607" t="n">
        <v>17.37</v>
      </c>
      <c r="T607" t="n">
        <v>876.67</v>
      </c>
      <c r="U607" t="n">
        <v>0.75</v>
      </c>
      <c r="V607" t="n">
        <v>0.76</v>
      </c>
      <c r="W607" t="n">
        <v>1.14</v>
      </c>
      <c r="X607" t="n">
        <v>0.05</v>
      </c>
      <c r="Y607" t="n">
        <v>1</v>
      </c>
      <c r="Z607" t="n">
        <v>10</v>
      </c>
    </row>
    <row r="608">
      <c r="A608" t="n">
        <v>84</v>
      </c>
      <c r="B608" t="n">
        <v>90</v>
      </c>
      <c r="C608" t="inlineStr">
        <is>
          <t xml:space="preserve">CONCLUIDO	</t>
        </is>
      </c>
      <c r="D608" t="n">
        <v>10.7504</v>
      </c>
      <c r="E608" t="n">
        <v>9.300000000000001</v>
      </c>
      <c r="F608" t="n">
        <v>6.74</v>
      </c>
      <c r="G608" t="n">
        <v>101.09</v>
      </c>
      <c r="H608" t="n">
        <v>1.87</v>
      </c>
      <c r="I608" t="n">
        <v>4</v>
      </c>
      <c r="J608" t="n">
        <v>209.05</v>
      </c>
      <c r="K608" t="n">
        <v>52.44</v>
      </c>
      <c r="L608" t="n">
        <v>22</v>
      </c>
      <c r="M608" t="n">
        <v>1</v>
      </c>
      <c r="N608" t="n">
        <v>44.6</v>
      </c>
      <c r="O608" t="n">
        <v>26016.35</v>
      </c>
      <c r="P608" t="n">
        <v>73.81</v>
      </c>
      <c r="Q608" t="n">
        <v>204.18</v>
      </c>
      <c r="R608" t="n">
        <v>23.28</v>
      </c>
      <c r="S608" t="n">
        <v>17.37</v>
      </c>
      <c r="T608" t="n">
        <v>864.79</v>
      </c>
      <c r="U608" t="n">
        <v>0.75</v>
      </c>
      <c r="V608" t="n">
        <v>0.76</v>
      </c>
      <c r="W608" t="n">
        <v>1.14</v>
      </c>
      <c r="X608" t="n">
        <v>0.05</v>
      </c>
      <c r="Y608" t="n">
        <v>1</v>
      </c>
      <c r="Z608" t="n">
        <v>10</v>
      </c>
    </row>
    <row r="609">
      <c r="A609" t="n">
        <v>85</v>
      </c>
      <c r="B609" t="n">
        <v>90</v>
      </c>
      <c r="C609" t="inlineStr">
        <is>
          <t xml:space="preserve">CONCLUIDO	</t>
        </is>
      </c>
      <c r="D609" t="n">
        <v>10.7469</v>
      </c>
      <c r="E609" t="n">
        <v>9.300000000000001</v>
      </c>
      <c r="F609" t="n">
        <v>6.74</v>
      </c>
      <c r="G609" t="n">
        <v>101.13</v>
      </c>
      <c r="H609" t="n">
        <v>1.89</v>
      </c>
      <c r="I609" t="n">
        <v>4</v>
      </c>
      <c r="J609" t="n">
        <v>209.45</v>
      </c>
      <c r="K609" t="n">
        <v>52.44</v>
      </c>
      <c r="L609" t="n">
        <v>22.25</v>
      </c>
      <c r="M609" t="n">
        <v>0</v>
      </c>
      <c r="N609" t="n">
        <v>44.75</v>
      </c>
      <c r="O609" t="n">
        <v>26065.82</v>
      </c>
      <c r="P609" t="n">
        <v>73.91</v>
      </c>
      <c r="Q609" t="n">
        <v>204.14</v>
      </c>
      <c r="R609" t="n">
        <v>23.31</v>
      </c>
      <c r="S609" t="n">
        <v>17.37</v>
      </c>
      <c r="T609" t="n">
        <v>876.9400000000001</v>
      </c>
      <c r="U609" t="n">
        <v>0.75</v>
      </c>
      <c r="V609" t="n">
        <v>0.76</v>
      </c>
      <c r="W609" t="n">
        <v>1.15</v>
      </c>
      <c r="X609" t="n">
        <v>0.05</v>
      </c>
      <c r="Y609" t="n">
        <v>1</v>
      </c>
      <c r="Z609" t="n">
        <v>10</v>
      </c>
    </row>
    <row r="610">
      <c r="A610" t="n">
        <v>0</v>
      </c>
      <c r="B610" t="n">
        <v>110</v>
      </c>
      <c r="C610" t="inlineStr">
        <is>
          <t xml:space="preserve">CONCLUIDO	</t>
        </is>
      </c>
      <c r="D610" t="n">
        <v>6.635</v>
      </c>
      <c r="E610" t="n">
        <v>15.07</v>
      </c>
      <c r="F610" t="n">
        <v>8.57</v>
      </c>
      <c r="G610" t="n">
        <v>5.59</v>
      </c>
      <c r="H610" t="n">
        <v>0.08</v>
      </c>
      <c r="I610" t="n">
        <v>92</v>
      </c>
      <c r="J610" t="n">
        <v>213.37</v>
      </c>
      <c r="K610" t="n">
        <v>56.13</v>
      </c>
      <c r="L610" t="n">
        <v>1</v>
      </c>
      <c r="M610" t="n">
        <v>90</v>
      </c>
      <c r="N610" t="n">
        <v>46.25</v>
      </c>
      <c r="O610" t="n">
        <v>26550.29</v>
      </c>
      <c r="P610" t="n">
        <v>127.04</v>
      </c>
      <c r="Q610" t="n">
        <v>204.2</v>
      </c>
      <c r="R610" t="n">
        <v>80.15000000000001</v>
      </c>
      <c r="S610" t="n">
        <v>17.37</v>
      </c>
      <c r="T610" t="n">
        <v>28859.58</v>
      </c>
      <c r="U610" t="n">
        <v>0.22</v>
      </c>
      <c r="V610" t="n">
        <v>0.6</v>
      </c>
      <c r="W610" t="n">
        <v>1.3</v>
      </c>
      <c r="X610" t="n">
        <v>1.88</v>
      </c>
      <c r="Y610" t="n">
        <v>1</v>
      </c>
      <c r="Z610" t="n">
        <v>10</v>
      </c>
    </row>
    <row r="611">
      <c r="A611" t="n">
        <v>1</v>
      </c>
      <c r="B611" t="n">
        <v>110</v>
      </c>
      <c r="C611" t="inlineStr">
        <is>
          <t xml:space="preserve">CONCLUIDO	</t>
        </is>
      </c>
      <c r="D611" t="n">
        <v>7.3162</v>
      </c>
      <c r="E611" t="n">
        <v>13.67</v>
      </c>
      <c r="F611" t="n">
        <v>8.1</v>
      </c>
      <c r="G611" t="n">
        <v>6.94</v>
      </c>
      <c r="H611" t="n">
        <v>0.1</v>
      </c>
      <c r="I611" t="n">
        <v>70</v>
      </c>
      <c r="J611" t="n">
        <v>213.78</v>
      </c>
      <c r="K611" t="n">
        <v>56.13</v>
      </c>
      <c r="L611" t="n">
        <v>1.25</v>
      </c>
      <c r="M611" t="n">
        <v>68</v>
      </c>
      <c r="N611" t="n">
        <v>46.4</v>
      </c>
      <c r="O611" t="n">
        <v>26600.32</v>
      </c>
      <c r="P611" t="n">
        <v>119.85</v>
      </c>
      <c r="Q611" t="n">
        <v>204.17</v>
      </c>
      <c r="R611" t="n">
        <v>65.86</v>
      </c>
      <c r="S611" t="n">
        <v>17.37</v>
      </c>
      <c r="T611" t="n">
        <v>21823.17</v>
      </c>
      <c r="U611" t="n">
        <v>0.26</v>
      </c>
      <c r="V611" t="n">
        <v>0.63</v>
      </c>
      <c r="W611" t="n">
        <v>1.25</v>
      </c>
      <c r="X611" t="n">
        <v>1.41</v>
      </c>
      <c r="Y611" t="n">
        <v>1</v>
      </c>
      <c r="Z611" t="n">
        <v>10</v>
      </c>
    </row>
    <row r="612">
      <c r="A612" t="n">
        <v>2</v>
      </c>
      <c r="B612" t="n">
        <v>110</v>
      </c>
      <c r="C612" t="inlineStr">
        <is>
          <t xml:space="preserve">CONCLUIDO	</t>
        </is>
      </c>
      <c r="D612" t="n">
        <v>7.7863</v>
      </c>
      <c r="E612" t="n">
        <v>12.84</v>
      </c>
      <c r="F612" t="n">
        <v>7.82</v>
      </c>
      <c r="G612" t="n">
        <v>8.24</v>
      </c>
      <c r="H612" t="n">
        <v>0.12</v>
      </c>
      <c r="I612" t="n">
        <v>57</v>
      </c>
      <c r="J612" t="n">
        <v>214.19</v>
      </c>
      <c r="K612" t="n">
        <v>56.13</v>
      </c>
      <c r="L612" t="n">
        <v>1.5</v>
      </c>
      <c r="M612" t="n">
        <v>55</v>
      </c>
      <c r="N612" t="n">
        <v>46.56</v>
      </c>
      <c r="O612" t="n">
        <v>26650.41</v>
      </c>
      <c r="P612" t="n">
        <v>115.62</v>
      </c>
      <c r="Q612" t="n">
        <v>204.23</v>
      </c>
      <c r="R612" t="n">
        <v>57.18</v>
      </c>
      <c r="S612" t="n">
        <v>17.37</v>
      </c>
      <c r="T612" t="n">
        <v>17547.7</v>
      </c>
      <c r="U612" t="n">
        <v>0.3</v>
      </c>
      <c r="V612" t="n">
        <v>0.65</v>
      </c>
      <c r="W612" t="n">
        <v>1.22</v>
      </c>
      <c r="X612" t="n">
        <v>1.13</v>
      </c>
      <c r="Y612" t="n">
        <v>1</v>
      </c>
      <c r="Z612" t="n">
        <v>10</v>
      </c>
    </row>
    <row r="613">
      <c r="A613" t="n">
        <v>3</v>
      </c>
      <c r="B613" t="n">
        <v>110</v>
      </c>
      <c r="C613" t="inlineStr">
        <is>
          <t xml:space="preserve">CONCLUIDO	</t>
        </is>
      </c>
      <c r="D613" t="n">
        <v>8.136900000000001</v>
      </c>
      <c r="E613" t="n">
        <v>12.29</v>
      </c>
      <c r="F613" t="n">
        <v>7.65</v>
      </c>
      <c r="G613" t="n">
        <v>9.56</v>
      </c>
      <c r="H613" t="n">
        <v>0.14</v>
      </c>
      <c r="I613" t="n">
        <v>48</v>
      </c>
      <c r="J613" t="n">
        <v>214.59</v>
      </c>
      <c r="K613" t="n">
        <v>56.13</v>
      </c>
      <c r="L613" t="n">
        <v>1.75</v>
      </c>
      <c r="M613" t="n">
        <v>46</v>
      </c>
      <c r="N613" t="n">
        <v>46.72</v>
      </c>
      <c r="O613" t="n">
        <v>26700.55</v>
      </c>
      <c r="P613" t="n">
        <v>112.91</v>
      </c>
      <c r="Q613" t="n">
        <v>204.14</v>
      </c>
      <c r="R613" t="n">
        <v>51.55</v>
      </c>
      <c r="S613" t="n">
        <v>17.37</v>
      </c>
      <c r="T613" t="n">
        <v>14777.32</v>
      </c>
      <c r="U613" t="n">
        <v>0.34</v>
      </c>
      <c r="V613" t="n">
        <v>0.67</v>
      </c>
      <c r="W613" t="n">
        <v>1.22</v>
      </c>
      <c r="X613" t="n">
        <v>0.96</v>
      </c>
      <c r="Y613" t="n">
        <v>1</v>
      </c>
      <c r="Z613" t="n">
        <v>10</v>
      </c>
    </row>
    <row r="614">
      <c r="A614" t="n">
        <v>4</v>
      </c>
      <c r="B614" t="n">
        <v>110</v>
      </c>
      <c r="C614" t="inlineStr">
        <is>
          <t xml:space="preserve">CONCLUIDO	</t>
        </is>
      </c>
      <c r="D614" t="n">
        <v>8.4412</v>
      </c>
      <c r="E614" t="n">
        <v>11.85</v>
      </c>
      <c r="F614" t="n">
        <v>7.5</v>
      </c>
      <c r="G614" t="n">
        <v>10.98</v>
      </c>
      <c r="H614" t="n">
        <v>0.17</v>
      </c>
      <c r="I614" t="n">
        <v>41</v>
      </c>
      <c r="J614" t="n">
        <v>215</v>
      </c>
      <c r="K614" t="n">
        <v>56.13</v>
      </c>
      <c r="L614" t="n">
        <v>2</v>
      </c>
      <c r="M614" t="n">
        <v>39</v>
      </c>
      <c r="N614" t="n">
        <v>46.87</v>
      </c>
      <c r="O614" t="n">
        <v>26750.75</v>
      </c>
      <c r="P614" t="n">
        <v>110.59</v>
      </c>
      <c r="Q614" t="n">
        <v>204.15</v>
      </c>
      <c r="R614" t="n">
        <v>47.29</v>
      </c>
      <c r="S614" t="n">
        <v>17.37</v>
      </c>
      <c r="T614" t="n">
        <v>12680.08</v>
      </c>
      <c r="U614" t="n">
        <v>0.37</v>
      </c>
      <c r="V614" t="n">
        <v>0.68</v>
      </c>
      <c r="W614" t="n">
        <v>1.2</v>
      </c>
      <c r="X614" t="n">
        <v>0.8100000000000001</v>
      </c>
      <c r="Y614" t="n">
        <v>1</v>
      </c>
      <c r="Z614" t="n">
        <v>10</v>
      </c>
    </row>
    <row r="615">
      <c r="A615" t="n">
        <v>5</v>
      </c>
      <c r="B615" t="n">
        <v>110</v>
      </c>
      <c r="C615" t="inlineStr">
        <is>
          <t xml:space="preserve">CONCLUIDO	</t>
        </is>
      </c>
      <c r="D615" t="n">
        <v>8.670500000000001</v>
      </c>
      <c r="E615" t="n">
        <v>11.53</v>
      </c>
      <c r="F615" t="n">
        <v>7.4</v>
      </c>
      <c r="G615" t="n">
        <v>12.33</v>
      </c>
      <c r="H615" t="n">
        <v>0.19</v>
      </c>
      <c r="I615" t="n">
        <v>36</v>
      </c>
      <c r="J615" t="n">
        <v>215.41</v>
      </c>
      <c r="K615" t="n">
        <v>56.13</v>
      </c>
      <c r="L615" t="n">
        <v>2.25</v>
      </c>
      <c r="M615" t="n">
        <v>34</v>
      </c>
      <c r="N615" t="n">
        <v>47.03</v>
      </c>
      <c r="O615" t="n">
        <v>26801</v>
      </c>
      <c r="P615" t="n">
        <v>108.99</v>
      </c>
      <c r="Q615" t="n">
        <v>204.16</v>
      </c>
      <c r="R615" t="n">
        <v>43.56</v>
      </c>
      <c r="S615" t="n">
        <v>17.37</v>
      </c>
      <c r="T615" t="n">
        <v>10841.01</v>
      </c>
      <c r="U615" t="n">
        <v>0.4</v>
      </c>
      <c r="V615" t="n">
        <v>0.6899999999999999</v>
      </c>
      <c r="W615" t="n">
        <v>1.2</v>
      </c>
      <c r="X615" t="n">
        <v>0.71</v>
      </c>
      <c r="Y615" t="n">
        <v>1</v>
      </c>
      <c r="Z615" t="n">
        <v>10</v>
      </c>
    </row>
    <row r="616">
      <c r="A616" t="n">
        <v>6</v>
      </c>
      <c r="B616" t="n">
        <v>110</v>
      </c>
      <c r="C616" t="inlineStr">
        <is>
          <t xml:space="preserve">CONCLUIDO	</t>
        </is>
      </c>
      <c r="D616" t="n">
        <v>8.872199999999999</v>
      </c>
      <c r="E616" t="n">
        <v>11.27</v>
      </c>
      <c r="F616" t="n">
        <v>7.31</v>
      </c>
      <c r="G616" t="n">
        <v>13.7</v>
      </c>
      <c r="H616" t="n">
        <v>0.21</v>
      </c>
      <c r="I616" t="n">
        <v>32</v>
      </c>
      <c r="J616" t="n">
        <v>215.82</v>
      </c>
      <c r="K616" t="n">
        <v>56.13</v>
      </c>
      <c r="L616" t="n">
        <v>2.5</v>
      </c>
      <c r="M616" t="n">
        <v>30</v>
      </c>
      <c r="N616" t="n">
        <v>47.19</v>
      </c>
      <c r="O616" t="n">
        <v>26851.31</v>
      </c>
      <c r="P616" t="n">
        <v>107.45</v>
      </c>
      <c r="Q616" t="n">
        <v>204.15</v>
      </c>
      <c r="R616" t="n">
        <v>41.01</v>
      </c>
      <c r="S616" t="n">
        <v>17.37</v>
      </c>
      <c r="T616" t="n">
        <v>9589.34</v>
      </c>
      <c r="U616" t="n">
        <v>0.42</v>
      </c>
      <c r="V616" t="n">
        <v>0.7</v>
      </c>
      <c r="W616" t="n">
        <v>1.19</v>
      </c>
      <c r="X616" t="n">
        <v>0.62</v>
      </c>
      <c r="Y616" t="n">
        <v>1</v>
      </c>
      <c r="Z616" t="n">
        <v>10</v>
      </c>
    </row>
    <row r="617">
      <c r="A617" t="n">
        <v>7</v>
      </c>
      <c r="B617" t="n">
        <v>110</v>
      </c>
      <c r="C617" t="inlineStr">
        <is>
          <t xml:space="preserve">CONCLUIDO	</t>
        </is>
      </c>
      <c r="D617" t="n">
        <v>9.0014</v>
      </c>
      <c r="E617" t="n">
        <v>11.11</v>
      </c>
      <c r="F617" t="n">
        <v>7.27</v>
      </c>
      <c r="G617" t="n">
        <v>15.05</v>
      </c>
      <c r="H617" t="n">
        <v>0.23</v>
      </c>
      <c r="I617" t="n">
        <v>29</v>
      </c>
      <c r="J617" t="n">
        <v>216.22</v>
      </c>
      <c r="K617" t="n">
        <v>56.13</v>
      </c>
      <c r="L617" t="n">
        <v>2.75</v>
      </c>
      <c r="M617" t="n">
        <v>27</v>
      </c>
      <c r="N617" t="n">
        <v>47.35</v>
      </c>
      <c r="O617" t="n">
        <v>26901.66</v>
      </c>
      <c r="P617" t="n">
        <v>106.82</v>
      </c>
      <c r="Q617" t="n">
        <v>204.16</v>
      </c>
      <c r="R617" t="n">
        <v>39.94</v>
      </c>
      <c r="S617" t="n">
        <v>17.37</v>
      </c>
      <c r="T617" t="n">
        <v>9065.74</v>
      </c>
      <c r="U617" t="n">
        <v>0.44</v>
      </c>
      <c r="V617" t="n">
        <v>0.7</v>
      </c>
      <c r="W617" t="n">
        <v>1.19</v>
      </c>
      <c r="X617" t="n">
        <v>0.58</v>
      </c>
      <c r="Y617" t="n">
        <v>1</v>
      </c>
      <c r="Z617" t="n">
        <v>10</v>
      </c>
    </row>
    <row r="618">
      <c r="A618" t="n">
        <v>8</v>
      </c>
      <c r="B618" t="n">
        <v>110</v>
      </c>
      <c r="C618" t="inlineStr">
        <is>
          <t xml:space="preserve">CONCLUIDO	</t>
        </is>
      </c>
      <c r="D618" t="n">
        <v>9.1153</v>
      </c>
      <c r="E618" t="n">
        <v>10.97</v>
      </c>
      <c r="F618" t="n">
        <v>7.22</v>
      </c>
      <c r="G618" t="n">
        <v>16.04</v>
      </c>
      <c r="H618" t="n">
        <v>0.25</v>
      </c>
      <c r="I618" t="n">
        <v>27</v>
      </c>
      <c r="J618" t="n">
        <v>216.63</v>
      </c>
      <c r="K618" t="n">
        <v>56.13</v>
      </c>
      <c r="L618" t="n">
        <v>3</v>
      </c>
      <c r="M618" t="n">
        <v>25</v>
      </c>
      <c r="N618" t="n">
        <v>47.51</v>
      </c>
      <c r="O618" t="n">
        <v>26952.08</v>
      </c>
      <c r="P618" t="n">
        <v>105.89</v>
      </c>
      <c r="Q618" t="n">
        <v>204.17</v>
      </c>
      <c r="R618" t="n">
        <v>38.17</v>
      </c>
      <c r="S618" t="n">
        <v>17.37</v>
      </c>
      <c r="T618" t="n">
        <v>8194.17</v>
      </c>
      <c r="U618" t="n">
        <v>0.46</v>
      </c>
      <c r="V618" t="n">
        <v>0.71</v>
      </c>
      <c r="W618" t="n">
        <v>1.18</v>
      </c>
      <c r="X618" t="n">
        <v>0.53</v>
      </c>
      <c r="Y618" t="n">
        <v>1</v>
      </c>
      <c r="Z618" t="n">
        <v>10</v>
      </c>
    </row>
    <row r="619">
      <c r="A619" t="n">
        <v>9</v>
      </c>
      <c r="B619" t="n">
        <v>110</v>
      </c>
      <c r="C619" t="inlineStr">
        <is>
          <t xml:space="preserve">CONCLUIDO	</t>
        </is>
      </c>
      <c r="D619" t="n">
        <v>9.232200000000001</v>
      </c>
      <c r="E619" t="n">
        <v>10.83</v>
      </c>
      <c r="F619" t="n">
        <v>7.16</v>
      </c>
      <c r="G619" t="n">
        <v>17.19</v>
      </c>
      <c r="H619" t="n">
        <v>0.27</v>
      </c>
      <c r="I619" t="n">
        <v>25</v>
      </c>
      <c r="J619" t="n">
        <v>217.04</v>
      </c>
      <c r="K619" t="n">
        <v>56.13</v>
      </c>
      <c r="L619" t="n">
        <v>3.25</v>
      </c>
      <c r="M619" t="n">
        <v>23</v>
      </c>
      <c r="N619" t="n">
        <v>47.66</v>
      </c>
      <c r="O619" t="n">
        <v>27002.55</v>
      </c>
      <c r="P619" t="n">
        <v>104.97</v>
      </c>
      <c r="Q619" t="n">
        <v>204.16</v>
      </c>
      <c r="R619" t="n">
        <v>36.55</v>
      </c>
      <c r="S619" t="n">
        <v>17.37</v>
      </c>
      <c r="T619" t="n">
        <v>7392.28</v>
      </c>
      <c r="U619" t="n">
        <v>0.48</v>
      </c>
      <c r="V619" t="n">
        <v>0.71</v>
      </c>
      <c r="W619" t="n">
        <v>1.17</v>
      </c>
      <c r="X619" t="n">
        <v>0.47</v>
      </c>
      <c r="Y619" t="n">
        <v>1</v>
      </c>
      <c r="Z619" t="n">
        <v>10</v>
      </c>
    </row>
    <row r="620">
      <c r="A620" t="n">
        <v>10</v>
      </c>
      <c r="B620" t="n">
        <v>110</v>
      </c>
      <c r="C620" t="inlineStr">
        <is>
          <t xml:space="preserve">CONCLUIDO	</t>
        </is>
      </c>
      <c r="D620" t="n">
        <v>9.3284</v>
      </c>
      <c r="E620" t="n">
        <v>10.72</v>
      </c>
      <c r="F620" t="n">
        <v>7.14</v>
      </c>
      <c r="G620" t="n">
        <v>18.62</v>
      </c>
      <c r="H620" t="n">
        <v>0.29</v>
      </c>
      <c r="I620" t="n">
        <v>23</v>
      </c>
      <c r="J620" t="n">
        <v>217.45</v>
      </c>
      <c r="K620" t="n">
        <v>56.13</v>
      </c>
      <c r="L620" t="n">
        <v>3.5</v>
      </c>
      <c r="M620" t="n">
        <v>21</v>
      </c>
      <c r="N620" t="n">
        <v>47.82</v>
      </c>
      <c r="O620" t="n">
        <v>27053.07</v>
      </c>
      <c r="P620" t="n">
        <v>104.47</v>
      </c>
      <c r="Q620" t="n">
        <v>204.17</v>
      </c>
      <c r="R620" t="n">
        <v>35.5</v>
      </c>
      <c r="S620" t="n">
        <v>17.37</v>
      </c>
      <c r="T620" t="n">
        <v>6875.07</v>
      </c>
      <c r="U620" t="n">
        <v>0.49</v>
      </c>
      <c r="V620" t="n">
        <v>0.72</v>
      </c>
      <c r="W620" t="n">
        <v>1.18</v>
      </c>
      <c r="X620" t="n">
        <v>0.44</v>
      </c>
      <c r="Y620" t="n">
        <v>1</v>
      </c>
      <c r="Z620" t="n">
        <v>10</v>
      </c>
    </row>
    <row r="621">
      <c r="A621" t="n">
        <v>11</v>
      </c>
      <c r="B621" t="n">
        <v>110</v>
      </c>
      <c r="C621" t="inlineStr">
        <is>
          <t xml:space="preserve">CONCLUIDO	</t>
        </is>
      </c>
      <c r="D621" t="n">
        <v>9.441599999999999</v>
      </c>
      <c r="E621" t="n">
        <v>10.59</v>
      </c>
      <c r="F621" t="n">
        <v>7.09</v>
      </c>
      <c r="G621" t="n">
        <v>20.26</v>
      </c>
      <c r="H621" t="n">
        <v>0.31</v>
      </c>
      <c r="I621" t="n">
        <v>21</v>
      </c>
      <c r="J621" t="n">
        <v>217.86</v>
      </c>
      <c r="K621" t="n">
        <v>56.13</v>
      </c>
      <c r="L621" t="n">
        <v>3.75</v>
      </c>
      <c r="M621" t="n">
        <v>19</v>
      </c>
      <c r="N621" t="n">
        <v>47.98</v>
      </c>
      <c r="O621" t="n">
        <v>27103.65</v>
      </c>
      <c r="P621" t="n">
        <v>103.65</v>
      </c>
      <c r="Q621" t="n">
        <v>204.14</v>
      </c>
      <c r="R621" t="n">
        <v>34.27</v>
      </c>
      <c r="S621" t="n">
        <v>17.37</v>
      </c>
      <c r="T621" t="n">
        <v>6272.87</v>
      </c>
      <c r="U621" t="n">
        <v>0.51</v>
      </c>
      <c r="V621" t="n">
        <v>0.72</v>
      </c>
      <c r="W621" t="n">
        <v>1.17</v>
      </c>
      <c r="X621" t="n">
        <v>0.4</v>
      </c>
      <c r="Y621" t="n">
        <v>1</v>
      </c>
      <c r="Z621" t="n">
        <v>10</v>
      </c>
    </row>
    <row r="622">
      <c r="A622" t="n">
        <v>12</v>
      </c>
      <c r="B622" t="n">
        <v>110</v>
      </c>
      <c r="C622" t="inlineStr">
        <is>
          <t xml:space="preserve">CONCLUIDO	</t>
        </is>
      </c>
      <c r="D622" t="n">
        <v>9.4909</v>
      </c>
      <c r="E622" t="n">
        <v>10.54</v>
      </c>
      <c r="F622" t="n">
        <v>7.08</v>
      </c>
      <c r="G622" t="n">
        <v>21.24</v>
      </c>
      <c r="H622" t="n">
        <v>0.33</v>
      </c>
      <c r="I622" t="n">
        <v>20</v>
      </c>
      <c r="J622" t="n">
        <v>218.27</v>
      </c>
      <c r="K622" t="n">
        <v>56.13</v>
      </c>
      <c r="L622" t="n">
        <v>4</v>
      </c>
      <c r="M622" t="n">
        <v>18</v>
      </c>
      <c r="N622" t="n">
        <v>48.15</v>
      </c>
      <c r="O622" t="n">
        <v>27154.29</v>
      </c>
      <c r="P622" t="n">
        <v>103.39</v>
      </c>
      <c r="Q622" t="n">
        <v>204.16</v>
      </c>
      <c r="R622" t="n">
        <v>33.77</v>
      </c>
      <c r="S622" t="n">
        <v>17.37</v>
      </c>
      <c r="T622" t="n">
        <v>6026.87</v>
      </c>
      <c r="U622" t="n">
        <v>0.51</v>
      </c>
      <c r="V622" t="n">
        <v>0.72</v>
      </c>
      <c r="W622" t="n">
        <v>1.17</v>
      </c>
      <c r="X622" t="n">
        <v>0.39</v>
      </c>
      <c r="Y622" t="n">
        <v>1</v>
      </c>
      <c r="Z622" t="n">
        <v>10</v>
      </c>
    </row>
    <row r="623">
      <c r="A623" t="n">
        <v>13</v>
      </c>
      <c r="B623" t="n">
        <v>110</v>
      </c>
      <c r="C623" t="inlineStr">
        <is>
          <t xml:space="preserve">CONCLUIDO	</t>
        </is>
      </c>
      <c r="D623" t="n">
        <v>9.5435</v>
      </c>
      <c r="E623" t="n">
        <v>10.48</v>
      </c>
      <c r="F623" t="n">
        <v>7.06</v>
      </c>
      <c r="G623" t="n">
        <v>22.31</v>
      </c>
      <c r="H623" t="n">
        <v>0.35</v>
      </c>
      <c r="I623" t="n">
        <v>19</v>
      </c>
      <c r="J623" t="n">
        <v>218.68</v>
      </c>
      <c r="K623" t="n">
        <v>56.13</v>
      </c>
      <c r="L623" t="n">
        <v>4.25</v>
      </c>
      <c r="M623" t="n">
        <v>17</v>
      </c>
      <c r="N623" t="n">
        <v>48.31</v>
      </c>
      <c r="O623" t="n">
        <v>27204.98</v>
      </c>
      <c r="P623" t="n">
        <v>103</v>
      </c>
      <c r="Q623" t="n">
        <v>204.17</v>
      </c>
      <c r="R623" t="n">
        <v>33.24</v>
      </c>
      <c r="S623" t="n">
        <v>17.37</v>
      </c>
      <c r="T623" t="n">
        <v>5768.37</v>
      </c>
      <c r="U623" t="n">
        <v>0.52</v>
      </c>
      <c r="V623" t="n">
        <v>0.72</v>
      </c>
      <c r="W623" t="n">
        <v>1.17</v>
      </c>
      <c r="X623" t="n">
        <v>0.37</v>
      </c>
      <c r="Y623" t="n">
        <v>1</v>
      </c>
      <c r="Z623" t="n">
        <v>10</v>
      </c>
    </row>
    <row r="624">
      <c r="A624" t="n">
        <v>14</v>
      </c>
      <c r="B624" t="n">
        <v>110</v>
      </c>
      <c r="C624" t="inlineStr">
        <is>
          <t xml:space="preserve">CONCLUIDO	</t>
        </is>
      </c>
      <c r="D624" t="n">
        <v>9.6113</v>
      </c>
      <c r="E624" t="n">
        <v>10.4</v>
      </c>
      <c r="F624" t="n">
        <v>7.03</v>
      </c>
      <c r="G624" t="n">
        <v>23.44</v>
      </c>
      <c r="H624" t="n">
        <v>0.36</v>
      </c>
      <c r="I624" t="n">
        <v>18</v>
      </c>
      <c r="J624" t="n">
        <v>219.09</v>
      </c>
      <c r="K624" t="n">
        <v>56.13</v>
      </c>
      <c r="L624" t="n">
        <v>4.5</v>
      </c>
      <c r="M624" t="n">
        <v>16</v>
      </c>
      <c r="N624" t="n">
        <v>48.47</v>
      </c>
      <c r="O624" t="n">
        <v>27255.72</v>
      </c>
      <c r="P624" t="n">
        <v>102.3</v>
      </c>
      <c r="Q624" t="n">
        <v>204.16</v>
      </c>
      <c r="R624" t="n">
        <v>32.51</v>
      </c>
      <c r="S624" t="n">
        <v>17.37</v>
      </c>
      <c r="T624" t="n">
        <v>5408.38</v>
      </c>
      <c r="U624" t="n">
        <v>0.53</v>
      </c>
      <c r="V624" t="n">
        <v>0.73</v>
      </c>
      <c r="W624" t="n">
        <v>1.16</v>
      </c>
      <c r="X624" t="n">
        <v>0.34</v>
      </c>
      <c r="Y624" t="n">
        <v>1</v>
      </c>
      <c r="Z624" t="n">
        <v>10</v>
      </c>
    </row>
    <row r="625">
      <c r="A625" t="n">
        <v>15</v>
      </c>
      <c r="B625" t="n">
        <v>110</v>
      </c>
      <c r="C625" t="inlineStr">
        <is>
          <t xml:space="preserve">CONCLUIDO	</t>
        </is>
      </c>
      <c r="D625" t="n">
        <v>9.664199999999999</v>
      </c>
      <c r="E625" t="n">
        <v>10.35</v>
      </c>
      <c r="F625" t="n">
        <v>7.02</v>
      </c>
      <c r="G625" t="n">
        <v>24.77</v>
      </c>
      <c r="H625" t="n">
        <v>0.38</v>
      </c>
      <c r="I625" t="n">
        <v>17</v>
      </c>
      <c r="J625" t="n">
        <v>219.51</v>
      </c>
      <c r="K625" t="n">
        <v>56.13</v>
      </c>
      <c r="L625" t="n">
        <v>4.75</v>
      </c>
      <c r="M625" t="n">
        <v>15</v>
      </c>
      <c r="N625" t="n">
        <v>48.63</v>
      </c>
      <c r="O625" t="n">
        <v>27306.53</v>
      </c>
      <c r="P625" t="n">
        <v>102.14</v>
      </c>
      <c r="Q625" t="n">
        <v>204.15</v>
      </c>
      <c r="R625" t="n">
        <v>32.02</v>
      </c>
      <c r="S625" t="n">
        <v>17.37</v>
      </c>
      <c r="T625" t="n">
        <v>5164.96</v>
      </c>
      <c r="U625" t="n">
        <v>0.54</v>
      </c>
      <c r="V625" t="n">
        <v>0.73</v>
      </c>
      <c r="W625" t="n">
        <v>1.16</v>
      </c>
      <c r="X625" t="n">
        <v>0.33</v>
      </c>
      <c r="Y625" t="n">
        <v>1</v>
      </c>
      <c r="Z625" t="n">
        <v>10</v>
      </c>
    </row>
    <row r="626">
      <c r="A626" t="n">
        <v>16</v>
      </c>
      <c r="B626" t="n">
        <v>110</v>
      </c>
      <c r="C626" t="inlineStr">
        <is>
          <t xml:space="preserve">CONCLUIDO	</t>
        </is>
      </c>
      <c r="D626" t="n">
        <v>9.719200000000001</v>
      </c>
      <c r="E626" t="n">
        <v>10.29</v>
      </c>
      <c r="F626" t="n">
        <v>7</v>
      </c>
      <c r="G626" t="n">
        <v>26.25</v>
      </c>
      <c r="H626" t="n">
        <v>0.4</v>
      </c>
      <c r="I626" t="n">
        <v>16</v>
      </c>
      <c r="J626" t="n">
        <v>219.92</v>
      </c>
      <c r="K626" t="n">
        <v>56.13</v>
      </c>
      <c r="L626" t="n">
        <v>5</v>
      </c>
      <c r="M626" t="n">
        <v>14</v>
      </c>
      <c r="N626" t="n">
        <v>48.79</v>
      </c>
      <c r="O626" t="n">
        <v>27357.39</v>
      </c>
      <c r="P626" t="n">
        <v>101.67</v>
      </c>
      <c r="Q626" t="n">
        <v>204.14</v>
      </c>
      <c r="R626" t="n">
        <v>31.41</v>
      </c>
      <c r="S626" t="n">
        <v>17.37</v>
      </c>
      <c r="T626" t="n">
        <v>4866.42</v>
      </c>
      <c r="U626" t="n">
        <v>0.55</v>
      </c>
      <c r="V626" t="n">
        <v>0.73</v>
      </c>
      <c r="W626" t="n">
        <v>1.17</v>
      </c>
      <c r="X626" t="n">
        <v>0.31</v>
      </c>
      <c r="Y626" t="n">
        <v>1</v>
      </c>
      <c r="Z626" t="n">
        <v>10</v>
      </c>
    </row>
    <row r="627">
      <c r="A627" t="n">
        <v>17</v>
      </c>
      <c r="B627" t="n">
        <v>110</v>
      </c>
      <c r="C627" t="inlineStr">
        <is>
          <t xml:space="preserve">CONCLUIDO	</t>
        </is>
      </c>
      <c r="D627" t="n">
        <v>9.783899999999999</v>
      </c>
      <c r="E627" t="n">
        <v>10.22</v>
      </c>
      <c r="F627" t="n">
        <v>6.97</v>
      </c>
      <c r="G627" t="n">
        <v>27.9</v>
      </c>
      <c r="H627" t="n">
        <v>0.42</v>
      </c>
      <c r="I627" t="n">
        <v>15</v>
      </c>
      <c r="J627" t="n">
        <v>220.33</v>
      </c>
      <c r="K627" t="n">
        <v>56.13</v>
      </c>
      <c r="L627" t="n">
        <v>5.25</v>
      </c>
      <c r="M627" t="n">
        <v>13</v>
      </c>
      <c r="N627" t="n">
        <v>48.95</v>
      </c>
      <c r="O627" t="n">
        <v>27408.3</v>
      </c>
      <c r="P627" t="n">
        <v>101.29</v>
      </c>
      <c r="Q627" t="n">
        <v>204.16</v>
      </c>
      <c r="R627" t="n">
        <v>30.69</v>
      </c>
      <c r="S627" t="n">
        <v>17.37</v>
      </c>
      <c r="T627" t="n">
        <v>4510.46</v>
      </c>
      <c r="U627" t="n">
        <v>0.57</v>
      </c>
      <c r="V627" t="n">
        <v>0.73</v>
      </c>
      <c r="W627" t="n">
        <v>1.16</v>
      </c>
      <c r="X627" t="n">
        <v>0.28</v>
      </c>
      <c r="Y627" t="n">
        <v>1</v>
      </c>
      <c r="Z627" t="n">
        <v>10</v>
      </c>
    </row>
    <row r="628">
      <c r="A628" t="n">
        <v>18</v>
      </c>
      <c r="B628" t="n">
        <v>110</v>
      </c>
      <c r="C628" t="inlineStr">
        <is>
          <t xml:space="preserve">CONCLUIDO	</t>
        </is>
      </c>
      <c r="D628" t="n">
        <v>9.7834</v>
      </c>
      <c r="E628" t="n">
        <v>10.22</v>
      </c>
      <c r="F628" t="n">
        <v>6.98</v>
      </c>
      <c r="G628" t="n">
        <v>27.9</v>
      </c>
      <c r="H628" t="n">
        <v>0.44</v>
      </c>
      <c r="I628" t="n">
        <v>15</v>
      </c>
      <c r="J628" t="n">
        <v>220.74</v>
      </c>
      <c r="K628" t="n">
        <v>56.13</v>
      </c>
      <c r="L628" t="n">
        <v>5.5</v>
      </c>
      <c r="M628" t="n">
        <v>13</v>
      </c>
      <c r="N628" t="n">
        <v>49.12</v>
      </c>
      <c r="O628" t="n">
        <v>27459.27</v>
      </c>
      <c r="P628" t="n">
        <v>101.05</v>
      </c>
      <c r="Q628" t="n">
        <v>204.15</v>
      </c>
      <c r="R628" t="n">
        <v>30.61</v>
      </c>
      <c r="S628" t="n">
        <v>17.37</v>
      </c>
      <c r="T628" t="n">
        <v>4474.49</v>
      </c>
      <c r="U628" t="n">
        <v>0.57</v>
      </c>
      <c r="V628" t="n">
        <v>0.73</v>
      </c>
      <c r="W628" t="n">
        <v>1.16</v>
      </c>
      <c r="X628" t="n">
        <v>0.28</v>
      </c>
      <c r="Y628" t="n">
        <v>1</v>
      </c>
      <c r="Z628" t="n">
        <v>10</v>
      </c>
    </row>
    <row r="629">
      <c r="A629" t="n">
        <v>19</v>
      </c>
      <c r="B629" t="n">
        <v>110</v>
      </c>
      <c r="C629" t="inlineStr">
        <is>
          <t xml:space="preserve">CONCLUIDO	</t>
        </is>
      </c>
      <c r="D629" t="n">
        <v>9.846299999999999</v>
      </c>
      <c r="E629" t="n">
        <v>10.16</v>
      </c>
      <c r="F629" t="n">
        <v>6.95</v>
      </c>
      <c r="G629" t="n">
        <v>29.8</v>
      </c>
      <c r="H629" t="n">
        <v>0.46</v>
      </c>
      <c r="I629" t="n">
        <v>14</v>
      </c>
      <c r="J629" t="n">
        <v>221.16</v>
      </c>
      <c r="K629" t="n">
        <v>56.13</v>
      </c>
      <c r="L629" t="n">
        <v>5.75</v>
      </c>
      <c r="M629" t="n">
        <v>12</v>
      </c>
      <c r="N629" t="n">
        <v>49.28</v>
      </c>
      <c r="O629" t="n">
        <v>27510.3</v>
      </c>
      <c r="P629" t="n">
        <v>100.72</v>
      </c>
      <c r="Q629" t="n">
        <v>204.14</v>
      </c>
      <c r="R629" t="n">
        <v>29.79</v>
      </c>
      <c r="S629" t="n">
        <v>17.37</v>
      </c>
      <c r="T629" t="n">
        <v>4069.56</v>
      </c>
      <c r="U629" t="n">
        <v>0.58</v>
      </c>
      <c r="V629" t="n">
        <v>0.73</v>
      </c>
      <c r="W629" t="n">
        <v>1.16</v>
      </c>
      <c r="X629" t="n">
        <v>0.26</v>
      </c>
      <c r="Y629" t="n">
        <v>1</v>
      </c>
      <c r="Z629" t="n">
        <v>10</v>
      </c>
    </row>
    <row r="630">
      <c r="A630" t="n">
        <v>20</v>
      </c>
      <c r="B630" t="n">
        <v>110</v>
      </c>
      <c r="C630" t="inlineStr">
        <is>
          <t xml:space="preserve">CONCLUIDO	</t>
        </is>
      </c>
      <c r="D630" t="n">
        <v>9.9122</v>
      </c>
      <c r="E630" t="n">
        <v>10.09</v>
      </c>
      <c r="F630" t="n">
        <v>6.93</v>
      </c>
      <c r="G630" t="n">
        <v>31.97</v>
      </c>
      <c r="H630" t="n">
        <v>0.48</v>
      </c>
      <c r="I630" t="n">
        <v>13</v>
      </c>
      <c r="J630" t="n">
        <v>221.57</v>
      </c>
      <c r="K630" t="n">
        <v>56.13</v>
      </c>
      <c r="L630" t="n">
        <v>6</v>
      </c>
      <c r="M630" t="n">
        <v>11</v>
      </c>
      <c r="N630" t="n">
        <v>49.45</v>
      </c>
      <c r="O630" t="n">
        <v>27561.39</v>
      </c>
      <c r="P630" t="n">
        <v>100.03</v>
      </c>
      <c r="Q630" t="n">
        <v>204.16</v>
      </c>
      <c r="R630" t="n">
        <v>29.2</v>
      </c>
      <c r="S630" t="n">
        <v>17.37</v>
      </c>
      <c r="T630" t="n">
        <v>3777.16</v>
      </c>
      <c r="U630" t="n">
        <v>0.59</v>
      </c>
      <c r="V630" t="n">
        <v>0.74</v>
      </c>
      <c r="W630" t="n">
        <v>1.16</v>
      </c>
      <c r="X630" t="n">
        <v>0.24</v>
      </c>
      <c r="Y630" t="n">
        <v>1</v>
      </c>
      <c r="Z630" t="n">
        <v>10</v>
      </c>
    </row>
    <row r="631">
      <c r="A631" t="n">
        <v>21</v>
      </c>
      <c r="B631" t="n">
        <v>110</v>
      </c>
      <c r="C631" t="inlineStr">
        <is>
          <t xml:space="preserve">CONCLUIDO	</t>
        </is>
      </c>
      <c r="D631" t="n">
        <v>9.919</v>
      </c>
      <c r="E631" t="n">
        <v>10.08</v>
      </c>
      <c r="F631" t="n">
        <v>6.92</v>
      </c>
      <c r="G631" t="n">
        <v>31.94</v>
      </c>
      <c r="H631" t="n">
        <v>0.5</v>
      </c>
      <c r="I631" t="n">
        <v>13</v>
      </c>
      <c r="J631" t="n">
        <v>221.99</v>
      </c>
      <c r="K631" t="n">
        <v>56.13</v>
      </c>
      <c r="L631" t="n">
        <v>6.25</v>
      </c>
      <c r="M631" t="n">
        <v>11</v>
      </c>
      <c r="N631" t="n">
        <v>49.61</v>
      </c>
      <c r="O631" t="n">
        <v>27612.53</v>
      </c>
      <c r="P631" t="n">
        <v>99.98</v>
      </c>
      <c r="Q631" t="n">
        <v>204.14</v>
      </c>
      <c r="R631" t="n">
        <v>28.89</v>
      </c>
      <c r="S631" t="n">
        <v>17.37</v>
      </c>
      <c r="T631" t="n">
        <v>3624.73</v>
      </c>
      <c r="U631" t="n">
        <v>0.6</v>
      </c>
      <c r="V631" t="n">
        <v>0.74</v>
      </c>
      <c r="W631" t="n">
        <v>1.16</v>
      </c>
      <c r="X631" t="n">
        <v>0.23</v>
      </c>
      <c r="Y631" t="n">
        <v>1</v>
      </c>
      <c r="Z631" t="n">
        <v>10</v>
      </c>
    </row>
    <row r="632">
      <c r="A632" t="n">
        <v>22</v>
      </c>
      <c r="B632" t="n">
        <v>110</v>
      </c>
      <c r="C632" t="inlineStr">
        <is>
          <t xml:space="preserve">CONCLUIDO	</t>
        </is>
      </c>
      <c r="D632" t="n">
        <v>9.9734</v>
      </c>
      <c r="E632" t="n">
        <v>10.03</v>
      </c>
      <c r="F632" t="n">
        <v>6.91</v>
      </c>
      <c r="G632" t="n">
        <v>34.54</v>
      </c>
      <c r="H632" t="n">
        <v>0.52</v>
      </c>
      <c r="I632" t="n">
        <v>12</v>
      </c>
      <c r="J632" t="n">
        <v>222.4</v>
      </c>
      <c r="K632" t="n">
        <v>56.13</v>
      </c>
      <c r="L632" t="n">
        <v>6.5</v>
      </c>
      <c r="M632" t="n">
        <v>10</v>
      </c>
      <c r="N632" t="n">
        <v>49.78</v>
      </c>
      <c r="O632" t="n">
        <v>27663.85</v>
      </c>
      <c r="P632" t="n">
        <v>99.58</v>
      </c>
      <c r="Q632" t="n">
        <v>204.14</v>
      </c>
      <c r="R632" t="n">
        <v>28.67</v>
      </c>
      <c r="S632" t="n">
        <v>17.37</v>
      </c>
      <c r="T632" t="n">
        <v>3519.63</v>
      </c>
      <c r="U632" t="n">
        <v>0.61</v>
      </c>
      <c r="V632" t="n">
        <v>0.74</v>
      </c>
      <c r="W632" t="n">
        <v>1.15</v>
      </c>
      <c r="X632" t="n">
        <v>0.22</v>
      </c>
      <c r="Y632" t="n">
        <v>1</v>
      </c>
      <c r="Z632" t="n">
        <v>10</v>
      </c>
    </row>
    <row r="633">
      <c r="A633" t="n">
        <v>23</v>
      </c>
      <c r="B633" t="n">
        <v>110</v>
      </c>
      <c r="C633" t="inlineStr">
        <is>
          <t xml:space="preserve">CONCLUIDO	</t>
        </is>
      </c>
      <c r="D633" t="n">
        <v>9.964</v>
      </c>
      <c r="E633" t="n">
        <v>10.04</v>
      </c>
      <c r="F633" t="n">
        <v>6.92</v>
      </c>
      <c r="G633" t="n">
        <v>34.58</v>
      </c>
      <c r="H633" t="n">
        <v>0.54</v>
      </c>
      <c r="I633" t="n">
        <v>12</v>
      </c>
      <c r="J633" t="n">
        <v>222.82</v>
      </c>
      <c r="K633" t="n">
        <v>56.13</v>
      </c>
      <c r="L633" t="n">
        <v>6.75</v>
      </c>
      <c r="M633" t="n">
        <v>10</v>
      </c>
      <c r="N633" t="n">
        <v>49.94</v>
      </c>
      <c r="O633" t="n">
        <v>27715.11</v>
      </c>
      <c r="P633" t="n">
        <v>99.68000000000001</v>
      </c>
      <c r="Q633" t="n">
        <v>204.14</v>
      </c>
      <c r="R633" t="n">
        <v>28.68</v>
      </c>
      <c r="S633" t="n">
        <v>17.37</v>
      </c>
      <c r="T633" t="n">
        <v>3521.35</v>
      </c>
      <c r="U633" t="n">
        <v>0.61</v>
      </c>
      <c r="V633" t="n">
        <v>0.74</v>
      </c>
      <c r="W633" t="n">
        <v>1.16</v>
      </c>
      <c r="X633" t="n">
        <v>0.23</v>
      </c>
      <c r="Y633" t="n">
        <v>1</v>
      </c>
      <c r="Z633" t="n">
        <v>10</v>
      </c>
    </row>
    <row r="634">
      <c r="A634" t="n">
        <v>24</v>
      </c>
      <c r="B634" t="n">
        <v>110</v>
      </c>
      <c r="C634" t="inlineStr">
        <is>
          <t xml:space="preserve">CONCLUIDO	</t>
        </is>
      </c>
      <c r="D634" t="n">
        <v>9.962400000000001</v>
      </c>
      <c r="E634" t="n">
        <v>10.04</v>
      </c>
      <c r="F634" t="n">
        <v>6.92</v>
      </c>
      <c r="G634" t="n">
        <v>34.59</v>
      </c>
      <c r="H634" t="n">
        <v>0.5600000000000001</v>
      </c>
      <c r="I634" t="n">
        <v>12</v>
      </c>
      <c r="J634" t="n">
        <v>223.23</v>
      </c>
      <c r="K634" t="n">
        <v>56.13</v>
      </c>
      <c r="L634" t="n">
        <v>7</v>
      </c>
      <c r="M634" t="n">
        <v>10</v>
      </c>
      <c r="N634" t="n">
        <v>50.11</v>
      </c>
      <c r="O634" t="n">
        <v>27766.43</v>
      </c>
      <c r="P634" t="n">
        <v>99.48</v>
      </c>
      <c r="Q634" t="n">
        <v>204.18</v>
      </c>
      <c r="R634" t="n">
        <v>28.76</v>
      </c>
      <c r="S634" t="n">
        <v>17.37</v>
      </c>
      <c r="T634" t="n">
        <v>3564.55</v>
      </c>
      <c r="U634" t="n">
        <v>0.6</v>
      </c>
      <c r="V634" t="n">
        <v>0.74</v>
      </c>
      <c r="W634" t="n">
        <v>1.16</v>
      </c>
      <c r="X634" t="n">
        <v>0.23</v>
      </c>
      <c r="Y634" t="n">
        <v>1</v>
      </c>
      <c r="Z634" t="n">
        <v>10</v>
      </c>
    </row>
    <row r="635">
      <c r="A635" t="n">
        <v>25</v>
      </c>
      <c r="B635" t="n">
        <v>110</v>
      </c>
      <c r="C635" t="inlineStr">
        <is>
          <t xml:space="preserve">CONCLUIDO	</t>
        </is>
      </c>
      <c r="D635" t="n">
        <v>10.0376</v>
      </c>
      <c r="E635" t="n">
        <v>9.960000000000001</v>
      </c>
      <c r="F635" t="n">
        <v>6.89</v>
      </c>
      <c r="G635" t="n">
        <v>37.56</v>
      </c>
      <c r="H635" t="n">
        <v>0.58</v>
      </c>
      <c r="I635" t="n">
        <v>11</v>
      </c>
      <c r="J635" t="n">
        <v>223.65</v>
      </c>
      <c r="K635" t="n">
        <v>56.13</v>
      </c>
      <c r="L635" t="n">
        <v>7.25</v>
      </c>
      <c r="M635" t="n">
        <v>9</v>
      </c>
      <c r="N635" t="n">
        <v>50.27</v>
      </c>
      <c r="O635" t="n">
        <v>27817.81</v>
      </c>
      <c r="P635" t="n">
        <v>98.81999999999999</v>
      </c>
      <c r="Q635" t="n">
        <v>204.14</v>
      </c>
      <c r="R635" t="n">
        <v>27.91</v>
      </c>
      <c r="S635" t="n">
        <v>17.37</v>
      </c>
      <c r="T635" t="n">
        <v>3140.21</v>
      </c>
      <c r="U635" t="n">
        <v>0.62</v>
      </c>
      <c r="V635" t="n">
        <v>0.74</v>
      </c>
      <c r="W635" t="n">
        <v>1.15</v>
      </c>
      <c r="X635" t="n">
        <v>0.19</v>
      </c>
      <c r="Y635" t="n">
        <v>1</v>
      </c>
      <c r="Z635" t="n">
        <v>10</v>
      </c>
    </row>
    <row r="636">
      <c r="A636" t="n">
        <v>26</v>
      </c>
      <c r="B636" t="n">
        <v>110</v>
      </c>
      <c r="C636" t="inlineStr">
        <is>
          <t xml:space="preserve">CONCLUIDO	</t>
        </is>
      </c>
      <c r="D636" t="n">
        <v>10.0326</v>
      </c>
      <c r="E636" t="n">
        <v>9.970000000000001</v>
      </c>
      <c r="F636" t="n">
        <v>6.89</v>
      </c>
      <c r="G636" t="n">
        <v>37.58</v>
      </c>
      <c r="H636" t="n">
        <v>0.59</v>
      </c>
      <c r="I636" t="n">
        <v>11</v>
      </c>
      <c r="J636" t="n">
        <v>224.07</v>
      </c>
      <c r="K636" t="n">
        <v>56.13</v>
      </c>
      <c r="L636" t="n">
        <v>7.5</v>
      </c>
      <c r="M636" t="n">
        <v>9</v>
      </c>
      <c r="N636" t="n">
        <v>50.44</v>
      </c>
      <c r="O636" t="n">
        <v>27869.24</v>
      </c>
      <c r="P636" t="n">
        <v>98.86</v>
      </c>
      <c r="Q636" t="n">
        <v>204.14</v>
      </c>
      <c r="R636" t="n">
        <v>27.99</v>
      </c>
      <c r="S636" t="n">
        <v>17.37</v>
      </c>
      <c r="T636" t="n">
        <v>3182.62</v>
      </c>
      <c r="U636" t="n">
        <v>0.62</v>
      </c>
      <c r="V636" t="n">
        <v>0.74</v>
      </c>
      <c r="W636" t="n">
        <v>1.16</v>
      </c>
      <c r="X636" t="n">
        <v>0.2</v>
      </c>
      <c r="Y636" t="n">
        <v>1</v>
      </c>
      <c r="Z636" t="n">
        <v>10</v>
      </c>
    </row>
    <row r="637">
      <c r="A637" t="n">
        <v>27</v>
      </c>
      <c r="B637" t="n">
        <v>110</v>
      </c>
      <c r="C637" t="inlineStr">
        <is>
          <t xml:space="preserve">CONCLUIDO	</t>
        </is>
      </c>
      <c r="D637" t="n">
        <v>10.0351</v>
      </c>
      <c r="E637" t="n">
        <v>9.960000000000001</v>
      </c>
      <c r="F637" t="n">
        <v>6.89</v>
      </c>
      <c r="G637" t="n">
        <v>37.57</v>
      </c>
      <c r="H637" t="n">
        <v>0.61</v>
      </c>
      <c r="I637" t="n">
        <v>11</v>
      </c>
      <c r="J637" t="n">
        <v>224.49</v>
      </c>
      <c r="K637" t="n">
        <v>56.13</v>
      </c>
      <c r="L637" t="n">
        <v>7.75</v>
      </c>
      <c r="M637" t="n">
        <v>9</v>
      </c>
      <c r="N637" t="n">
        <v>50.61</v>
      </c>
      <c r="O637" t="n">
        <v>27920.73</v>
      </c>
      <c r="P637" t="n">
        <v>98.54000000000001</v>
      </c>
      <c r="Q637" t="n">
        <v>204.15</v>
      </c>
      <c r="R637" t="n">
        <v>27.93</v>
      </c>
      <c r="S637" t="n">
        <v>17.37</v>
      </c>
      <c r="T637" t="n">
        <v>3152.92</v>
      </c>
      <c r="U637" t="n">
        <v>0.62</v>
      </c>
      <c r="V637" t="n">
        <v>0.74</v>
      </c>
      <c r="W637" t="n">
        <v>1.15</v>
      </c>
      <c r="X637" t="n">
        <v>0.2</v>
      </c>
      <c r="Y637" t="n">
        <v>1</v>
      </c>
      <c r="Z637" t="n">
        <v>10</v>
      </c>
    </row>
    <row r="638">
      <c r="A638" t="n">
        <v>28</v>
      </c>
      <c r="B638" t="n">
        <v>110</v>
      </c>
      <c r="C638" t="inlineStr">
        <is>
          <t xml:space="preserve">CONCLUIDO	</t>
        </is>
      </c>
      <c r="D638" t="n">
        <v>10.1002</v>
      </c>
      <c r="E638" t="n">
        <v>9.9</v>
      </c>
      <c r="F638" t="n">
        <v>6.87</v>
      </c>
      <c r="G638" t="n">
        <v>41.2</v>
      </c>
      <c r="H638" t="n">
        <v>0.63</v>
      </c>
      <c r="I638" t="n">
        <v>10</v>
      </c>
      <c r="J638" t="n">
        <v>224.9</v>
      </c>
      <c r="K638" t="n">
        <v>56.13</v>
      </c>
      <c r="L638" t="n">
        <v>8</v>
      </c>
      <c r="M638" t="n">
        <v>8</v>
      </c>
      <c r="N638" t="n">
        <v>50.78</v>
      </c>
      <c r="O638" t="n">
        <v>27972.28</v>
      </c>
      <c r="P638" t="n">
        <v>98.04000000000001</v>
      </c>
      <c r="Q638" t="n">
        <v>204.15</v>
      </c>
      <c r="R638" t="n">
        <v>27.29</v>
      </c>
      <c r="S638" t="n">
        <v>17.37</v>
      </c>
      <c r="T638" t="n">
        <v>2835.19</v>
      </c>
      <c r="U638" t="n">
        <v>0.64</v>
      </c>
      <c r="V638" t="n">
        <v>0.74</v>
      </c>
      <c r="W638" t="n">
        <v>1.15</v>
      </c>
      <c r="X638" t="n">
        <v>0.17</v>
      </c>
      <c r="Y638" t="n">
        <v>1</v>
      </c>
      <c r="Z638" t="n">
        <v>10</v>
      </c>
    </row>
    <row r="639">
      <c r="A639" t="n">
        <v>29</v>
      </c>
      <c r="B639" t="n">
        <v>110</v>
      </c>
      <c r="C639" t="inlineStr">
        <is>
          <t xml:space="preserve">CONCLUIDO	</t>
        </is>
      </c>
      <c r="D639" t="n">
        <v>10.1004</v>
      </c>
      <c r="E639" t="n">
        <v>9.9</v>
      </c>
      <c r="F639" t="n">
        <v>6.87</v>
      </c>
      <c r="G639" t="n">
        <v>41.19</v>
      </c>
      <c r="H639" t="n">
        <v>0.65</v>
      </c>
      <c r="I639" t="n">
        <v>10</v>
      </c>
      <c r="J639" t="n">
        <v>225.32</v>
      </c>
      <c r="K639" t="n">
        <v>56.13</v>
      </c>
      <c r="L639" t="n">
        <v>8.25</v>
      </c>
      <c r="M639" t="n">
        <v>8</v>
      </c>
      <c r="N639" t="n">
        <v>50.95</v>
      </c>
      <c r="O639" t="n">
        <v>28023.89</v>
      </c>
      <c r="P639" t="n">
        <v>98.05</v>
      </c>
      <c r="Q639" t="n">
        <v>204.18</v>
      </c>
      <c r="R639" t="n">
        <v>27.27</v>
      </c>
      <c r="S639" t="n">
        <v>17.37</v>
      </c>
      <c r="T639" t="n">
        <v>2826.25</v>
      </c>
      <c r="U639" t="n">
        <v>0.64</v>
      </c>
      <c r="V639" t="n">
        <v>0.74</v>
      </c>
      <c r="W639" t="n">
        <v>1.15</v>
      </c>
      <c r="X639" t="n">
        <v>0.17</v>
      </c>
      <c r="Y639" t="n">
        <v>1</v>
      </c>
      <c r="Z639" t="n">
        <v>10</v>
      </c>
    </row>
    <row r="640">
      <c r="A640" t="n">
        <v>30</v>
      </c>
      <c r="B640" t="n">
        <v>110</v>
      </c>
      <c r="C640" t="inlineStr">
        <is>
          <t xml:space="preserve">CONCLUIDO	</t>
        </is>
      </c>
      <c r="D640" t="n">
        <v>10.105</v>
      </c>
      <c r="E640" t="n">
        <v>9.9</v>
      </c>
      <c r="F640" t="n">
        <v>6.86</v>
      </c>
      <c r="G640" t="n">
        <v>41.17</v>
      </c>
      <c r="H640" t="n">
        <v>0.67</v>
      </c>
      <c r="I640" t="n">
        <v>10</v>
      </c>
      <c r="J640" t="n">
        <v>225.74</v>
      </c>
      <c r="K640" t="n">
        <v>56.13</v>
      </c>
      <c r="L640" t="n">
        <v>8.5</v>
      </c>
      <c r="M640" t="n">
        <v>8</v>
      </c>
      <c r="N640" t="n">
        <v>51.11</v>
      </c>
      <c r="O640" t="n">
        <v>28075.56</v>
      </c>
      <c r="P640" t="n">
        <v>97.98</v>
      </c>
      <c r="Q640" t="n">
        <v>204.15</v>
      </c>
      <c r="R640" t="n">
        <v>27.04</v>
      </c>
      <c r="S640" t="n">
        <v>17.37</v>
      </c>
      <c r="T640" t="n">
        <v>2710.64</v>
      </c>
      <c r="U640" t="n">
        <v>0.64</v>
      </c>
      <c r="V640" t="n">
        <v>0.74</v>
      </c>
      <c r="W640" t="n">
        <v>1.15</v>
      </c>
      <c r="X640" t="n">
        <v>0.17</v>
      </c>
      <c r="Y640" t="n">
        <v>1</v>
      </c>
      <c r="Z640" t="n">
        <v>10</v>
      </c>
    </row>
    <row r="641">
      <c r="A641" t="n">
        <v>31</v>
      </c>
      <c r="B641" t="n">
        <v>110</v>
      </c>
      <c r="C641" t="inlineStr">
        <is>
          <t xml:space="preserve">CONCLUIDO	</t>
        </is>
      </c>
      <c r="D641" t="n">
        <v>10.1678</v>
      </c>
      <c r="E641" t="n">
        <v>9.84</v>
      </c>
      <c r="F641" t="n">
        <v>6.84</v>
      </c>
      <c r="G641" t="n">
        <v>45.61</v>
      </c>
      <c r="H641" t="n">
        <v>0.6899999999999999</v>
      </c>
      <c r="I641" t="n">
        <v>9</v>
      </c>
      <c r="J641" t="n">
        <v>226.16</v>
      </c>
      <c r="K641" t="n">
        <v>56.13</v>
      </c>
      <c r="L641" t="n">
        <v>8.75</v>
      </c>
      <c r="M641" t="n">
        <v>7</v>
      </c>
      <c r="N641" t="n">
        <v>51.28</v>
      </c>
      <c r="O641" t="n">
        <v>28127.29</v>
      </c>
      <c r="P641" t="n">
        <v>97.27</v>
      </c>
      <c r="Q641" t="n">
        <v>204.15</v>
      </c>
      <c r="R641" t="n">
        <v>26.57</v>
      </c>
      <c r="S641" t="n">
        <v>17.37</v>
      </c>
      <c r="T641" t="n">
        <v>2482.11</v>
      </c>
      <c r="U641" t="n">
        <v>0.65</v>
      </c>
      <c r="V641" t="n">
        <v>0.75</v>
      </c>
      <c r="W641" t="n">
        <v>1.15</v>
      </c>
      <c r="X641" t="n">
        <v>0.15</v>
      </c>
      <c r="Y641" t="n">
        <v>1</v>
      </c>
      <c r="Z641" t="n">
        <v>10</v>
      </c>
    </row>
    <row r="642">
      <c r="A642" t="n">
        <v>32</v>
      </c>
      <c r="B642" t="n">
        <v>110</v>
      </c>
      <c r="C642" t="inlineStr">
        <is>
          <t xml:space="preserve">CONCLUIDO	</t>
        </is>
      </c>
      <c r="D642" t="n">
        <v>10.1497</v>
      </c>
      <c r="E642" t="n">
        <v>9.85</v>
      </c>
      <c r="F642" t="n">
        <v>6.86</v>
      </c>
      <c r="G642" t="n">
        <v>45.73</v>
      </c>
      <c r="H642" t="n">
        <v>0.71</v>
      </c>
      <c r="I642" t="n">
        <v>9</v>
      </c>
      <c r="J642" t="n">
        <v>226.58</v>
      </c>
      <c r="K642" t="n">
        <v>56.13</v>
      </c>
      <c r="L642" t="n">
        <v>9</v>
      </c>
      <c r="M642" t="n">
        <v>7</v>
      </c>
      <c r="N642" t="n">
        <v>51.45</v>
      </c>
      <c r="O642" t="n">
        <v>28179.08</v>
      </c>
      <c r="P642" t="n">
        <v>97.78</v>
      </c>
      <c r="Q642" t="n">
        <v>204.15</v>
      </c>
      <c r="R642" t="n">
        <v>27.16</v>
      </c>
      <c r="S642" t="n">
        <v>17.37</v>
      </c>
      <c r="T642" t="n">
        <v>2775.73</v>
      </c>
      <c r="U642" t="n">
        <v>0.64</v>
      </c>
      <c r="V642" t="n">
        <v>0.74</v>
      </c>
      <c r="W642" t="n">
        <v>1.15</v>
      </c>
      <c r="X642" t="n">
        <v>0.17</v>
      </c>
      <c r="Y642" t="n">
        <v>1</v>
      </c>
      <c r="Z642" t="n">
        <v>10</v>
      </c>
    </row>
    <row r="643">
      <c r="A643" t="n">
        <v>33</v>
      </c>
      <c r="B643" t="n">
        <v>110</v>
      </c>
      <c r="C643" t="inlineStr">
        <is>
          <t xml:space="preserve">CONCLUIDO	</t>
        </is>
      </c>
      <c r="D643" t="n">
        <v>10.1526</v>
      </c>
      <c r="E643" t="n">
        <v>9.85</v>
      </c>
      <c r="F643" t="n">
        <v>6.86</v>
      </c>
      <c r="G643" t="n">
        <v>45.71</v>
      </c>
      <c r="H643" t="n">
        <v>0.72</v>
      </c>
      <c r="I643" t="n">
        <v>9</v>
      </c>
      <c r="J643" t="n">
        <v>227</v>
      </c>
      <c r="K643" t="n">
        <v>56.13</v>
      </c>
      <c r="L643" t="n">
        <v>9.25</v>
      </c>
      <c r="M643" t="n">
        <v>7</v>
      </c>
      <c r="N643" t="n">
        <v>51.62</v>
      </c>
      <c r="O643" t="n">
        <v>28230.92</v>
      </c>
      <c r="P643" t="n">
        <v>97.78</v>
      </c>
      <c r="Q643" t="n">
        <v>204.15</v>
      </c>
      <c r="R643" t="n">
        <v>26.98</v>
      </c>
      <c r="S643" t="n">
        <v>17.37</v>
      </c>
      <c r="T643" t="n">
        <v>2689.03</v>
      </c>
      <c r="U643" t="n">
        <v>0.64</v>
      </c>
      <c r="V643" t="n">
        <v>0.74</v>
      </c>
      <c r="W643" t="n">
        <v>1.15</v>
      </c>
      <c r="X643" t="n">
        <v>0.17</v>
      </c>
      <c r="Y643" t="n">
        <v>1</v>
      </c>
      <c r="Z643" t="n">
        <v>10</v>
      </c>
    </row>
    <row r="644">
      <c r="A644" t="n">
        <v>34</v>
      </c>
      <c r="B644" t="n">
        <v>110</v>
      </c>
      <c r="C644" t="inlineStr">
        <is>
          <t xml:space="preserve">CONCLUIDO	</t>
        </is>
      </c>
      <c r="D644" t="n">
        <v>10.1523</v>
      </c>
      <c r="E644" t="n">
        <v>9.85</v>
      </c>
      <c r="F644" t="n">
        <v>6.86</v>
      </c>
      <c r="G644" t="n">
        <v>45.71</v>
      </c>
      <c r="H644" t="n">
        <v>0.74</v>
      </c>
      <c r="I644" t="n">
        <v>9</v>
      </c>
      <c r="J644" t="n">
        <v>227.42</v>
      </c>
      <c r="K644" t="n">
        <v>56.13</v>
      </c>
      <c r="L644" t="n">
        <v>9.5</v>
      </c>
      <c r="M644" t="n">
        <v>7</v>
      </c>
      <c r="N644" t="n">
        <v>51.8</v>
      </c>
      <c r="O644" t="n">
        <v>28282.83</v>
      </c>
      <c r="P644" t="n">
        <v>97.52</v>
      </c>
      <c r="Q644" t="n">
        <v>204.16</v>
      </c>
      <c r="R644" t="n">
        <v>27.01</v>
      </c>
      <c r="S644" t="n">
        <v>17.37</v>
      </c>
      <c r="T644" t="n">
        <v>2704.23</v>
      </c>
      <c r="U644" t="n">
        <v>0.64</v>
      </c>
      <c r="V644" t="n">
        <v>0.74</v>
      </c>
      <c r="W644" t="n">
        <v>1.15</v>
      </c>
      <c r="X644" t="n">
        <v>0.17</v>
      </c>
      <c r="Y644" t="n">
        <v>1</v>
      </c>
      <c r="Z644" t="n">
        <v>10</v>
      </c>
    </row>
    <row r="645">
      <c r="A645" t="n">
        <v>35</v>
      </c>
      <c r="B645" t="n">
        <v>110</v>
      </c>
      <c r="C645" t="inlineStr">
        <is>
          <t xml:space="preserve">CONCLUIDO	</t>
        </is>
      </c>
      <c r="D645" t="n">
        <v>10.1537</v>
      </c>
      <c r="E645" t="n">
        <v>9.85</v>
      </c>
      <c r="F645" t="n">
        <v>6.86</v>
      </c>
      <c r="G645" t="n">
        <v>45.71</v>
      </c>
      <c r="H645" t="n">
        <v>0.76</v>
      </c>
      <c r="I645" t="n">
        <v>9</v>
      </c>
      <c r="J645" t="n">
        <v>227.84</v>
      </c>
      <c r="K645" t="n">
        <v>56.13</v>
      </c>
      <c r="L645" t="n">
        <v>9.75</v>
      </c>
      <c r="M645" t="n">
        <v>7</v>
      </c>
      <c r="N645" t="n">
        <v>51.97</v>
      </c>
      <c r="O645" t="n">
        <v>28334.8</v>
      </c>
      <c r="P645" t="n">
        <v>97.26000000000001</v>
      </c>
      <c r="Q645" t="n">
        <v>204.14</v>
      </c>
      <c r="R645" t="n">
        <v>27</v>
      </c>
      <c r="S645" t="n">
        <v>17.37</v>
      </c>
      <c r="T645" t="n">
        <v>2699.37</v>
      </c>
      <c r="U645" t="n">
        <v>0.64</v>
      </c>
      <c r="V645" t="n">
        <v>0.74</v>
      </c>
      <c r="W645" t="n">
        <v>1.15</v>
      </c>
      <c r="X645" t="n">
        <v>0.16</v>
      </c>
      <c r="Y645" t="n">
        <v>1</v>
      </c>
      <c r="Z645" t="n">
        <v>10</v>
      </c>
    </row>
    <row r="646">
      <c r="A646" t="n">
        <v>36</v>
      </c>
      <c r="B646" t="n">
        <v>110</v>
      </c>
      <c r="C646" t="inlineStr">
        <is>
          <t xml:space="preserve">CONCLUIDO	</t>
        </is>
      </c>
      <c r="D646" t="n">
        <v>10.2229</v>
      </c>
      <c r="E646" t="n">
        <v>9.779999999999999</v>
      </c>
      <c r="F646" t="n">
        <v>6.83</v>
      </c>
      <c r="G646" t="n">
        <v>51.24</v>
      </c>
      <c r="H646" t="n">
        <v>0.78</v>
      </c>
      <c r="I646" t="n">
        <v>8</v>
      </c>
      <c r="J646" t="n">
        <v>228.27</v>
      </c>
      <c r="K646" t="n">
        <v>56.13</v>
      </c>
      <c r="L646" t="n">
        <v>10</v>
      </c>
      <c r="M646" t="n">
        <v>6</v>
      </c>
      <c r="N646" t="n">
        <v>52.14</v>
      </c>
      <c r="O646" t="n">
        <v>28386.82</v>
      </c>
      <c r="P646" t="n">
        <v>96.72</v>
      </c>
      <c r="Q646" t="n">
        <v>204.19</v>
      </c>
      <c r="R646" t="n">
        <v>26.19</v>
      </c>
      <c r="S646" t="n">
        <v>17.37</v>
      </c>
      <c r="T646" t="n">
        <v>2296.61</v>
      </c>
      <c r="U646" t="n">
        <v>0.66</v>
      </c>
      <c r="V646" t="n">
        <v>0.75</v>
      </c>
      <c r="W646" t="n">
        <v>1.15</v>
      </c>
      <c r="X646" t="n">
        <v>0.14</v>
      </c>
      <c r="Y646" t="n">
        <v>1</v>
      </c>
      <c r="Z646" t="n">
        <v>10</v>
      </c>
    </row>
    <row r="647">
      <c r="A647" t="n">
        <v>37</v>
      </c>
      <c r="B647" t="n">
        <v>110</v>
      </c>
      <c r="C647" t="inlineStr">
        <is>
          <t xml:space="preserve">CONCLUIDO	</t>
        </is>
      </c>
      <c r="D647" t="n">
        <v>10.236</v>
      </c>
      <c r="E647" t="n">
        <v>9.77</v>
      </c>
      <c r="F647" t="n">
        <v>6.82</v>
      </c>
      <c r="G647" t="n">
        <v>51.14</v>
      </c>
      <c r="H647" t="n">
        <v>0.8</v>
      </c>
      <c r="I647" t="n">
        <v>8</v>
      </c>
      <c r="J647" t="n">
        <v>228.69</v>
      </c>
      <c r="K647" t="n">
        <v>56.13</v>
      </c>
      <c r="L647" t="n">
        <v>10.25</v>
      </c>
      <c r="M647" t="n">
        <v>6</v>
      </c>
      <c r="N647" t="n">
        <v>52.31</v>
      </c>
      <c r="O647" t="n">
        <v>28438.91</v>
      </c>
      <c r="P647" t="n">
        <v>96.38</v>
      </c>
      <c r="Q647" t="n">
        <v>204.14</v>
      </c>
      <c r="R647" t="n">
        <v>25.82</v>
      </c>
      <c r="S647" t="n">
        <v>17.37</v>
      </c>
      <c r="T647" t="n">
        <v>2110.35</v>
      </c>
      <c r="U647" t="n">
        <v>0.67</v>
      </c>
      <c r="V647" t="n">
        <v>0.75</v>
      </c>
      <c r="W647" t="n">
        <v>1.15</v>
      </c>
      <c r="X647" t="n">
        <v>0.13</v>
      </c>
      <c r="Y647" t="n">
        <v>1</v>
      </c>
      <c r="Z647" t="n">
        <v>10</v>
      </c>
    </row>
    <row r="648">
      <c r="A648" t="n">
        <v>38</v>
      </c>
      <c r="B648" t="n">
        <v>110</v>
      </c>
      <c r="C648" t="inlineStr">
        <is>
          <t xml:space="preserve">CONCLUIDO	</t>
        </is>
      </c>
      <c r="D648" t="n">
        <v>10.2284</v>
      </c>
      <c r="E648" t="n">
        <v>9.779999999999999</v>
      </c>
      <c r="F648" t="n">
        <v>6.83</v>
      </c>
      <c r="G648" t="n">
        <v>51.2</v>
      </c>
      <c r="H648" t="n">
        <v>0.8100000000000001</v>
      </c>
      <c r="I648" t="n">
        <v>8</v>
      </c>
      <c r="J648" t="n">
        <v>229.11</v>
      </c>
      <c r="K648" t="n">
        <v>56.13</v>
      </c>
      <c r="L648" t="n">
        <v>10.5</v>
      </c>
      <c r="M648" t="n">
        <v>6</v>
      </c>
      <c r="N648" t="n">
        <v>52.48</v>
      </c>
      <c r="O648" t="n">
        <v>28491.06</v>
      </c>
      <c r="P648" t="n">
        <v>96.36</v>
      </c>
      <c r="Q648" t="n">
        <v>204.14</v>
      </c>
      <c r="R648" t="n">
        <v>25.97</v>
      </c>
      <c r="S648" t="n">
        <v>17.37</v>
      </c>
      <c r="T648" t="n">
        <v>2187.78</v>
      </c>
      <c r="U648" t="n">
        <v>0.67</v>
      </c>
      <c r="V648" t="n">
        <v>0.75</v>
      </c>
      <c r="W648" t="n">
        <v>1.15</v>
      </c>
      <c r="X648" t="n">
        <v>0.14</v>
      </c>
      <c r="Y648" t="n">
        <v>1</v>
      </c>
      <c r="Z648" t="n">
        <v>10</v>
      </c>
    </row>
    <row r="649">
      <c r="A649" t="n">
        <v>39</v>
      </c>
      <c r="B649" t="n">
        <v>110</v>
      </c>
      <c r="C649" t="inlineStr">
        <is>
          <t xml:space="preserve">CONCLUIDO	</t>
        </is>
      </c>
      <c r="D649" t="n">
        <v>10.2235</v>
      </c>
      <c r="E649" t="n">
        <v>9.779999999999999</v>
      </c>
      <c r="F649" t="n">
        <v>6.83</v>
      </c>
      <c r="G649" t="n">
        <v>51.23</v>
      </c>
      <c r="H649" t="n">
        <v>0.83</v>
      </c>
      <c r="I649" t="n">
        <v>8</v>
      </c>
      <c r="J649" t="n">
        <v>229.53</v>
      </c>
      <c r="K649" t="n">
        <v>56.13</v>
      </c>
      <c r="L649" t="n">
        <v>10.75</v>
      </c>
      <c r="M649" t="n">
        <v>6</v>
      </c>
      <c r="N649" t="n">
        <v>52.66</v>
      </c>
      <c r="O649" t="n">
        <v>28543.27</v>
      </c>
      <c r="P649" t="n">
        <v>96.22</v>
      </c>
      <c r="Q649" t="n">
        <v>204.14</v>
      </c>
      <c r="R649" t="n">
        <v>26.1</v>
      </c>
      <c r="S649" t="n">
        <v>17.37</v>
      </c>
      <c r="T649" t="n">
        <v>2253.54</v>
      </c>
      <c r="U649" t="n">
        <v>0.67</v>
      </c>
      <c r="V649" t="n">
        <v>0.75</v>
      </c>
      <c r="W649" t="n">
        <v>1.15</v>
      </c>
      <c r="X649" t="n">
        <v>0.14</v>
      </c>
      <c r="Y649" t="n">
        <v>1</v>
      </c>
      <c r="Z649" t="n">
        <v>10</v>
      </c>
    </row>
    <row r="650">
      <c r="A650" t="n">
        <v>40</v>
      </c>
      <c r="B650" t="n">
        <v>110</v>
      </c>
      <c r="C650" t="inlineStr">
        <is>
          <t xml:space="preserve">CONCLUIDO	</t>
        </is>
      </c>
      <c r="D650" t="n">
        <v>10.2311</v>
      </c>
      <c r="E650" t="n">
        <v>9.77</v>
      </c>
      <c r="F650" t="n">
        <v>6.82</v>
      </c>
      <c r="G650" t="n">
        <v>51.18</v>
      </c>
      <c r="H650" t="n">
        <v>0.85</v>
      </c>
      <c r="I650" t="n">
        <v>8</v>
      </c>
      <c r="J650" t="n">
        <v>229.96</v>
      </c>
      <c r="K650" t="n">
        <v>56.13</v>
      </c>
      <c r="L650" t="n">
        <v>11</v>
      </c>
      <c r="M650" t="n">
        <v>6</v>
      </c>
      <c r="N650" t="n">
        <v>52.83</v>
      </c>
      <c r="O650" t="n">
        <v>28595.54</v>
      </c>
      <c r="P650" t="n">
        <v>96.12</v>
      </c>
      <c r="Q650" t="n">
        <v>204.14</v>
      </c>
      <c r="R650" t="n">
        <v>25.95</v>
      </c>
      <c r="S650" t="n">
        <v>17.37</v>
      </c>
      <c r="T650" t="n">
        <v>2177.65</v>
      </c>
      <c r="U650" t="n">
        <v>0.67</v>
      </c>
      <c r="V650" t="n">
        <v>0.75</v>
      </c>
      <c r="W650" t="n">
        <v>1.15</v>
      </c>
      <c r="X650" t="n">
        <v>0.13</v>
      </c>
      <c r="Y650" t="n">
        <v>1</v>
      </c>
      <c r="Z650" t="n">
        <v>10</v>
      </c>
    </row>
    <row r="651">
      <c r="A651" t="n">
        <v>41</v>
      </c>
      <c r="B651" t="n">
        <v>110</v>
      </c>
      <c r="C651" t="inlineStr">
        <is>
          <t xml:space="preserve">CONCLUIDO	</t>
        </is>
      </c>
      <c r="D651" t="n">
        <v>10.2252</v>
      </c>
      <c r="E651" t="n">
        <v>9.779999999999999</v>
      </c>
      <c r="F651" t="n">
        <v>6.83</v>
      </c>
      <c r="G651" t="n">
        <v>51.22</v>
      </c>
      <c r="H651" t="n">
        <v>0.87</v>
      </c>
      <c r="I651" t="n">
        <v>8</v>
      </c>
      <c r="J651" t="n">
        <v>230.38</v>
      </c>
      <c r="K651" t="n">
        <v>56.13</v>
      </c>
      <c r="L651" t="n">
        <v>11.25</v>
      </c>
      <c r="M651" t="n">
        <v>6</v>
      </c>
      <c r="N651" t="n">
        <v>53</v>
      </c>
      <c r="O651" t="n">
        <v>28647.87</v>
      </c>
      <c r="P651" t="n">
        <v>95.83</v>
      </c>
      <c r="Q651" t="n">
        <v>204.14</v>
      </c>
      <c r="R651" t="n">
        <v>26.08</v>
      </c>
      <c r="S651" t="n">
        <v>17.37</v>
      </c>
      <c r="T651" t="n">
        <v>2243</v>
      </c>
      <c r="U651" t="n">
        <v>0.67</v>
      </c>
      <c r="V651" t="n">
        <v>0.75</v>
      </c>
      <c r="W651" t="n">
        <v>1.15</v>
      </c>
      <c r="X651" t="n">
        <v>0.14</v>
      </c>
      <c r="Y651" t="n">
        <v>1</v>
      </c>
      <c r="Z651" t="n">
        <v>10</v>
      </c>
    </row>
    <row r="652">
      <c r="A652" t="n">
        <v>42</v>
      </c>
      <c r="B652" t="n">
        <v>110</v>
      </c>
      <c r="C652" t="inlineStr">
        <is>
          <t xml:space="preserve">CONCLUIDO	</t>
        </is>
      </c>
      <c r="D652" t="n">
        <v>10.2987</v>
      </c>
      <c r="E652" t="n">
        <v>9.710000000000001</v>
      </c>
      <c r="F652" t="n">
        <v>6.8</v>
      </c>
      <c r="G652" t="n">
        <v>58.3</v>
      </c>
      <c r="H652" t="n">
        <v>0.89</v>
      </c>
      <c r="I652" t="n">
        <v>7</v>
      </c>
      <c r="J652" t="n">
        <v>230.81</v>
      </c>
      <c r="K652" t="n">
        <v>56.13</v>
      </c>
      <c r="L652" t="n">
        <v>11.5</v>
      </c>
      <c r="M652" t="n">
        <v>5</v>
      </c>
      <c r="N652" t="n">
        <v>53.18</v>
      </c>
      <c r="O652" t="n">
        <v>28700.26</v>
      </c>
      <c r="P652" t="n">
        <v>95.34999999999999</v>
      </c>
      <c r="Q652" t="n">
        <v>204.14</v>
      </c>
      <c r="R652" t="n">
        <v>25.26</v>
      </c>
      <c r="S652" t="n">
        <v>17.37</v>
      </c>
      <c r="T652" t="n">
        <v>1834.85</v>
      </c>
      <c r="U652" t="n">
        <v>0.6899999999999999</v>
      </c>
      <c r="V652" t="n">
        <v>0.75</v>
      </c>
      <c r="W652" t="n">
        <v>1.15</v>
      </c>
      <c r="X652" t="n">
        <v>0.11</v>
      </c>
      <c r="Y652" t="n">
        <v>1</v>
      </c>
      <c r="Z652" t="n">
        <v>10</v>
      </c>
    </row>
    <row r="653">
      <c r="A653" t="n">
        <v>43</v>
      </c>
      <c r="B653" t="n">
        <v>110</v>
      </c>
      <c r="C653" t="inlineStr">
        <is>
          <t xml:space="preserve">CONCLUIDO	</t>
        </is>
      </c>
      <c r="D653" t="n">
        <v>10.2889</v>
      </c>
      <c r="E653" t="n">
        <v>9.720000000000001</v>
      </c>
      <c r="F653" t="n">
        <v>6.81</v>
      </c>
      <c r="G653" t="n">
        <v>58.38</v>
      </c>
      <c r="H653" t="n">
        <v>0.9</v>
      </c>
      <c r="I653" t="n">
        <v>7</v>
      </c>
      <c r="J653" t="n">
        <v>231.23</v>
      </c>
      <c r="K653" t="n">
        <v>56.13</v>
      </c>
      <c r="L653" t="n">
        <v>11.75</v>
      </c>
      <c r="M653" t="n">
        <v>5</v>
      </c>
      <c r="N653" t="n">
        <v>53.36</v>
      </c>
      <c r="O653" t="n">
        <v>28752.71</v>
      </c>
      <c r="P653" t="n">
        <v>95.61</v>
      </c>
      <c r="Q653" t="n">
        <v>204.14</v>
      </c>
      <c r="R653" t="n">
        <v>25.53</v>
      </c>
      <c r="S653" t="n">
        <v>17.37</v>
      </c>
      <c r="T653" t="n">
        <v>1971.3</v>
      </c>
      <c r="U653" t="n">
        <v>0.68</v>
      </c>
      <c r="V653" t="n">
        <v>0.75</v>
      </c>
      <c r="W653" t="n">
        <v>1.15</v>
      </c>
      <c r="X653" t="n">
        <v>0.12</v>
      </c>
      <c r="Y653" t="n">
        <v>1</v>
      </c>
      <c r="Z653" t="n">
        <v>10</v>
      </c>
    </row>
    <row r="654">
      <c r="A654" t="n">
        <v>44</v>
      </c>
      <c r="B654" t="n">
        <v>110</v>
      </c>
      <c r="C654" t="inlineStr">
        <is>
          <t xml:space="preserve">CONCLUIDO	</t>
        </is>
      </c>
      <c r="D654" t="n">
        <v>10.2954</v>
      </c>
      <c r="E654" t="n">
        <v>9.710000000000001</v>
      </c>
      <c r="F654" t="n">
        <v>6.8</v>
      </c>
      <c r="G654" t="n">
        <v>58.33</v>
      </c>
      <c r="H654" t="n">
        <v>0.92</v>
      </c>
      <c r="I654" t="n">
        <v>7</v>
      </c>
      <c r="J654" t="n">
        <v>231.66</v>
      </c>
      <c r="K654" t="n">
        <v>56.13</v>
      </c>
      <c r="L654" t="n">
        <v>12</v>
      </c>
      <c r="M654" t="n">
        <v>5</v>
      </c>
      <c r="N654" t="n">
        <v>53.53</v>
      </c>
      <c r="O654" t="n">
        <v>28805.23</v>
      </c>
      <c r="P654" t="n">
        <v>95.72</v>
      </c>
      <c r="Q654" t="n">
        <v>204.14</v>
      </c>
      <c r="R654" t="n">
        <v>25.29</v>
      </c>
      <c r="S654" t="n">
        <v>17.37</v>
      </c>
      <c r="T654" t="n">
        <v>1854.33</v>
      </c>
      <c r="U654" t="n">
        <v>0.6899999999999999</v>
      </c>
      <c r="V654" t="n">
        <v>0.75</v>
      </c>
      <c r="W654" t="n">
        <v>1.15</v>
      </c>
      <c r="X654" t="n">
        <v>0.11</v>
      </c>
      <c r="Y654" t="n">
        <v>1</v>
      </c>
      <c r="Z654" t="n">
        <v>10</v>
      </c>
    </row>
    <row r="655">
      <c r="A655" t="n">
        <v>45</v>
      </c>
      <c r="B655" t="n">
        <v>110</v>
      </c>
      <c r="C655" t="inlineStr">
        <is>
          <t xml:space="preserve">CONCLUIDO	</t>
        </is>
      </c>
      <c r="D655" t="n">
        <v>10.2913</v>
      </c>
      <c r="E655" t="n">
        <v>9.720000000000001</v>
      </c>
      <c r="F655" t="n">
        <v>6.81</v>
      </c>
      <c r="G655" t="n">
        <v>58.36</v>
      </c>
      <c r="H655" t="n">
        <v>0.9399999999999999</v>
      </c>
      <c r="I655" t="n">
        <v>7</v>
      </c>
      <c r="J655" t="n">
        <v>232.08</v>
      </c>
      <c r="K655" t="n">
        <v>56.13</v>
      </c>
      <c r="L655" t="n">
        <v>12.25</v>
      </c>
      <c r="M655" t="n">
        <v>5</v>
      </c>
      <c r="N655" t="n">
        <v>53.71</v>
      </c>
      <c r="O655" t="n">
        <v>28857.81</v>
      </c>
      <c r="P655" t="n">
        <v>95.65000000000001</v>
      </c>
      <c r="Q655" t="n">
        <v>204.14</v>
      </c>
      <c r="R655" t="n">
        <v>25.62</v>
      </c>
      <c r="S655" t="n">
        <v>17.37</v>
      </c>
      <c r="T655" t="n">
        <v>2018.85</v>
      </c>
      <c r="U655" t="n">
        <v>0.68</v>
      </c>
      <c r="V655" t="n">
        <v>0.75</v>
      </c>
      <c r="W655" t="n">
        <v>1.14</v>
      </c>
      <c r="X655" t="n">
        <v>0.12</v>
      </c>
      <c r="Y655" t="n">
        <v>1</v>
      </c>
      <c r="Z655" t="n">
        <v>10</v>
      </c>
    </row>
    <row r="656">
      <c r="A656" t="n">
        <v>46</v>
      </c>
      <c r="B656" t="n">
        <v>110</v>
      </c>
      <c r="C656" t="inlineStr">
        <is>
          <t xml:space="preserve">CONCLUIDO	</t>
        </is>
      </c>
      <c r="D656" t="n">
        <v>10.2901</v>
      </c>
      <c r="E656" t="n">
        <v>9.720000000000001</v>
      </c>
      <c r="F656" t="n">
        <v>6.81</v>
      </c>
      <c r="G656" t="n">
        <v>58.37</v>
      </c>
      <c r="H656" t="n">
        <v>0.96</v>
      </c>
      <c r="I656" t="n">
        <v>7</v>
      </c>
      <c r="J656" t="n">
        <v>232.51</v>
      </c>
      <c r="K656" t="n">
        <v>56.13</v>
      </c>
      <c r="L656" t="n">
        <v>12.5</v>
      </c>
      <c r="M656" t="n">
        <v>5</v>
      </c>
      <c r="N656" t="n">
        <v>53.88</v>
      </c>
      <c r="O656" t="n">
        <v>28910.45</v>
      </c>
      <c r="P656" t="n">
        <v>95.53</v>
      </c>
      <c r="Q656" t="n">
        <v>204.15</v>
      </c>
      <c r="R656" t="n">
        <v>25.59</v>
      </c>
      <c r="S656" t="n">
        <v>17.37</v>
      </c>
      <c r="T656" t="n">
        <v>2004.01</v>
      </c>
      <c r="U656" t="n">
        <v>0.68</v>
      </c>
      <c r="V656" t="n">
        <v>0.75</v>
      </c>
      <c r="W656" t="n">
        <v>1.15</v>
      </c>
      <c r="X656" t="n">
        <v>0.12</v>
      </c>
      <c r="Y656" t="n">
        <v>1</v>
      </c>
      <c r="Z656" t="n">
        <v>10</v>
      </c>
    </row>
    <row r="657">
      <c r="A657" t="n">
        <v>47</v>
      </c>
      <c r="B657" t="n">
        <v>110</v>
      </c>
      <c r="C657" t="inlineStr">
        <is>
          <t xml:space="preserve">CONCLUIDO	</t>
        </is>
      </c>
      <c r="D657" t="n">
        <v>10.291</v>
      </c>
      <c r="E657" t="n">
        <v>9.720000000000001</v>
      </c>
      <c r="F657" t="n">
        <v>6.81</v>
      </c>
      <c r="G657" t="n">
        <v>58.36</v>
      </c>
      <c r="H657" t="n">
        <v>0.97</v>
      </c>
      <c r="I657" t="n">
        <v>7</v>
      </c>
      <c r="J657" t="n">
        <v>232.94</v>
      </c>
      <c r="K657" t="n">
        <v>56.13</v>
      </c>
      <c r="L657" t="n">
        <v>12.75</v>
      </c>
      <c r="M657" t="n">
        <v>5</v>
      </c>
      <c r="N657" t="n">
        <v>54.06</v>
      </c>
      <c r="O657" t="n">
        <v>28963.15</v>
      </c>
      <c r="P657" t="n">
        <v>95.28</v>
      </c>
      <c r="Q657" t="n">
        <v>204.15</v>
      </c>
      <c r="R657" t="n">
        <v>25.58</v>
      </c>
      <c r="S657" t="n">
        <v>17.37</v>
      </c>
      <c r="T657" t="n">
        <v>1997.89</v>
      </c>
      <c r="U657" t="n">
        <v>0.68</v>
      </c>
      <c r="V657" t="n">
        <v>0.75</v>
      </c>
      <c r="W657" t="n">
        <v>1.15</v>
      </c>
      <c r="X657" t="n">
        <v>0.12</v>
      </c>
      <c r="Y657" t="n">
        <v>1</v>
      </c>
      <c r="Z657" t="n">
        <v>10</v>
      </c>
    </row>
    <row r="658">
      <c r="A658" t="n">
        <v>48</v>
      </c>
      <c r="B658" t="n">
        <v>110</v>
      </c>
      <c r="C658" t="inlineStr">
        <is>
          <t xml:space="preserve">CONCLUIDO	</t>
        </is>
      </c>
      <c r="D658" t="n">
        <v>10.2881</v>
      </c>
      <c r="E658" t="n">
        <v>9.720000000000001</v>
      </c>
      <c r="F658" t="n">
        <v>6.81</v>
      </c>
      <c r="G658" t="n">
        <v>58.39</v>
      </c>
      <c r="H658" t="n">
        <v>0.99</v>
      </c>
      <c r="I658" t="n">
        <v>7</v>
      </c>
      <c r="J658" t="n">
        <v>233.37</v>
      </c>
      <c r="K658" t="n">
        <v>56.13</v>
      </c>
      <c r="L658" t="n">
        <v>13</v>
      </c>
      <c r="M658" t="n">
        <v>5</v>
      </c>
      <c r="N658" t="n">
        <v>54.24</v>
      </c>
      <c r="O658" t="n">
        <v>29015.91</v>
      </c>
      <c r="P658" t="n">
        <v>95.06</v>
      </c>
      <c r="Q658" t="n">
        <v>204.14</v>
      </c>
      <c r="R658" t="n">
        <v>25.72</v>
      </c>
      <c r="S658" t="n">
        <v>17.37</v>
      </c>
      <c r="T658" t="n">
        <v>2067.47</v>
      </c>
      <c r="U658" t="n">
        <v>0.68</v>
      </c>
      <c r="V658" t="n">
        <v>0.75</v>
      </c>
      <c r="W658" t="n">
        <v>1.14</v>
      </c>
      <c r="X658" t="n">
        <v>0.12</v>
      </c>
      <c r="Y658" t="n">
        <v>1</v>
      </c>
      <c r="Z658" t="n">
        <v>10</v>
      </c>
    </row>
    <row r="659">
      <c r="A659" t="n">
        <v>49</v>
      </c>
      <c r="B659" t="n">
        <v>110</v>
      </c>
      <c r="C659" t="inlineStr">
        <is>
          <t xml:space="preserve">CONCLUIDO	</t>
        </is>
      </c>
      <c r="D659" t="n">
        <v>10.2889</v>
      </c>
      <c r="E659" t="n">
        <v>9.720000000000001</v>
      </c>
      <c r="F659" t="n">
        <v>6.81</v>
      </c>
      <c r="G659" t="n">
        <v>58.38</v>
      </c>
      <c r="H659" t="n">
        <v>1.01</v>
      </c>
      <c r="I659" t="n">
        <v>7</v>
      </c>
      <c r="J659" t="n">
        <v>233.79</v>
      </c>
      <c r="K659" t="n">
        <v>56.13</v>
      </c>
      <c r="L659" t="n">
        <v>13.25</v>
      </c>
      <c r="M659" t="n">
        <v>5</v>
      </c>
      <c r="N659" t="n">
        <v>54.42</v>
      </c>
      <c r="O659" t="n">
        <v>29068.74</v>
      </c>
      <c r="P659" t="n">
        <v>94.81</v>
      </c>
      <c r="Q659" t="n">
        <v>204.16</v>
      </c>
      <c r="R659" t="n">
        <v>25.61</v>
      </c>
      <c r="S659" t="n">
        <v>17.37</v>
      </c>
      <c r="T659" t="n">
        <v>2010.86</v>
      </c>
      <c r="U659" t="n">
        <v>0.68</v>
      </c>
      <c r="V659" t="n">
        <v>0.75</v>
      </c>
      <c r="W659" t="n">
        <v>1.15</v>
      </c>
      <c r="X659" t="n">
        <v>0.12</v>
      </c>
      <c r="Y659" t="n">
        <v>1</v>
      </c>
      <c r="Z659" t="n">
        <v>10</v>
      </c>
    </row>
    <row r="660">
      <c r="A660" t="n">
        <v>50</v>
      </c>
      <c r="B660" t="n">
        <v>110</v>
      </c>
      <c r="C660" t="inlineStr">
        <is>
          <t xml:space="preserve">CONCLUIDO	</t>
        </is>
      </c>
      <c r="D660" t="n">
        <v>10.3606</v>
      </c>
      <c r="E660" t="n">
        <v>9.65</v>
      </c>
      <c r="F660" t="n">
        <v>6.79</v>
      </c>
      <c r="G660" t="n">
        <v>67.86</v>
      </c>
      <c r="H660" t="n">
        <v>1.02</v>
      </c>
      <c r="I660" t="n">
        <v>6</v>
      </c>
      <c r="J660" t="n">
        <v>234.22</v>
      </c>
      <c r="K660" t="n">
        <v>56.13</v>
      </c>
      <c r="L660" t="n">
        <v>13.5</v>
      </c>
      <c r="M660" t="n">
        <v>4</v>
      </c>
      <c r="N660" t="n">
        <v>54.6</v>
      </c>
      <c r="O660" t="n">
        <v>29121.64</v>
      </c>
      <c r="P660" t="n">
        <v>94.13</v>
      </c>
      <c r="Q660" t="n">
        <v>204.14</v>
      </c>
      <c r="R660" t="n">
        <v>24.75</v>
      </c>
      <c r="S660" t="n">
        <v>17.37</v>
      </c>
      <c r="T660" t="n">
        <v>1588.75</v>
      </c>
      <c r="U660" t="n">
        <v>0.7</v>
      </c>
      <c r="V660" t="n">
        <v>0.75</v>
      </c>
      <c r="W660" t="n">
        <v>1.15</v>
      </c>
      <c r="X660" t="n">
        <v>0.09</v>
      </c>
      <c r="Y660" t="n">
        <v>1</v>
      </c>
      <c r="Z660" t="n">
        <v>10</v>
      </c>
    </row>
    <row r="661">
      <c r="A661" t="n">
        <v>51</v>
      </c>
      <c r="B661" t="n">
        <v>110</v>
      </c>
      <c r="C661" t="inlineStr">
        <is>
          <t xml:space="preserve">CONCLUIDO	</t>
        </is>
      </c>
      <c r="D661" t="n">
        <v>10.3621</v>
      </c>
      <c r="E661" t="n">
        <v>9.65</v>
      </c>
      <c r="F661" t="n">
        <v>6.78</v>
      </c>
      <c r="G661" t="n">
        <v>67.84</v>
      </c>
      <c r="H661" t="n">
        <v>1.04</v>
      </c>
      <c r="I661" t="n">
        <v>6</v>
      </c>
      <c r="J661" t="n">
        <v>234.65</v>
      </c>
      <c r="K661" t="n">
        <v>56.13</v>
      </c>
      <c r="L661" t="n">
        <v>13.75</v>
      </c>
      <c r="M661" t="n">
        <v>4</v>
      </c>
      <c r="N661" t="n">
        <v>54.78</v>
      </c>
      <c r="O661" t="n">
        <v>29174.59</v>
      </c>
      <c r="P661" t="n">
        <v>94.16</v>
      </c>
      <c r="Q661" t="n">
        <v>204.15</v>
      </c>
      <c r="R661" t="n">
        <v>24.71</v>
      </c>
      <c r="S661" t="n">
        <v>17.37</v>
      </c>
      <c r="T661" t="n">
        <v>1565.06</v>
      </c>
      <c r="U661" t="n">
        <v>0.7</v>
      </c>
      <c r="V661" t="n">
        <v>0.75</v>
      </c>
      <c r="W661" t="n">
        <v>1.15</v>
      </c>
      <c r="X661" t="n">
        <v>0.09</v>
      </c>
      <c r="Y661" t="n">
        <v>1</v>
      </c>
      <c r="Z661" t="n">
        <v>10</v>
      </c>
    </row>
    <row r="662">
      <c r="A662" t="n">
        <v>52</v>
      </c>
      <c r="B662" t="n">
        <v>110</v>
      </c>
      <c r="C662" t="inlineStr">
        <is>
          <t xml:space="preserve">CONCLUIDO	</t>
        </is>
      </c>
      <c r="D662" t="n">
        <v>10.36</v>
      </c>
      <c r="E662" t="n">
        <v>9.65</v>
      </c>
      <c r="F662" t="n">
        <v>6.79</v>
      </c>
      <c r="G662" t="n">
        <v>67.86</v>
      </c>
      <c r="H662" t="n">
        <v>1.06</v>
      </c>
      <c r="I662" t="n">
        <v>6</v>
      </c>
      <c r="J662" t="n">
        <v>235.08</v>
      </c>
      <c r="K662" t="n">
        <v>56.13</v>
      </c>
      <c r="L662" t="n">
        <v>14</v>
      </c>
      <c r="M662" t="n">
        <v>4</v>
      </c>
      <c r="N662" t="n">
        <v>54.96</v>
      </c>
      <c r="O662" t="n">
        <v>29227.61</v>
      </c>
      <c r="P662" t="n">
        <v>94.15000000000001</v>
      </c>
      <c r="Q662" t="n">
        <v>204.15</v>
      </c>
      <c r="R662" t="n">
        <v>24.87</v>
      </c>
      <c r="S662" t="n">
        <v>17.37</v>
      </c>
      <c r="T662" t="n">
        <v>1646.68</v>
      </c>
      <c r="U662" t="n">
        <v>0.7</v>
      </c>
      <c r="V662" t="n">
        <v>0.75</v>
      </c>
      <c r="W662" t="n">
        <v>1.14</v>
      </c>
      <c r="X662" t="n">
        <v>0.1</v>
      </c>
      <c r="Y662" t="n">
        <v>1</v>
      </c>
      <c r="Z662" t="n">
        <v>10</v>
      </c>
    </row>
    <row r="663">
      <c r="A663" t="n">
        <v>53</v>
      </c>
      <c r="B663" t="n">
        <v>110</v>
      </c>
      <c r="C663" t="inlineStr">
        <is>
          <t xml:space="preserve">CONCLUIDO	</t>
        </is>
      </c>
      <c r="D663" t="n">
        <v>10.3561</v>
      </c>
      <c r="E663" t="n">
        <v>9.66</v>
      </c>
      <c r="F663" t="n">
        <v>6.79</v>
      </c>
      <c r="G663" t="n">
        <v>67.90000000000001</v>
      </c>
      <c r="H663" t="n">
        <v>1.08</v>
      </c>
      <c r="I663" t="n">
        <v>6</v>
      </c>
      <c r="J663" t="n">
        <v>235.51</v>
      </c>
      <c r="K663" t="n">
        <v>56.13</v>
      </c>
      <c r="L663" t="n">
        <v>14.25</v>
      </c>
      <c r="M663" t="n">
        <v>4</v>
      </c>
      <c r="N663" t="n">
        <v>55.14</v>
      </c>
      <c r="O663" t="n">
        <v>29280.69</v>
      </c>
      <c r="P663" t="n">
        <v>94.33</v>
      </c>
      <c r="Q663" t="n">
        <v>204.17</v>
      </c>
      <c r="R663" t="n">
        <v>24.89</v>
      </c>
      <c r="S663" t="n">
        <v>17.37</v>
      </c>
      <c r="T663" t="n">
        <v>1656.09</v>
      </c>
      <c r="U663" t="n">
        <v>0.7</v>
      </c>
      <c r="V663" t="n">
        <v>0.75</v>
      </c>
      <c r="W663" t="n">
        <v>1.15</v>
      </c>
      <c r="X663" t="n">
        <v>0.1</v>
      </c>
      <c r="Y663" t="n">
        <v>1</v>
      </c>
      <c r="Z663" t="n">
        <v>10</v>
      </c>
    </row>
    <row r="664">
      <c r="A664" t="n">
        <v>54</v>
      </c>
      <c r="B664" t="n">
        <v>110</v>
      </c>
      <c r="C664" t="inlineStr">
        <is>
          <t xml:space="preserve">CONCLUIDO	</t>
        </is>
      </c>
      <c r="D664" t="n">
        <v>10.3576</v>
      </c>
      <c r="E664" t="n">
        <v>9.65</v>
      </c>
      <c r="F664" t="n">
        <v>6.79</v>
      </c>
      <c r="G664" t="n">
        <v>67.89</v>
      </c>
      <c r="H664" t="n">
        <v>1.09</v>
      </c>
      <c r="I664" t="n">
        <v>6</v>
      </c>
      <c r="J664" t="n">
        <v>235.94</v>
      </c>
      <c r="K664" t="n">
        <v>56.13</v>
      </c>
      <c r="L664" t="n">
        <v>14.5</v>
      </c>
      <c r="M664" t="n">
        <v>4</v>
      </c>
      <c r="N664" t="n">
        <v>55.32</v>
      </c>
      <c r="O664" t="n">
        <v>29333.84</v>
      </c>
      <c r="P664" t="n">
        <v>94.29000000000001</v>
      </c>
      <c r="Q664" t="n">
        <v>204.14</v>
      </c>
      <c r="R664" t="n">
        <v>24.98</v>
      </c>
      <c r="S664" t="n">
        <v>17.37</v>
      </c>
      <c r="T664" t="n">
        <v>1699.99</v>
      </c>
      <c r="U664" t="n">
        <v>0.7</v>
      </c>
      <c r="V664" t="n">
        <v>0.75</v>
      </c>
      <c r="W664" t="n">
        <v>1.14</v>
      </c>
      <c r="X664" t="n">
        <v>0.1</v>
      </c>
      <c r="Y664" t="n">
        <v>1</v>
      </c>
      <c r="Z664" t="n">
        <v>10</v>
      </c>
    </row>
    <row r="665">
      <c r="A665" t="n">
        <v>55</v>
      </c>
      <c r="B665" t="n">
        <v>110</v>
      </c>
      <c r="C665" t="inlineStr">
        <is>
          <t xml:space="preserve">CONCLUIDO	</t>
        </is>
      </c>
      <c r="D665" t="n">
        <v>10.366</v>
      </c>
      <c r="E665" t="n">
        <v>9.65</v>
      </c>
      <c r="F665" t="n">
        <v>6.78</v>
      </c>
      <c r="G665" t="n">
        <v>67.81</v>
      </c>
      <c r="H665" t="n">
        <v>1.11</v>
      </c>
      <c r="I665" t="n">
        <v>6</v>
      </c>
      <c r="J665" t="n">
        <v>236.37</v>
      </c>
      <c r="K665" t="n">
        <v>56.13</v>
      </c>
      <c r="L665" t="n">
        <v>14.75</v>
      </c>
      <c r="M665" t="n">
        <v>4</v>
      </c>
      <c r="N665" t="n">
        <v>55.5</v>
      </c>
      <c r="O665" t="n">
        <v>29387.05</v>
      </c>
      <c r="P665" t="n">
        <v>94.12</v>
      </c>
      <c r="Q665" t="n">
        <v>204.14</v>
      </c>
      <c r="R665" t="n">
        <v>24.61</v>
      </c>
      <c r="S665" t="n">
        <v>17.37</v>
      </c>
      <c r="T665" t="n">
        <v>1518.5</v>
      </c>
      <c r="U665" t="n">
        <v>0.71</v>
      </c>
      <c r="V665" t="n">
        <v>0.75</v>
      </c>
      <c r="W665" t="n">
        <v>1.15</v>
      </c>
      <c r="X665" t="n">
        <v>0.09</v>
      </c>
      <c r="Y665" t="n">
        <v>1</v>
      </c>
      <c r="Z665" t="n">
        <v>10</v>
      </c>
    </row>
    <row r="666">
      <c r="A666" t="n">
        <v>56</v>
      </c>
      <c r="B666" t="n">
        <v>110</v>
      </c>
      <c r="C666" t="inlineStr">
        <is>
          <t xml:space="preserve">CONCLUIDO	</t>
        </is>
      </c>
      <c r="D666" t="n">
        <v>10.3612</v>
      </c>
      <c r="E666" t="n">
        <v>9.65</v>
      </c>
      <c r="F666" t="n">
        <v>6.79</v>
      </c>
      <c r="G666" t="n">
        <v>67.84999999999999</v>
      </c>
      <c r="H666" t="n">
        <v>1.13</v>
      </c>
      <c r="I666" t="n">
        <v>6</v>
      </c>
      <c r="J666" t="n">
        <v>236.81</v>
      </c>
      <c r="K666" t="n">
        <v>56.13</v>
      </c>
      <c r="L666" t="n">
        <v>15</v>
      </c>
      <c r="M666" t="n">
        <v>4</v>
      </c>
      <c r="N666" t="n">
        <v>55.68</v>
      </c>
      <c r="O666" t="n">
        <v>29440.33</v>
      </c>
      <c r="P666" t="n">
        <v>93.81999999999999</v>
      </c>
      <c r="Q666" t="n">
        <v>204.14</v>
      </c>
      <c r="R666" t="n">
        <v>24.72</v>
      </c>
      <c r="S666" t="n">
        <v>17.37</v>
      </c>
      <c r="T666" t="n">
        <v>1574.64</v>
      </c>
      <c r="U666" t="n">
        <v>0.7</v>
      </c>
      <c r="V666" t="n">
        <v>0.75</v>
      </c>
      <c r="W666" t="n">
        <v>1.15</v>
      </c>
      <c r="X666" t="n">
        <v>0.09</v>
      </c>
      <c r="Y666" t="n">
        <v>1</v>
      </c>
      <c r="Z666" t="n">
        <v>10</v>
      </c>
    </row>
    <row r="667">
      <c r="A667" t="n">
        <v>57</v>
      </c>
      <c r="B667" t="n">
        <v>110</v>
      </c>
      <c r="C667" t="inlineStr">
        <is>
          <t xml:space="preserve">CONCLUIDO	</t>
        </is>
      </c>
      <c r="D667" t="n">
        <v>10.3567</v>
      </c>
      <c r="E667" t="n">
        <v>9.66</v>
      </c>
      <c r="F667" t="n">
        <v>6.79</v>
      </c>
      <c r="G667" t="n">
        <v>67.89</v>
      </c>
      <c r="H667" t="n">
        <v>1.14</v>
      </c>
      <c r="I667" t="n">
        <v>6</v>
      </c>
      <c r="J667" t="n">
        <v>237.24</v>
      </c>
      <c r="K667" t="n">
        <v>56.13</v>
      </c>
      <c r="L667" t="n">
        <v>15.25</v>
      </c>
      <c r="M667" t="n">
        <v>4</v>
      </c>
      <c r="N667" t="n">
        <v>55.86</v>
      </c>
      <c r="O667" t="n">
        <v>29493.67</v>
      </c>
      <c r="P667" t="n">
        <v>93.77</v>
      </c>
      <c r="Q667" t="n">
        <v>204.14</v>
      </c>
      <c r="R667" t="n">
        <v>24.91</v>
      </c>
      <c r="S667" t="n">
        <v>17.37</v>
      </c>
      <c r="T667" t="n">
        <v>1669.66</v>
      </c>
      <c r="U667" t="n">
        <v>0.7</v>
      </c>
      <c r="V667" t="n">
        <v>0.75</v>
      </c>
      <c r="W667" t="n">
        <v>1.15</v>
      </c>
      <c r="X667" t="n">
        <v>0.1</v>
      </c>
      <c r="Y667" t="n">
        <v>1</v>
      </c>
      <c r="Z667" t="n">
        <v>10</v>
      </c>
    </row>
    <row r="668">
      <c r="A668" t="n">
        <v>58</v>
      </c>
      <c r="B668" t="n">
        <v>110</v>
      </c>
      <c r="C668" t="inlineStr">
        <is>
          <t xml:space="preserve">CONCLUIDO	</t>
        </is>
      </c>
      <c r="D668" t="n">
        <v>10.3543</v>
      </c>
      <c r="E668" t="n">
        <v>9.66</v>
      </c>
      <c r="F668" t="n">
        <v>6.79</v>
      </c>
      <c r="G668" t="n">
        <v>67.92</v>
      </c>
      <c r="H668" t="n">
        <v>1.16</v>
      </c>
      <c r="I668" t="n">
        <v>6</v>
      </c>
      <c r="J668" t="n">
        <v>237.67</v>
      </c>
      <c r="K668" t="n">
        <v>56.13</v>
      </c>
      <c r="L668" t="n">
        <v>15.5</v>
      </c>
      <c r="M668" t="n">
        <v>4</v>
      </c>
      <c r="N668" t="n">
        <v>56.05</v>
      </c>
      <c r="O668" t="n">
        <v>29547.07</v>
      </c>
      <c r="P668" t="n">
        <v>93.66</v>
      </c>
      <c r="Q668" t="n">
        <v>204.14</v>
      </c>
      <c r="R668" t="n">
        <v>25.03</v>
      </c>
      <c r="S668" t="n">
        <v>17.37</v>
      </c>
      <c r="T668" t="n">
        <v>1724.91</v>
      </c>
      <c r="U668" t="n">
        <v>0.6899999999999999</v>
      </c>
      <c r="V668" t="n">
        <v>0.75</v>
      </c>
      <c r="W668" t="n">
        <v>1.14</v>
      </c>
      <c r="X668" t="n">
        <v>0.1</v>
      </c>
      <c r="Y668" t="n">
        <v>1</v>
      </c>
      <c r="Z668" t="n">
        <v>10</v>
      </c>
    </row>
    <row r="669">
      <c r="A669" t="n">
        <v>59</v>
      </c>
      <c r="B669" t="n">
        <v>110</v>
      </c>
      <c r="C669" t="inlineStr">
        <is>
          <t xml:space="preserve">CONCLUIDO	</t>
        </is>
      </c>
      <c r="D669" t="n">
        <v>10.3543</v>
      </c>
      <c r="E669" t="n">
        <v>9.66</v>
      </c>
      <c r="F669" t="n">
        <v>6.79</v>
      </c>
      <c r="G669" t="n">
        <v>67.92</v>
      </c>
      <c r="H669" t="n">
        <v>1.18</v>
      </c>
      <c r="I669" t="n">
        <v>6</v>
      </c>
      <c r="J669" t="n">
        <v>238.11</v>
      </c>
      <c r="K669" t="n">
        <v>56.13</v>
      </c>
      <c r="L669" t="n">
        <v>15.75</v>
      </c>
      <c r="M669" t="n">
        <v>4</v>
      </c>
      <c r="N669" t="n">
        <v>56.23</v>
      </c>
      <c r="O669" t="n">
        <v>29600.54</v>
      </c>
      <c r="P669" t="n">
        <v>93.37</v>
      </c>
      <c r="Q669" t="n">
        <v>204.15</v>
      </c>
      <c r="R669" t="n">
        <v>24.92</v>
      </c>
      <c r="S669" t="n">
        <v>17.37</v>
      </c>
      <c r="T669" t="n">
        <v>1671.08</v>
      </c>
      <c r="U669" t="n">
        <v>0.7</v>
      </c>
      <c r="V669" t="n">
        <v>0.75</v>
      </c>
      <c r="W669" t="n">
        <v>1.15</v>
      </c>
      <c r="X669" t="n">
        <v>0.1</v>
      </c>
      <c r="Y669" t="n">
        <v>1</v>
      </c>
      <c r="Z669" t="n">
        <v>10</v>
      </c>
    </row>
    <row r="670">
      <c r="A670" t="n">
        <v>60</v>
      </c>
      <c r="B670" t="n">
        <v>110</v>
      </c>
      <c r="C670" t="inlineStr">
        <is>
          <t xml:space="preserve">CONCLUIDO	</t>
        </is>
      </c>
      <c r="D670" t="n">
        <v>10.3582</v>
      </c>
      <c r="E670" t="n">
        <v>9.65</v>
      </c>
      <c r="F670" t="n">
        <v>6.79</v>
      </c>
      <c r="G670" t="n">
        <v>67.88</v>
      </c>
      <c r="H670" t="n">
        <v>1.19</v>
      </c>
      <c r="I670" t="n">
        <v>6</v>
      </c>
      <c r="J670" t="n">
        <v>238.54</v>
      </c>
      <c r="K670" t="n">
        <v>56.13</v>
      </c>
      <c r="L670" t="n">
        <v>16</v>
      </c>
      <c r="M670" t="n">
        <v>4</v>
      </c>
      <c r="N670" t="n">
        <v>56.41</v>
      </c>
      <c r="O670" t="n">
        <v>29654.08</v>
      </c>
      <c r="P670" t="n">
        <v>93.43000000000001</v>
      </c>
      <c r="Q670" t="n">
        <v>204.16</v>
      </c>
      <c r="R670" t="n">
        <v>24.76</v>
      </c>
      <c r="S670" t="n">
        <v>17.37</v>
      </c>
      <c r="T670" t="n">
        <v>1592.66</v>
      </c>
      <c r="U670" t="n">
        <v>0.7</v>
      </c>
      <c r="V670" t="n">
        <v>0.75</v>
      </c>
      <c r="W670" t="n">
        <v>1.15</v>
      </c>
      <c r="X670" t="n">
        <v>0.1</v>
      </c>
      <c r="Y670" t="n">
        <v>1</v>
      </c>
      <c r="Z670" t="n">
        <v>10</v>
      </c>
    </row>
    <row r="671">
      <c r="A671" t="n">
        <v>61</v>
      </c>
      <c r="B671" t="n">
        <v>110</v>
      </c>
      <c r="C671" t="inlineStr">
        <is>
          <t xml:space="preserve">CONCLUIDO	</t>
        </is>
      </c>
      <c r="D671" t="n">
        <v>10.3546</v>
      </c>
      <c r="E671" t="n">
        <v>9.66</v>
      </c>
      <c r="F671" t="n">
        <v>6.79</v>
      </c>
      <c r="G671" t="n">
        <v>67.91</v>
      </c>
      <c r="H671" t="n">
        <v>1.21</v>
      </c>
      <c r="I671" t="n">
        <v>6</v>
      </c>
      <c r="J671" t="n">
        <v>238.97</v>
      </c>
      <c r="K671" t="n">
        <v>56.13</v>
      </c>
      <c r="L671" t="n">
        <v>16.25</v>
      </c>
      <c r="M671" t="n">
        <v>4</v>
      </c>
      <c r="N671" t="n">
        <v>56.6</v>
      </c>
      <c r="O671" t="n">
        <v>29707.68</v>
      </c>
      <c r="P671" t="n">
        <v>93.11</v>
      </c>
      <c r="Q671" t="n">
        <v>204.14</v>
      </c>
      <c r="R671" t="n">
        <v>25.01</v>
      </c>
      <c r="S671" t="n">
        <v>17.37</v>
      </c>
      <c r="T671" t="n">
        <v>1719.58</v>
      </c>
      <c r="U671" t="n">
        <v>0.6899999999999999</v>
      </c>
      <c r="V671" t="n">
        <v>0.75</v>
      </c>
      <c r="W671" t="n">
        <v>1.14</v>
      </c>
      <c r="X671" t="n">
        <v>0.1</v>
      </c>
      <c r="Y671" t="n">
        <v>1</v>
      </c>
      <c r="Z671" t="n">
        <v>10</v>
      </c>
    </row>
    <row r="672">
      <c r="A672" t="n">
        <v>62</v>
      </c>
      <c r="B672" t="n">
        <v>110</v>
      </c>
      <c r="C672" t="inlineStr">
        <is>
          <t xml:space="preserve">CONCLUIDO	</t>
        </is>
      </c>
      <c r="D672" t="n">
        <v>10.4257</v>
      </c>
      <c r="E672" t="n">
        <v>9.59</v>
      </c>
      <c r="F672" t="n">
        <v>6.77</v>
      </c>
      <c r="G672" t="n">
        <v>81.20999999999999</v>
      </c>
      <c r="H672" t="n">
        <v>1.23</v>
      </c>
      <c r="I672" t="n">
        <v>5</v>
      </c>
      <c r="J672" t="n">
        <v>239.41</v>
      </c>
      <c r="K672" t="n">
        <v>56.13</v>
      </c>
      <c r="L672" t="n">
        <v>16.5</v>
      </c>
      <c r="M672" t="n">
        <v>3</v>
      </c>
      <c r="N672" t="n">
        <v>56.78</v>
      </c>
      <c r="O672" t="n">
        <v>29761.35</v>
      </c>
      <c r="P672" t="n">
        <v>92.16</v>
      </c>
      <c r="Q672" t="n">
        <v>204.14</v>
      </c>
      <c r="R672" t="n">
        <v>24.27</v>
      </c>
      <c r="S672" t="n">
        <v>17.37</v>
      </c>
      <c r="T672" t="n">
        <v>1351.43</v>
      </c>
      <c r="U672" t="n">
        <v>0.72</v>
      </c>
      <c r="V672" t="n">
        <v>0.75</v>
      </c>
      <c r="W672" t="n">
        <v>1.14</v>
      </c>
      <c r="X672" t="n">
        <v>0.08</v>
      </c>
      <c r="Y672" t="n">
        <v>1</v>
      </c>
      <c r="Z672" t="n">
        <v>10</v>
      </c>
    </row>
    <row r="673">
      <c r="A673" t="n">
        <v>63</v>
      </c>
      <c r="B673" t="n">
        <v>110</v>
      </c>
      <c r="C673" t="inlineStr">
        <is>
          <t xml:space="preserve">CONCLUIDO	</t>
        </is>
      </c>
      <c r="D673" t="n">
        <v>10.4197</v>
      </c>
      <c r="E673" t="n">
        <v>9.6</v>
      </c>
      <c r="F673" t="n">
        <v>6.77</v>
      </c>
      <c r="G673" t="n">
        <v>81.28</v>
      </c>
      <c r="H673" t="n">
        <v>1.24</v>
      </c>
      <c r="I673" t="n">
        <v>5</v>
      </c>
      <c r="J673" t="n">
        <v>239.85</v>
      </c>
      <c r="K673" t="n">
        <v>56.13</v>
      </c>
      <c r="L673" t="n">
        <v>16.75</v>
      </c>
      <c r="M673" t="n">
        <v>3</v>
      </c>
      <c r="N673" t="n">
        <v>56.97</v>
      </c>
      <c r="O673" t="n">
        <v>29815.09</v>
      </c>
      <c r="P673" t="n">
        <v>92.45999999999999</v>
      </c>
      <c r="Q673" t="n">
        <v>204.14</v>
      </c>
      <c r="R673" t="n">
        <v>24.43</v>
      </c>
      <c r="S673" t="n">
        <v>17.37</v>
      </c>
      <c r="T673" t="n">
        <v>1434.71</v>
      </c>
      <c r="U673" t="n">
        <v>0.71</v>
      </c>
      <c r="V673" t="n">
        <v>0.75</v>
      </c>
      <c r="W673" t="n">
        <v>1.14</v>
      </c>
      <c r="X673" t="n">
        <v>0.08</v>
      </c>
      <c r="Y673" t="n">
        <v>1</v>
      </c>
      <c r="Z673" t="n">
        <v>10</v>
      </c>
    </row>
    <row r="674">
      <c r="A674" t="n">
        <v>64</v>
      </c>
      <c r="B674" t="n">
        <v>110</v>
      </c>
      <c r="C674" t="inlineStr">
        <is>
          <t xml:space="preserve">CONCLUIDO	</t>
        </is>
      </c>
      <c r="D674" t="n">
        <v>10.4155</v>
      </c>
      <c r="E674" t="n">
        <v>9.6</v>
      </c>
      <c r="F674" t="n">
        <v>6.78</v>
      </c>
      <c r="G674" t="n">
        <v>81.33</v>
      </c>
      <c r="H674" t="n">
        <v>1.26</v>
      </c>
      <c r="I674" t="n">
        <v>5</v>
      </c>
      <c r="J674" t="n">
        <v>240.28</v>
      </c>
      <c r="K674" t="n">
        <v>56.13</v>
      </c>
      <c r="L674" t="n">
        <v>17</v>
      </c>
      <c r="M674" t="n">
        <v>3</v>
      </c>
      <c r="N674" t="n">
        <v>57.16</v>
      </c>
      <c r="O674" t="n">
        <v>29869.01</v>
      </c>
      <c r="P674" t="n">
        <v>92.66</v>
      </c>
      <c r="Q674" t="n">
        <v>204.14</v>
      </c>
      <c r="R674" t="n">
        <v>24.59</v>
      </c>
      <c r="S674" t="n">
        <v>17.37</v>
      </c>
      <c r="T674" t="n">
        <v>1510.4</v>
      </c>
      <c r="U674" t="n">
        <v>0.71</v>
      </c>
      <c r="V674" t="n">
        <v>0.75</v>
      </c>
      <c r="W674" t="n">
        <v>1.14</v>
      </c>
      <c r="X674" t="n">
        <v>0.09</v>
      </c>
      <c r="Y674" t="n">
        <v>1</v>
      </c>
      <c r="Z674" t="n">
        <v>10</v>
      </c>
    </row>
    <row r="675">
      <c r="A675" t="n">
        <v>65</v>
      </c>
      <c r="B675" t="n">
        <v>110</v>
      </c>
      <c r="C675" t="inlineStr">
        <is>
          <t xml:space="preserve">CONCLUIDO	</t>
        </is>
      </c>
      <c r="D675" t="n">
        <v>10.4203</v>
      </c>
      <c r="E675" t="n">
        <v>9.6</v>
      </c>
      <c r="F675" t="n">
        <v>6.77</v>
      </c>
      <c r="G675" t="n">
        <v>81.27</v>
      </c>
      <c r="H675" t="n">
        <v>1.27</v>
      </c>
      <c r="I675" t="n">
        <v>5</v>
      </c>
      <c r="J675" t="n">
        <v>240.72</v>
      </c>
      <c r="K675" t="n">
        <v>56.13</v>
      </c>
      <c r="L675" t="n">
        <v>17.25</v>
      </c>
      <c r="M675" t="n">
        <v>3</v>
      </c>
      <c r="N675" t="n">
        <v>57.34</v>
      </c>
      <c r="O675" t="n">
        <v>29922.88</v>
      </c>
      <c r="P675" t="n">
        <v>92.61</v>
      </c>
      <c r="Q675" t="n">
        <v>204.14</v>
      </c>
      <c r="R675" t="n">
        <v>24.35</v>
      </c>
      <c r="S675" t="n">
        <v>17.37</v>
      </c>
      <c r="T675" t="n">
        <v>1391.89</v>
      </c>
      <c r="U675" t="n">
        <v>0.71</v>
      </c>
      <c r="V675" t="n">
        <v>0.75</v>
      </c>
      <c r="W675" t="n">
        <v>1.15</v>
      </c>
      <c r="X675" t="n">
        <v>0.08</v>
      </c>
      <c r="Y675" t="n">
        <v>1</v>
      </c>
      <c r="Z675" t="n">
        <v>10</v>
      </c>
    </row>
    <row r="676">
      <c r="A676" t="n">
        <v>66</v>
      </c>
      <c r="B676" t="n">
        <v>110</v>
      </c>
      <c r="C676" t="inlineStr">
        <is>
          <t xml:space="preserve">CONCLUIDO	</t>
        </is>
      </c>
      <c r="D676" t="n">
        <v>10.4182</v>
      </c>
      <c r="E676" t="n">
        <v>9.6</v>
      </c>
      <c r="F676" t="n">
        <v>6.77</v>
      </c>
      <c r="G676" t="n">
        <v>81.3</v>
      </c>
      <c r="H676" t="n">
        <v>1.29</v>
      </c>
      <c r="I676" t="n">
        <v>5</v>
      </c>
      <c r="J676" t="n">
        <v>241.16</v>
      </c>
      <c r="K676" t="n">
        <v>56.13</v>
      </c>
      <c r="L676" t="n">
        <v>17.5</v>
      </c>
      <c r="M676" t="n">
        <v>3</v>
      </c>
      <c r="N676" t="n">
        <v>57.53</v>
      </c>
      <c r="O676" t="n">
        <v>29976.82</v>
      </c>
      <c r="P676" t="n">
        <v>92.88</v>
      </c>
      <c r="Q676" t="n">
        <v>204.15</v>
      </c>
      <c r="R676" t="n">
        <v>24.41</v>
      </c>
      <c r="S676" t="n">
        <v>17.37</v>
      </c>
      <c r="T676" t="n">
        <v>1424.48</v>
      </c>
      <c r="U676" t="n">
        <v>0.71</v>
      </c>
      <c r="V676" t="n">
        <v>0.75</v>
      </c>
      <c r="W676" t="n">
        <v>1.15</v>
      </c>
      <c r="X676" t="n">
        <v>0.08</v>
      </c>
      <c r="Y676" t="n">
        <v>1</v>
      </c>
      <c r="Z676" t="n">
        <v>10</v>
      </c>
    </row>
    <row r="677">
      <c r="A677" t="n">
        <v>67</v>
      </c>
      <c r="B677" t="n">
        <v>110</v>
      </c>
      <c r="C677" t="inlineStr">
        <is>
          <t xml:space="preserve">CONCLUIDO	</t>
        </is>
      </c>
      <c r="D677" t="n">
        <v>10.4194</v>
      </c>
      <c r="E677" t="n">
        <v>9.6</v>
      </c>
      <c r="F677" t="n">
        <v>6.77</v>
      </c>
      <c r="G677" t="n">
        <v>81.28</v>
      </c>
      <c r="H677" t="n">
        <v>1.31</v>
      </c>
      <c r="I677" t="n">
        <v>5</v>
      </c>
      <c r="J677" t="n">
        <v>241.59</v>
      </c>
      <c r="K677" t="n">
        <v>56.13</v>
      </c>
      <c r="L677" t="n">
        <v>17.75</v>
      </c>
      <c r="M677" t="n">
        <v>3</v>
      </c>
      <c r="N677" t="n">
        <v>57.72</v>
      </c>
      <c r="O677" t="n">
        <v>30030.83</v>
      </c>
      <c r="P677" t="n">
        <v>92.7</v>
      </c>
      <c r="Q677" t="n">
        <v>204.14</v>
      </c>
      <c r="R677" t="n">
        <v>24.44</v>
      </c>
      <c r="S677" t="n">
        <v>17.37</v>
      </c>
      <c r="T677" t="n">
        <v>1436.8</v>
      </c>
      <c r="U677" t="n">
        <v>0.71</v>
      </c>
      <c r="V677" t="n">
        <v>0.75</v>
      </c>
      <c r="W677" t="n">
        <v>1.14</v>
      </c>
      <c r="X677" t="n">
        <v>0.08</v>
      </c>
      <c r="Y677" t="n">
        <v>1</v>
      </c>
      <c r="Z677" t="n">
        <v>10</v>
      </c>
    </row>
    <row r="678">
      <c r="A678" t="n">
        <v>68</v>
      </c>
      <c r="B678" t="n">
        <v>110</v>
      </c>
      <c r="C678" t="inlineStr">
        <is>
          <t xml:space="preserve">CONCLUIDO	</t>
        </is>
      </c>
      <c r="D678" t="n">
        <v>10.4203</v>
      </c>
      <c r="E678" t="n">
        <v>9.6</v>
      </c>
      <c r="F678" t="n">
        <v>6.77</v>
      </c>
      <c r="G678" t="n">
        <v>81.27</v>
      </c>
      <c r="H678" t="n">
        <v>1.32</v>
      </c>
      <c r="I678" t="n">
        <v>5</v>
      </c>
      <c r="J678" t="n">
        <v>242.03</v>
      </c>
      <c r="K678" t="n">
        <v>56.13</v>
      </c>
      <c r="L678" t="n">
        <v>18</v>
      </c>
      <c r="M678" t="n">
        <v>3</v>
      </c>
      <c r="N678" t="n">
        <v>57.91</v>
      </c>
      <c r="O678" t="n">
        <v>30084.9</v>
      </c>
      <c r="P678" t="n">
        <v>92.59999999999999</v>
      </c>
      <c r="Q678" t="n">
        <v>204.17</v>
      </c>
      <c r="R678" t="n">
        <v>24.45</v>
      </c>
      <c r="S678" t="n">
        <v>17.37</v>
      </c>
      <c r="T678" t="n">
        <v>1440.42</v>
      </c>
      <c r="U678" t="n">
        <v>0.71</v>
      </c>
      <c r="V678" t="n">
        <v>0.75</v>
      </c>
      <c r="W678" t="n">
        <v>1.14</v>
      </c>
      <c r="X678" t="n">
        <v>0.08</v>
      </c>
      <c r="Y678" t="n">
        <v>1</v>
      </c>
      <c r="Z678" t="n">
        <v>10</v>
      </c>
    </row>
    <row r="679">
      <c r="A679" t="n">
        <v>69</v>
      </c>
      <c r="B679" t="n">
        <v>110</v>
      </c>
      <c r="C679" t="inlineStr">
        <is>
          <t xml:space="preserve">CONCLUIDO	</t>
        </is>
      </c>
      <c r="D679" t="n">
        <v>10.4158</v>
      </c>
      <c r="E679" t="n">
        <v>9.6</v>
      </c>
      <c r="F679" t="n">
        <v>6.78</v>
      </c>
      <c r="G679" t="n">
        <v>81.31999999999999</v>
      </c>
      <c r="H679" t="n">
        <v>1.34</v>
      </c>
      <c r="I679" t="n">
        <v>5</v>
      </c>
      <c r="J679" t="n">
        <v>242.47</v>
      </c>
      <c r="K679" t="n">
        <v>56.13</v>
      </c>
      <c r="L679" t="n">
        <v>18.25</v>
      </c>
      <c r="M679" t="n">
        <v>3</v>
      </c>
      <c r="N679" t="n">
        <v>58.1</v>
      </c>
      <c r="O679" t="n">
        <v>30139.04</v>
      </c>
      <c r="P679" t="n">
        <v>92.59</v>
      </c>
      <c r="Q679" t="n">
        <v>204.14</v>
      </c>
      <c r="R679" t="n">
        <v>24.49</v>
      </c>
      <c r="S679" t="n">
        <v>17.37</v>
      </c>
      <c r="T679" t="n">
        <v>1462.49</v>
      </c>
      <c r="U679" t="n">
        <v>0.71</v>
      </c>
      <c r="V679" t="n">
        <v>0.75</v>
      </c>
      <c r="W679" t="n">
        <v>1.15</v>
      </c>
      <c r="X679" t="n">
        <v>0.09</v>
      </c>
      <c r="Y679" t="n">
        <v>1</v>
      </c>
      <c r="Z679" t="n">
        <v>10</v>
      </c>
    </row>
    <row r="680">
      <c r="A680" t="n">
        <v>70</v>
      </c>
      <c r="B680" t="n">
        <v>110</v>
      </c>
      <c r="C680" t="inlineStr">
        <is>
          <t xml:space="preserve">CONCLUIDO	</t>
        </is>
      </c>
      <c r="D680" t="n">
        <v>10.4227</v>
      </c>
      <c r="E680" t="n">
        <v>9.59</v>
      </c>
      <c r="F680" t="n">
        <v>6.77</v>
      </c>
      <c r="G680" t="n">
        <v>81.25</v>
      </c>
      <c r="H680" t="n">
        <v>1.35</v>
      </c>
      <c r="I680" t="n">
        <v>5</v>
      </c>
      <c r="J680" t="n">
        <v>242.91</v>
      </c>
      <c r="K680" t="n">
        <v>56.13</v>
      </c>
      <c r="L680" t="n">
        <v>18.5</v>
      </c>
      <c r="M680" t="n">
        <v>3</v>
      </c>
      <c r="N680" t="n">
        <v>58.28</v>
      </c>
      <c r="O680" t="n">
        <v>30193.25</v>
      </c>
      <c r="P680" t="n">
        <v>92.34</v>
      </c>
      <c r="Q680" t="n">
        <v>204.14</v>
      </c>
      <c r="R680" t="n">
        <v>24.39</v>
      </c>
      <c r="S680" t="n">
        <v>17.37</v>
      </c>
      <c r="T680" t="n">
        <v>1412.74</v>
      </c>
      <c r="U680" t="n">
        <v>0.71</v>
      </c>
      <c r="V680" t="n">
        <v>0.75</v>
      </c>
      <c r="W680" t="n">
        <v>1.14</v>
      </c>
      <c r="X680" t="n">
        <v>0.08</v>
      </c>
      <c r="Y680" t="n">
        <v>1</v>
      </c>
      <c r="Z680" t="n">
        <v>10</v>
      </c>
    </row>
    <row r="681">
      <c r="A681" t="n">
        <v>71</v>
      </c>
      <c r="B681" t="n">
        <v>110</v>
      </c>
      <c r="C681" t="inlineStr">
        <is>
          <t xml:space="preserve">CONCLUIDO	</t>
        </is>
      </c>
      <c r="D681" t="n">
        <v>10.42</v>
      </c>
      <c r="E681" t="n">
        <v>9.6</v>
      </c>
      <c r="F681" t="n">
        <v>6.77</v>
      </c>
      <c r="G681" t="n">
        <v>81.28</v>
      </c>
      <c r="H681" t="n">
        <v>1.37</v>
      </c>
      <c r="I681" t="n">
        <v>5</v>
      </c>
      <c r="J681" t="n">
        <v>243.35</v>
      </c>
      <c r="K681" t="n">
        <v>56.13</v>
      </c>
      <c r="L681" t="n">
        <v>18.75</v>
      </c>
      <c r="M681" t="n">
        <v>3</v>
      </c>
      <c r="N681" t="n">
        <v>58.47</v>
      </c>
      <c r="O681" t="n">
        <v>30247.53</v>
      </c>
      <c r="P681" t="n">
        <v>92.23</v>
      </c>
      <c r="Q681" t="n">
        <v>204.14</v>
      </c>
      <c r="R681" t="n">
        <v>24.45</v>
      </c>
      <c r="S681" t="n">
        <v>17.37</v>
      </c>
      <c r="T681" t="n">
        <v>1440.56</v>
      </c>
      <c r="U681" t="n">
        <v>0.71</v>
      </c>
      <c r="V681" t="n">
        <v>0.75</v>
      </c>
      <c r="W681" t="n">
        <v>1.14</v>
      </c>
      <c r="X681" t="n">
        <v>0.08</v>
      </c>
      <c r="Y681" t="n">
        <v>1</v>
      </c>
      <c r="Z681" t="n">
        <v>10</v>
      </c>
    </row>
    <row r="682">
      <c r="A682" t="n">
        <v>72</v>
      </c>
      <c r="B682" t="n">
        <v>110</v>
      </c>
      <c r="C682" t="inlineStr">
        <is>
          <t xml:space="preserve">CONCLUIDO	</t>
        </is>
      </c>
      <c r="D682" t="n">
        <v>10.4269</v>
      </c>
      <c r="E682" t="n">
        <v>9.59</v>
      </c>
      <c r="F682" t="n">
        <v>6.77</v>
      </c>
      <c r="G682" t="n">
        <v>81.2</v>
      </c>
      <c r="H682" t="n">
        <v>1.39</v>
      </c>
      <c r="I682" t="n">
        <v>5</v>
      </c>
      <c r="J682" t="n">
        <v>243.79</v>
      </c>
      <c r="K682" t="n">
        <v>56.13</v>
      </c>
      <c r="L682" t="n">
        <v>19</v>
      </c>
      <c r="M682" t="n">
        <v>3</v>
      </c>
      <c r="N682" t="n">
        <v>58.67</v>
      </c>
      <c r="O682" t="n">
        <v>30301.87</v>
      </c>
      <c r="P682" t="n">
        <v>91.92</v>
      </c>
      <c r="Q682" t="n">
        <v>204.16</v>
      </c>
      <c r="R682" t="n">
        <v>24.21</v>
      </c>
      <c r="S682" t="n">
        <v>17.37</v>
      </c>
      <c r="T682" t="n">
        <v>1323.05</v>
      </c>
      <c r="U682" t="n">
        <v>0.72</v>
      </c>
      <c r="V682" t="n">
        <v>0.75</v>
      </c>
      <c r="W682" t="n">
        <v>1.14</v>
      </c>
      <c r="X682" t="n">
        <v>0.07000000000000001</v>
      </c>
      <c r="Y682" t="n">
        <v>1</v>
      </c>
      <c r="Z682" t="n">
        <v>10</v>
      </c>
    </row>
    <row r="683">
      <c r="A683" t="n">
        <v>73</v>
      </c>
      <c r="B683" t="n">
        <v>110</v>
      </c>
      <c r="C683" t="inlineStr">
        <is>
          <t xml:space="preserve">CONCLUIDO	</t>
        </is>
      </c>
      <c r="D683" t="n">
        <v>10.4305</v>
      </c>
      <c r="E683" t="n">
        <v>9.59</v>
      </c>
      <c r="F683" t="n">
        <v>6.76</v>
      </c>
      <c r="G683" t="n">
        <v>81.16</v>
      </c>
      <c r="H683" t="n">
        <v>1.4</v>
      </c>
      <c r="I683" t="n">
        <v>5</v>
      </c>
      <c r="J683" t="n">
        <v>244.23</v>
      </c>
      <c r="K683" t="n">
        <v>56.13</v>
      </c>
      <c r="L683" t="n">
        <v>19.25</v>
      </c>
      <c r="M683" t="n">
        <v>3</v>
      </c>
      <c r="N683" t="n">
        <v>58.86</v>
      </c>
      <c r="O683" t="n">
        <v>30356.29</v>
      </c>
      <c r="P683" t="n">
        <v>91.55</v>
      </c>
      <c r="Q683" t="n">
        <v>204.14</v>
      </c>
      <c r="R683" t="n">
        <v>24.11</v>
      </c>
      <c r="S683" t="n">
        <v>17.37</v>
      </c>
      <c r="T683" t="n">
        <v>1274</v>
      </c>
      <c r="U683" t="n">
        <v>0.72</v>
      </c>
      <c r="V683" t="n">
        <v>0.76</v>
      </c>
      <c r="W683" t="n">
        <v>1.14</v>
      </c>
      <c r="X683" t="n">
        <v>0.07000000000000001</v>
      </c>
      <c r="Y683" t="n">
        <v>1</v>
      </c>
      <c r="Z683" t="n">
        <v>10</v>
      </c>
    </row>
    <row r="684">
      <c r="A684" t="n">
        <v>74</v>
      </c>
      <c r="B684" t="n">
        <v>110</v>
      </c>
      <c r="C684" t="inlineStr">
        <is>
          <t xml:space="preserve">CONCLUIDO	</t>
        </is>
      </c>
      <c r="D684" t="n">
        <v>10.4305</v>
      </c>
      <c r="E684" t="n">
        <v>9.59</v>
      </c>
      <c r="F684" t="n">
        <v>6.76</v>
      </c>
      <c r="G684" t="n">
        <v>81.16</v>
      </c>
      <c r="H684" t="n">
        <v>1.42</v>
      </c>
      <c r="I684" t="n">
        <v>5</v>
      </c>
      <c r="J684" t="n">
        <v>244.68</v>
      </c>
      <c r="K684" t="n">
        <v>56.13</v>
      </c>
      <c r="L684" t="n">
        <v>19.5</v>
      </c>
      <c r="M684" t="n">
        <v>3</v>
      </c>
      <c r="N684" t="n">
        <v>59.05</v>
      </c>
      <c r="O684" t="n">
        <v>30410.77</v>
      </c>
      <c r="P684" t="n">
        <v>91.23999999999999</v>
      </c>
      <c r="Q684" t="n">
        <v>204.14</v>
      </c>
      <c r="R684" t="n">
        <v>24.05</v>
      </c>
      <c r="S684" t="n">
        <v>17.37</v>
      </c>
      <c r="T684" t="n">
        <v>1240.5</v>
      </c>
      <c r="U684" t="n">
        <v>0.72</v>
      </c>
      <c r="V684" t="n">
        <v>0.76</v>
      </c>
      <c r="W684" t="n">
        <v>1.14</v>
      </c>
      <c r="X684" t="n">
        <v>0.07000000000000001</v>
      </c>
      <c r="Y684" t="n">
        <v>1</v>
      </c>
      <c r="Z684" t="n">
        <v>10</v>
      </c>
    </row>
    <row r="685">
      <c r="A685" t="n">
        <v>75</v>
      </c>
      <c r="B685" t="n">
        <v>110</v>
      </c>
      <c r="C685" t="inlineStr">
        <is>
          <t xml:space="preserve">CONCLUIDO	</t>
        </is>
      </c>
      <c r="D685" t="n">
        <v>10.4248</v>
      </c>
      <c r="E685" t="n">
        <v>9.59</v>
      </c>
      <c r="F685" t="n">
        <v>6.77</v>
      </c>
      <c r="G685" t="n">
        <v>81.22</v>
      </c>
      <c r="H685" t="n">
        <v>1.43</v>
      </c>
      <c r="I685" t="n">
        <v>5</v>
      </c>
      <c r="J685" t="n">
        <v>245.12</v>
      </c>
      <c r="K685" t="n">
        <v>56.13</v>
      </c>
      <c r="L685" t="n">
        <v>19.75</v>
      </c>
      <c r="M685" t="n">
        <v>3</v>
      </c>
      <c r="N685" t="n">
        <v>59.24</v>
      </c>
      <c r="O685" t="n">
        <v>30465.32</v>
      </c>
      <c r="P685" t="n">
        <v>90.87</v>
      </c>
      <c r="Q685" t="n">
        <v>204.14</v>
      </c>
      <c r="R685" t="n">
        <v>24.17</v>
      </c>
      <c r="S685" t="n">
        <v>17.37</v>
      </c>
      <c r="T685" t="n">
        <v>1303.71</v>
      </c>
      <c r="U685" t="n">
        <v>0.72</v>
      </c>
      <c r="V685" t="n">
        <v>0.75</v>
      </c>
      <c r="W685" t="n">
        <v>1.15</v>
      </c>
      <c r="X685" t="n">
        <v>0.08</v>
      </c>
      <c r="Y685" t="n">
        <v>1</v>
      </c>
      <c r="Z685" t="n">
        <v>10</v>
      </c>
    </row>
    <row r="686">
      <c r="A686" t="n">
        <v>76</v>
      </c>
      <c r="B686" t="n">
        <v>110</v>
      </c>
      <c r="C686" t="inlineStr">
        <is>
          <t xml:space="preserve">CONCLUIDO	</t>
        </is>
      </c>
      <c r="D686" t="n">
        <v>10.4287</v>
      </c>
      <c r="E686" t="n">
        <v>9.59</v>
      </c>
      <c r="F686" t="n">
        <v>6.76</v>
      </c>
      <c r="G686" t="n">
        <v>81.18000000000001</v>
      </c>
      <c r="H686" t="n">
        <v>1.45</v>
      </c>
      <c r="I686" t="n">
        <v>5</v>
      </c>
      <c r="J686" t="n">
        <v>245.56</v>
      </c>
      <c r="K686" t="n">
        <v>56.13</v>
      </c>
      <c r="L686" t="n">
        <v>20</v>
      </c>
      <c r="M686" t="n">
        <v>3</v>
      </c>
      <c r="N686" t="n">
        <v>59.43</v>
      </c>
      <c r="O686" t="n">
        <v>30519.94</v>
      </c>
      <c r="P686" t="n">
        <v>90.48</v>
      </c>
      <c r="Q686" t="n">
        <v>204.14</v>
      </c>
      <c r="R686" t="n">
        <v>24.16</v>
      </c>
      <c r="S686" t="n">
        <v>17.37</v>
      </c>
      <c r="T686" t="n">
        <v>1299.62</v>
      </c>
      <c r="U686" t="n">
        <v>0.72</v>
      </c>
      <c r="V686" t="n">
        <v>0.75</v>
      </c>
      <c r="W686" t="n">
        <v>1.14</v>
      </c>
      <c r="X686" t="n">
        <v>0.07000000000000001</v>
      </c>
      <c r="Y686" t="n">
        <v>1</v>
      </c>
      <c r="Z686" t="n">
        <v>10</v>
      </c>
    </row>
    <row r="687">
      <c r="A687" t="n">
        <v>77</v>
      </c>
      <c r="B687" t="n">
        <v>110</v>
      </c>
      <c r="C687" t="inlineStr">
        <is>
          <t xml:space="preserve">CONCLUIDO	</t>
        </is>
      </c>
      <c r="D687" t="n">
        <v>10.426</v>
      </c>
      <c r="E687" t="n">
        <v>9.59</v>
      </c>
      <c r="F687" t="n">
        <v>6.77</v>
      </c>
      <c r="G687" t="n">
        <v>81.20999999999999</v>
      </c>
      <c r="H687" t="n">
        <v>1.46</v>
      </c>
      <c r="I687" t="n">
        <v>5</v>
      </c>
      <c r="J687" t="n">
        <v>246</v>
      </c>
      <c r="K687" t="n">
        <v>56.13</v>
      </c>
      <c r="L687" t="n">
        <v>20.25</v>
      </c>
      <c r="M687" t="n">
        <v>3</v>
      </c>
      <c r="N687" t="n">
        <v>59.63</v>
      </c>
      <c r="O687" t="n">
        <v>30574.64</v>
      </c>
      <c r="P687" t="n">
        <v>90.40000000000001</v>
      </c>
      <c r="Q687" t="n">
        <v>204.17</v>
      </c>
      <c r="R687" t="n">
        <v>24.22</v>
      </c>
      <c r="S687" t="n">
        <v>17.37</v>
      </c>
      <c r="T687" t="n">
        <v>1325.11</v>
      </c>
      <c r="U687" t="n">
        <v>0.72</v>
      </c>
      <c r="V687" t="n">
        <v>0.75</v>
      </c>
      <c r="W687" t="n">
        <v>1.14</v>
      </c>
      <c r="X687" t="n">
        <v>0.08</v>
      </c>
      <c r="Y687" t="n">
        <v>1</v>
      </c>
      <c r="Z687" t="n">
        <v>10</v>
      </c>
    </row>
    <row r="688">
      <c r="A688" t="n">
        <v>78</v>
      </c>
      <c r="B688" t="n">
        <v>110</v>
      </c>
      <c r="C688" t="inlineStr">
        <is>
          <t xml:space="preserve">CONCLUIDO	</t>
        </is>
      </c>
      <c r="D688" t="n">
        <v>10.4239</v>
      </c>
      <c r="E688" t="n">
        <v>9.59</v>
      </c>
      <c r="F688" t="n">
        <v>6.77</v>
      </c>
      <c r="G688" t="n">
        <v>81.23</v>
      </c>
      <c r="H688" t="n">
        <v>1.48</v>
      </c>
      <c r="I688" t="n">
        <v>5</v>
      </c>
      <c r="J688" t="n">
        <v>246.45</v>
      </c>
      <c r="K688" t="n">
        <v>56.13</v>
      </c>
      <c r="L688" t="n">
        <v>20.5</v>
      </c>
      <c r="M688" t="n">
        <v>3</v>
      </c>
      <c r="N688" t="n">
        <v>59.82</v>
      </c>
      <c r="O688" t="n">
        <v>30629.4</v>
      </c>
      <c r="P688" t="n">
        <v>90.28</v>
      </c>
      <c r="Q688" t="n">
        <v>204.14</v>
      </c>
      <c r="R688" t="n">
        <v>24.3</v>
      </c>
      <c r="S688" t="n">
        <v>17.37</v>
      </c>
      <c r="T688" t="n">
        <v>1368.53</v>
      </c>
      <c r="U688" t="n">
        <v>0.71</v>
      </c>
      <c r="V688" t="n">
        <v>0.75</v>
      </c>
      <c r="W688" t="n">
        <v>1.14</v>
      </c>
      <c r="X688" t="n">
        <v>0.08</v>
      </c>
      <c r="Y688" t="n">
        <v>1</v>
      </c>
      <c r="Z688" t="n">
        <v>10</v>
      </c>
    </row>
    <row r="689">
      <c r="A689" t="n">
        <v>79</v>
      </c>
      <c r="B689" t="n">
        <v>110</v>
      </c>
      <c r="C689" t="inlineStr">
        <is>
          <t xml:space="preserve">CONCLUIDO	</t>
        </is>
      </c>
      <c r="D689" t="n">
        <v>10.4185</v>
      </c>
      <c r="E689" t="n">
        <v>9.6</v>
      </c>
      <c r="F689" t="n">
        <v>6.77</v>
      </c>
      <c r="G689" t="n">
        <v>81.29000000000001</v>
      </c>
      <c r="H689" t="n">
        <v>1.49</v>
      </c>
      <c r="I689" t="n">
        <v>5</v>
      </c>
      <c r="J689" t="n">
        <v>246.89</v>
      </c>
      <c r="K689" t="n">
        <v>56.13</v>
      </c>
      <c r="L689" t="n">
        <v>20.75</v>
      </c>
      <c r="M689" t="n">
        <v>3</v>
      </c>
      <c r="N689" t="n">
        <v>60.02</v>
      </c>
      <c r="O689" t="n">
        <v>30684.23</v>
      </c>
      <c r="P689" t="n">
        <v>90.18000000000001</v>
      </c>
      <c r="Q689" t="n">
        <v>204.14</v>
      </c>
      <c r="R689" t="n">
        <v>24.43</v>
      </c>
      <c r="S689" t="n">
        <v>17.37</v>
      </c>
      <c r="T689" t="n">
        <v>1431.38</v>
      </c>
      <c r="U689" t="n">
        <v>0.71</v>
      </c>
      <c r="V689" t="n">
        <v>0.75</v>
      </c>
      <c r="W689" t="n">
        <v>1.15</v>
      </c>
      <c r="X689" t="n">
        <v>0.08</v>
      </c>
      <c r="Y689" t="n">
        <v>1</v>
      </c>
      <c r="Z689" t="n">
        <v>10</v>
      </c>
    </row>
    <row r="690">
      <c r="A690" t="n">
        <v>80</v>
      </c>
      <c r="B690" t="n">
        <v>110</v>
      </c>
      <c r="C690" t="inlineStr">
        <is>
          <t xml:space="preserve">CONCLUIDO	</t>
        </is>
      </c>
      <c r="D690" t="n">
        <v>10.4257</v>
      </c>
      <c r="E690" t="n">
        <v>9.59</v>
      </c>
      <c r="F690" t="n">
        <v>6.77</v>
      </c>
      <c r="G690" t="n">
        <v>81.20999999999999</v>
      </c>
      <c r="H690" t="n">
        <v>1.51</v>
      </c>
      <c r="I690" t="n">
        <v>5</v>
      </c>
      <c r="J690" t="n">
        <v>247.34</v>
      </c>
      <c r="K690" t="n">
        <v>56.13</v>
      </c>
      <c r="L690" t="n">
        <v>21</v>
      </c>
      <c r="M690" t="n">
        <v>3</v>
      </c>
      <c r="N690" t="n">
        <v>60.21</v>
      </c>
      <c r="O690" t="n">
        <v>30739.14</v>
      </c>
      <c r="P690" t="n">
        <v>89.69</v>
      </c>
      <c r="Q690" t="n">
        <v>204.14</v>
      </c>
      <c r="R690" t="n">
        <v>24.18</v>
      </c>
      <c r="S690" t="n">
        <v>17.37</v>
      </c>
      <c r="T690" t="n">
        <v>1305.85</v>
      </c>
      <c r="U690" t="n">
        <v>0.72</v>
      </c>
      <c r="V690" t="n">
        <v>0.75</v>
      </c>
      <c r="W690" t="n">
        <v>1.15</v>
      </c>
      <c r="X690" t="n">
        <v>0.08</v>
      </c>
      <c r="Y690" t="n">
        <v>1</v>
      </c>
      <c r="Z690" t="n">
        <v>10</v>
      </c>
    </row>
    <row r="691">
      <c r="A691" t="n">
        <v>81</v>
      </c>
      <c r="B691" t="n">
        <v>110</v>
      </c>
      <c r="C691" t="inlineStr">
        <is>
          <t xml:space="preserve">CONCLUIDO	</t>
        </is>
      </c>
      <c r="D691" t="n">
        <v>10.4987</v>
      </c>
      <c r="E691" t="n">
        <v>9.52</v>
      </c>
      <c r="F691" t="n">
        <v>6.74</v>
      </c>
      <c r="G691" t="n">
        <v>101.15</v>
      </c>
      <c r="H691" t="n">
        <v>1.53</v>
      </c>
      <c r="I691" t="n">
        <v>4</v>
      </c>
      <c r="J691" t="n">
        <v>247.78</v>
      </c>
      <c r="K691" t="n">
        <v>56.13</v>
      </c>
      <c r="L691" t="n">
        <v>21.25</v>
      </c>
      <c r="M691" t="n">
        <v>2</v>
      </c>
      <c r="N691" t="n">
        <v>60.41</v>
      </c>
      <c r="O691" t="n">
        <v>30794.11</v>
      </c>
      <c r="P691" t="n">
        <v>88.92</v>
      </c>
      <c r="Q691" t="n">
        <v>204.15</v>
      </c>
      <c r="R691" t="n">
        <v>23.46</v>
      </c>
      <c r="S691" t="n">
        <v>17.37</v>
      </c>
      <c r="T691" t="n">
        <v>949.92</v>
      </c>
      <c r="U691" t="n">
        <v>0.74</v>
      </c>
      <c r="V691" t="n">
        <v>0.76</v>
      </c>
      <c r="W691" t="n">
        <v>1.14</v>
      </c>
      <c r="X691" t="n">
        <v>0.05</v>
      </c>
      <c r="Y691" t="n">
        <v>1</v>
      </c>
      <c r="Z691" t="n">
        <v>10</v>
      </c>
    </row>
    <row r="692">
      <c r="A692" t="n">
        <v>82</v>
      </c>
      <c r="B692" t="n">
        <v>110</v>
      </c>
      <c r="C692" t="inlineStr">
        <is>
          <t xml:space="preserve">CONCLUIDO	</t>
        </is>
      </c>
      <c r="D692" t="n">
        <v>10.495</v>
      </c>
      <c r="E692" t="n">
        <v>9.529999999999999</v>
      </c>
      <c r="F692" t="n">
        <v>6.75</v>
      </c>
      <c r="G692" t="n">
        <v>101.2</v>
      </c>
      <c r="H692" t="n">
        <v>1.54</v>
      </c>
      <c r="I692" t="n">
        <v>4</v>
      </c>
      <c r="J692" t="n">
        <v>248.23</v>
      </c>
      <c r="K692" t="n">
        <v>56.13</v>
      </c>
      <c r="L692" t="n">
        <v>21.5</v>
      </c>
      <c r="M692" t="n">
        <v>2</v>
      </c>
      <c r="N692" t="n">
        <v>60.6</v>
      </c>
      <c r="O692" t="n">
        <v>30849.16</v>
      </c>
      <c r="P692" t="n">
        <v>88.98</v>
      </c>
      <c r="Q692" t="n">
        <v>204.14</v>
      </c>
      <c r="R692" t="n">
        <v>23.5</v>
      </c>
      <c r="S692" t="n">
        <v>17.37</v>
      </c>
      <c r="T692" t="n">
        <v>972.89</v>
      </c>
      <c r="U692" t="n">
        <v>0.74</v>
      </c>
      <c r="V692" t="n">
        <v>0.76</v>
      </c>
      <c r="W692" t="n">
        <v>1.14</v>
      </c>
      <c r="X692" t="n">
        <v>0.06</v>
      </c>
      <c r="Y692" t="n">
        <v>1</v>
      </c>
      <c r="Z692" t="n">
        <v>10</v>
      </c>
    </row>
    <row r="693">
      <c r="A693" t="n">
        <v>83</v>
      </c>
      <c r="B693" t="n">
        <v>110</v>
      </c>
      <c r="C693" t="inlineStr">
        <is>
          <t xml:space="preserve">CONCLUIDO	</t>
        </is>
      </c>
      <c r="D693" t="n">
        <v>10.4935</v>
      </c>
      <c r="E693" t="n">
        <v>9.529999999999999</v>
      </c>
      <c r="F693" t="n">
        <v>6.75</v>
      </c>
      <c r="G693" t="n">
        <v>101.22</v>
      </c>
      <c r="H693" t="n">
        <v>1.56</v>
      </c>
      <c r="I693" t="n">
        <v>4</v>
      </c>
      <c r="J693" t="n">
        <v>248.68</v>
      </c>
      <c r="K693" t="n">
        <v>56.13</v>
      </c>
      <c r="L693" t="n">
        <v>21.75</v>
      </c>
      <c r="M693" t="n">
        <v>2</v>
      </c>
      <c r="N693" t="n">
        <v>60.8</v>
      </c>
      <c r="O693" t="n">
        <v>30904.28</v>
      </c>
      <c r="P693" t="n">
        <v>89.06999999999999</v>
      </c>
      <c r="Q693" t="n">
        <v>204.14</v>
      </c>
      <c r="R693" t="n">
        <v>23.56</v>
      </c>
      <c r="S693" t="n">
        <v>17.37</v>
      </c>
      <c r="T693" t="n">
        <v>1002.05</v>
      </c>
      <c r="U693" t="n">
        <v>0.74</v>
      </c>
      <c r="V693" t="n">
        <v>0.76</v>
      </c>
      <c r="W693" t="n">
        <v>1.14</v>
      </c>
      <c r="X693" t="n">
        <v>0.06</v>
      </c>
      <c r="Y693" t="n">
        <v>1</v>
      </c>
      <c r="Z693" t="n">
        <v>10</v>
      </c>
    </row>
    <row r="694">
      <c r="A694" t="n">
        <v>84</v>
      </c>
      <c r="B694" t="n">
        <v>110</v>
      </c>
      <c r="C694" t="inlineStr">
        <is>
          <t xml:space="preserve">CONCLUIDO	</t>
        </is>
      </c>
      <c r="D694" t="n">
        <v>10.4932</v>
      </c>
      <c r="E694" t="n">
        <v>9.529999999999999</v>
      </c>
      <c r="F694" t="n">
        <v>6.75</v>
      </c>
      <c r="G694" t="n">
        <v>101.22</v>
      </c>
      <c r="H694" t="n">
        <v>1.57</v>
      </c>
      <c r="I694" t="n">
        <v>4</v>
      </c>
      <c r="J694" t="n">
        <v>249.12</v>
      </c>
      <c r="K694" t="n">
        <v>56.13</v>
      </c>
      <c r="L694" t="n">
        <v>22</v>
      </c>
      <c r="M694" t="n">
        <v>2</v>
      </c>
      <c r="N694" t="n">
        <v>61</v>
      </c>
      <c r="O694" t="n">
        <v>30959.46</v>
      </c>
      <c r="P694" t="n">
        <v>89.31999999999999</v>
      </c>
      <c r="Q694" t="n">
        <v>204.15</v>
      </c>
      <c r="R694" t="n">
        <v>23.63</v>
      </c>
      <c r="S694" t="n">
        <v>17.37</v>
      </c>
      <c r="T694" t="n">
        <v>1035.53</v>
      </c>
      <c r="U694" t="n">
        <v>0.74</v>
      </c>
      <c r="V694" t="n">
        <v>0.76</v>
      </c>
      <c r="W694" t="n">
        <v>1.14</v>
      </c>
      <c r="X694" t="n">
        <v>0.06</v>
      </c>
      <c r="Y694" t="n">
        <v>1</v>
      </c>
      <c r="Z694" t="n">
        <v>10</v>
      </c>
    </row>
    <row r="695">
      <c r="A695" t="n">
        <v>85</v>
      </c>
      <c r="B695" t="n">
        <v>110</v>
      </c>
      <c r="C695" t="inlineStr">
        <is>
          <t xml:space="preserve">CONCLUIDO	</t>
        </is>
      </c>
      <c r="D695" t="n">
        <v>10.4929</v>
      </c>
      <c r="E695" t="n">
        <v>9.529999999999999</v>
      </c>
      <c r="F695" t="n">
        <v>6.75</v>
      </c>
      <c r="G695" t="n">
        <v>101.23</v>
      </c>
      <c r="H695" t="n">
        <v>1.59</v>
      </c>
      <c r="I695" t="n">
        <v>4</v>
      </c>
      <c r="J695" t="n">
        <v>249.57</v>
      </c>
      <c r="K695" t="n">
        <v>56.13</v>
      </c>
      <c r="L695" t="n">
        <v>22.25</v>
      </c>
      <c r="M695" t="n">
        <v>2</v>
      </c>
      <c r="N695" t="n">
        <v>61.2</v>
      </c>
      <c r="O695" t="n">
        <v>31014.73</v>
      </c>
      <c r="P695" t="n">
        <v>89.42</v>
      </c>
      <c r="Q695" t="n">
        <v>204.14</v>
      </c>
      <c r="R695" t="n">
        <v>23.64</v>
      </c>
      <c r="S695" t="n">
        <v>17.37</v>
      </c>
      <c r="T695" t="n">
        <v>1039.97</v>
      </c>
      <c r="U695" t="n">
        <v>0.74</v>
      </c>
      <c r="V695" t="n">
        <v>0.76</v>
      </c>
      <c r="W695" t="n">
        <v>1.14</v>
      </c>
      <c r="X695" t="n">
        <v>0.06</v>
      </c>
      <c r="Y695" t="n">
        <v>1</v>
      </c>
      <c r="Z695" t="n">
        <v>10</v>
      </c>
    </row>
    <row r="696">
      <c r="A696" t="n">
        <v>86</v>
      </c>
      <c r="B696" t="n">
        <v>110</v>
      </c>
      <c r="C696" t="inlineStr">
        <is>
          <t xml:space="preserve">CONCLUIDO	</t>
        </is>
      </c>
      <c r="D696" t="n">
        <v>10.4895</v>
      </c>
      <c r="E696" t="n">
        <v>9.529999999999999</v>
      </c>
      <c r="F696" t="n">
        <v>6.75</v>
      </c>
      <c r="G696" t="n">
        <v>101.28</v>
      </c>
      <c r="H696" t="n">
        <v>1.6</v>
      </c>
      <c r="I696" t="n">
        <v>4</v>
      </c>
      <c r="J696" t="n">
        <v>250.02</v>
      </c>
      <c r="K696" t="n">
        <v>56.13</v>
      </c>
      <c r="L696" t="n">
        <v>22.5</v>
      </c>
      <c r="M696" t="n">
        <v>2</v>
      </c>
      <c r="N696" t="n">
        <v>61.39</v>
      </c>
      <c r="O696" t="n">
        <v>31070.06</v>
      </c>
      <c r="P696" t="n">
        <v>89.47</v>
      </c>
      <c r="Q696" t="n">
        <v>204.14</v>
      </c>
      <c r="R696" t="n">
        <v>23.74</v>
      </c>
      <c r="S696" t="n">
        <v>17.37</v>
      </c>
      <c r="T696" t="n">
        <v>1092.99</v>
      </c>
      <c r="U696" t="n">
        <v>0.73</v>
      </c>
      <c r="V696" t="n">
        <v>0.76</v>
      </c>
      <c r="W696" t="n">
        <v>1.14</v>
      </c>
      <c r="X696" t="n">
        <v>0.06</v>
      </c>
      <c r="Y696" t="n">
        <v>1</v>
      </c>
      <c r="Z696" t="n">
        <v>10</v>
      </c>
    </row>
    <row r="697">
      <c r="A697" t="n">
        <v>87</v>
      </c>
      <c r="B697" t="n">
        <v>110</v>
      </c>
      <c r="C697" t="inlineStr">
        <is>
          <t xml:space="preserve">CONCLUIDO	</t>
        </is>
      </c>
      <c r="D697" t="n">
        <v>10.4953</v>
      </c>
      <c r="E697" t="n">
        <v>9.529999999999999</v>
      </c>
      <c r="F697" t="n">
        <v>6.75</v>
      </c>
      <c r="G697" t="n">
        <v>101.2</v>
      </c>
      <c r="H697" t="n">
        <v>1.62</v>
      </c>
      <c r="I697" t="n">
        <v>4</v>
      </c>
      <c r="J697" t="n">
        <v>250.47</v>
      </c>
      <c r="K697" t="n">
        <v>56.13</v>
      </c>
      <c r="L697" t="n">
        <v>22.75</v>
      </c>
      <c r="M697" t="n">
        <v>2</v>
      </c>
      <c r="N697" t="n">
        <v>61.59</v>
      </c>
      <c r="O697" t="n">
        <v>31125.47</v>
      </c>
      <c r="P697" t="n">
        <v>89.59999999999999</v>
      </c>
      <c r="Q697" t="n">
        <v>204.14</v>
      </c>
      <c r="R697" t="n">
        <v>23.56</v>
      </c>
      <c r="S697" t="n">
        <v>17.37</v>
      </c>
      <c r="T697" t="n">
        <v>1004.01</v>
      </c>
      <c r="U697" t="n">
        <v>0.74</v>
      </c>
      <c r="V697" t="n">
        <v>0.76</v>
      </c>
      <c r="W697" t="n">
        <v>1.14</v>
      </c>
      <c r="X697" t="n">
        <v>0.06</v>
      </c>
      <c r="Y697" t="n">
        <v>1</v>
      </c>
      <c r="Z697" t="n">
        <v>10</v>
      </c>
    </row>
    <row r="698">
      <c r="A698" t="n">
        <v>88</v>
      </c>
      <c r="B698" t="n">
        <v>110</v>
      </c>
      <c r="C698" t="inlineStr">
        <is>
          <t xml:space="preserve">CONCLUIDO	</t>
        </is>
      </c>
      <c r="D698" t="n">
        <v>10.5011</v>
      </c>
      <c r="E698" t="n">
        <v>9.52</v>
      </c>
      <c r="F698" t="n">
        <v>6.74</v>
      </c>
      <c r="G698" t="n">
        <v>101.12</v>
      </c>
      <c r="H698" t="n">
        <v>1.63</v>
      </c>
      <c r="I698" t="n">
        <v>4</v>
      </c>
      <c r="J698" t="n">
        <v>250.92</v>
      </c>
      <c r="K698" t="n">
        <v>56.13</v>
      </c>
      <c r="L698" t="n">
        <v>23</v>
      </c>
      <c r="M698" t="n">
        <v>2</v>
      </c>
      <c r="N698" t="n">
        <v>61.79</v>
      </c>
      <c r="O698" t="n">
        <v>31180.95</v>
      </c>
      <c r="P698" t="n">
        <v>89.5</v>
      </c>
      <c r="Q698" t="n">
        <v>204.15</v>
      </c>
      <c r="R698" t="n">
        <v>23.42</v>
      </c>
      <c r="S698" t="n">
        <v>17.37</v>
      </c>
      <c r="T698" t="n">
        <v>932.88</v>
      </c>
      <c r="U698" t="n">
        <v>0.74</v>
      </c>
      <c r="V698" t="n">
        <v>0.76</v>
      </c>
      <c r="W698" t="n">
        <v>1.14</v>
      </c>
      <c r="X698" t="n">
        <v>0.05</v>
      </c>
      <c r="Y698" t="n">
        <v>1</v>
      </c>
      <c r="Z698" t="n">
        <v>10</v>
      </c>
    </row>
    <row r="699">
      <c r="A699" t="n">
        <v>89</v>
      </c>
      <c r="B699" t="n">
        <v>110</v>
      </c>
      <c r="C699" t="inlineStr">
        <is>
          <t xml:space="preserve">CONCLUIDO	</t>
        </is>
      </c>
      <c r="D699" t="n">
        <v>10.4972</v>
      </c>
      <c r="E699" t="n">
        <v>9.529999999999999</v>
      </c>
      <c r="F699" t="n">
        <v>6.74</v>
      </c>
      <c r="G699" t="n">
        <v>101.17</v>
      </c>
      <c r="H699" t="n">
        <v>1.65</v>
      </c>
      <c r="I699" t="n">
        <v>4</v>
      </c>
      <c r="J699" t="n">
        <v>251.37</v>
      </c>
      <c r="K699" t="n">
        <v>56.13</v>
      </c>
      <c r="L699" t="n">
        <v>23.25</v>
      </c>
      <c r="M699" t="n">
        <v>2</v>
      </c>
      <c r="N699" t="n">
        <v>61.99</v>
      </c>
      <c r="O699" t="n">
        <v>31236.5</v>
      </c>
      <c r="P699" t="n">
        <v>89.59999999999999</v>
      </c>
      <c r="Q699" t="n">
        <v>204.14</v>
      </c>
      <c r="R699" t="n">
        <v>23.53</v>
      </c>
      <c r="S699" t="n">
        <v>17.37</v>
      </c>
      <c r="T699" t="n">
        <v>986.34</v>
      </c>
      <c r="U699" t="n">
        <v>0.74</v>
      </c>
      <c r="V699" t="n">
        <v>0.76</v>
      </c>
      <c r="W699" t="n">
        <v>1.14</v>
      </c>
      <c r="X699" t="n">
        <v>0.05</v>
      </c>
      <c r="Y699" t="n">
        <v>1</v>
      </c>
      <c r="Z699" t="n">
        <v>10</v>
      </c>
    </row>
    <row r="700">
      <c r="A700" t="n">
        <v>90</v>
      </c>
      <c r="B700" t="n">
        <v>110</v>
      </c>
      <c r="C700" t="inlineStr">
        <is>
          <t xml:space="preserve">CONCLUIDO	</t>
        </is>
      </c>
      <c r="D700" t="n">
        <v>10.4962</v>
      </c>
      <c r="E700" t="n">
        <v>9.529999999999999</v>
      </c>
      <c r="F700" t="n">
        <v>6.75</v>
      </c>
      <c r="G700" t="n">
        <v>101.18</v>
      </c>
      <c r="H700" t="n">
        <v>1.66</v>
      </c>
      <c r="I700" t="n">
        <v>4</v>
      </c>
      <c r="J700" t="n">
        <v>251.82</v>
      </c>
      <c r="K700" t="n">
        <v>56.13</v>
      </c>
      <c r="L700" t="n">
        <v>23.5</v>
      </c>
      <c r="M700" t="n">
        <v>2</v>
      </c>
      <c r="N700" t="n">
        <v>62.19</v>
      </c>
      <c r="O700" t="n">
        <v>31292.13</v>
      </c>
      <c r="P700" t="n">
        <v>89.56</v>
      </c>
      <c r="Q700" t="n">
        <v>204.14</v>
      </c>
      <c r="R700" t="n">
        <v>23.54</v>
      </c>
      <c r="S700" t="n">
        <v>17.37</v>
      </c>
      <c r="T700" t="n">
        <v>993.02</v>
      </c>
      <c r="U700" t="n">
        <v>0.74</v>
      </c>
      <c r="V700" t="n">
        <v>0.76</v>
      </c>
      <c r="W700" t="n">
        <v>1.14</v>
      </c>
      <c r="X700" t="n">
        <v>0.05</v>
      </c>
      <c r="Y700" t="n">
        <v>1</v>
      </c>
      <c r="Z700" t="n">
        <v>10</v>
      </c>
    </row>
    <row r="701">
      <c r="A701" t="n">
        <v>91</v>
      </c>
      <c r="B701" t="n">
        <v>110</v>
      </c>
      <c r="C701" t="inlineStr">
        <is>
          <t xml:space="preserve">CONCLUIDO	</t>
        </is>
      </c>
      <c r="D701" t="n">
        <v>10.4871</v>
      </c>
      <c r="E701" t="n">
        <v>9.539999999999999</v>
      </c>
      <c r="F701" t="n">
        <v>6.75</v>
      </c>
      <c r="G701" t="n">
        <v>101.31</v>
      </c>
      <c r="H701" t="n">
        <v>1.67</v>
      </c>
      <c r="I701" t="n">
        <v>4</v>
      </c>
      <c r="J701" t="n">
        <v>252.27</v>
      </c>
      <c r="K701" t="n">
        <v>56.13</v>
      </c>
      <c r="L701" t="n">
        <v>23.75</v>
      </c>
      <c r="M701" t="n">
        <v>2</v>
      </c>
      <c r="N701" t="n">
        <v>62.4</v>
      </c>
      <c r="O701" t="n">
        <v>31347.83</v>
      </c>
      <c r="P701" t="n">
        <v>89.63</v>
      </c>
      <c r="Q701" t="n">
        <v>204.14</v>
      </c>
      <c r="R701" t="n">
        <v>23.74</v>
      </c>
      <c r="S701" t="n">
        <v>17.37</v>
      </c>
      <c r="T701" t="n">
        <v>1091.91</v>
      </c>
      <c r="U701" t="n">
        <v>0.73</v>
      </c>
      <c r="V701" t="n">
        <v>0.76</v>
      </c>
      <c r="W701" t="n">
        <v>1.14</v>
      </c>
      <c r="X701" t="n">
        <v>0.06</v>
      </c>
      <c r="Y701" t="n">
        <v>1</v>
      </c>
      <c r="Z701" t="n">
        <v>10</v>
      </c>
    </row>
    <row r="702">
      <c r="A702" t="n">
        <v>92</v>
      </c>
      <c r="B702" t="n">
        <v>110</v>
      </c>
      <c r="C702" t="inlineStr">
        <is>
          <t xml:space="preserve">CONCLUIDO	</t>
        </is>
      </c>
      <c r="D702" t="n">
        <v>10.4913</v>
      </c>
      <c r="E702" t="n">
        <v>9.529999999999999</v>
      </c>
      <c r="F702" t="n">
        <v>6.75</v>
      </c>
      <c r="G702" t="n">
        <v>101.25</v>
      </c>
      <c r="H702" t="n">
        <v>1.69</v>
      </c>
      <c r="I702" t="n">
        <v>4</v>
      </c>
      <c r="J702" t="n">
        <v>252.73</v>
      </c>
      <c r="K702" t="n">
        <v>56.13</v>
      </c>
      <c r="L702" t="n">
        <v>24</v>
      </c>
      <c r="M702" t="n">
        <v>2</v>
      </c>
      <c r="N702" t="n">
        <v>62.6</v>
      </c>
      <c r="O702" t="n">
        <v>31403.6</v>
      </c>
      <c r="P702" t="n">
        <v>89.48</v>
      </c>
      <c r="Q702" t="n">
        <v>204.14</v>
      </c>
      <c r="R702" t="n">
        <v>23.73</v>
      </c>
      <c r="S702" t="n">
        <v>17.37</v>
      </c>
      <c r="T702" t="n">
        <v>1086.23</v>
      </c>
      <c r="U702" t="n">
        <v>0.73</v>
      </c>
      <c r="V702" t="n">
        <v>0.76</v>
      </c>
      <c r="W702" t="n">
        <v>1.14</v>
      </c>
      <c r="X702" t="n">
        <v>0.06</v>
      </c>
      <c r="Y702" t="n">
        <v>1</v>
      </c>
      <c r="Z702" t="n">
        <v>10</v>
      </c>
    </row>
    <row r="703">
      <c r="A703" t="n">
        <v>93</v>
      </c>
      <c r="B703" t="n">
        <v>110</v>
      </c>
      <c r="C703" t="inlineStr">
        <is>
          <t xml:space="preserve">CONCLUIDO	</t>
        </is>
      </c>
      <c r="D703" t="n">
        <v>10.4932</v>
      </c>
      <c r="E703" t="n">
        <v>9.529999999999999</v>
      </c>
      <c r="F703" t="n">
        <v>6.75</v>
      </c>
      <c r="G703" t="n">
        <v>101.22</v>
      </c>
      <c r="H703" t="n">
        <v>1.7</v>
      </c>
      <c r="I703" t="n">
        <v>4</v>
      </c>
      <c r="J703" t="n">
        <v>253.18</v>
      </c>
      <c r="K703" t="n">
        <v>56.13</v>
      </c>
      <c r="L703" t="n">
        <v>24.25</v>
      </c>
      <c r="M703" t="n">
        <v>2</v>
      </c>
      <c r="N703" t="n">
        <v>62.8</v>
      </c>
      <c r="O703" t="n">
        <v>31459.45</v>
      </c>
      <c r="P703" t="n">
        <v>89.40000000000001</v>
      </c>
      <c r="Q703" t="n">
        <v>204.14</v>
      </c>
      <c r="R703" t="n">
        <v>23.68</v>
      </c>
      <c r="S703" t="n">
        <v>17.37</v>
      </c>
      <c r="T703" t="n">
        <v>1059.98</v>
      </c>
      <c r="U703" t="n">
        <v>0.73</v>
      </c>
      <c r="V703" t="n">
        <v>0.76</v>
      </c>
      <c r="W703" t="n">
        <v>1.14</v>
      </c>
      <c r="X703" t="n">
        <v>0.06</v>
      </c>
      <c r="Y703" t="n">
        <v>1</v>
      </c>
      <c r="Z703" t="n">
        <v>10</v>
      </c>
    </row>
    <row r="704">
      <c r="A704" t="n">
        <v>94</v>
      </c>
      <c r="B704" t="n">
        <v>110</v>
      </c>
      <c r="C704" t="inlineStr">
        <is>
          <t xml:space="preserve">CONCLUIDO	</t>
        </is>
      </c>
      <c r="D704" t="n">
        <v>10.4938</v>
      </c>
      <c r="E704" t="n">
        <v>9.529999999999999</v>
      </c>
      <c r="F704" t="n">
        <v>6.75</v>
      </c>
      <c r="G704" t="n">
        <v>101.22</v>
      </c>
      <c r="H704" t="n">
        <v>1.72</v>
      </c>
      <c r="I704" t="n">
        <v>4</v>
      </c>
      <c r="J704" t="n">
        <v>253.63</v>
      </c>
      <c r="K704" t="n">
        <v>56.13</v>
      </c>
      <c r="L704" t="n">
        <v>24.5</v>
      </c>
      <c r="M704" t="n">
        <v>2</v>
      </c>
      <c r="N704" t="n">
        <v>63</v>
      </c>
      <c r="O704" t="n">
        <v>31515.37</v>
      </c>
      <c r="P704" t="n">
        <v>89.20999999999999</v>
      </c>
      <c r="Q704" t="n">
        <v>204.14</v>
      </c>
      <c r="R704" t="n">
        <v>23.56</v>
      </c>
      <c r="S704" t="n">
        <v>17.37</v>
      </c>
      <c r="T704" t="n">
        <v>1001.39</v>
      </c>
      <c r="U704" t="n">
        <v>0.74</v>
      </c>
      <c r="V704" t="n">
        <v>0.76</v>
      </c>
      <c r="W704" t="n">
        <v>1.14</v>
      </c>
      <c r="X704" t="n">
        <v>0.06</v>
      </c>
      <c r="Y704" t="n">
        <v>1</v>
      </c>
      <c r="Z704" t="n">
        <v>10</v>
      </c>
    </row>
    <row r="705">
      <c r="A705" t="n">
        <v>95</v>
      </c>
      <c r="B705" t="n">
        <v>110</v>
      </c>
      <c r="C705" t="inlineStr">
        <is>
          <t xml:space="preserve">CONCLUIDO	</t>
        </is>
      </c>
      <c r="D705" t="n">
        <v>10.4929</v>
      </c>
      <c r="E705" t="n">
        <v>9.529999999999999</v>
      </c>
      <c r="F705" t="n">
        <v>6.75</v>
      </c>
      <c r="G705" t="n">
        <v>101.23</v>
      </c>
      <c r="H705" t="n">
        <v>1.73</v>
      </c>
      <c r="I705" t="n">
        <v>4</v>
      </c>
      <c r="J705" t="n">
        <v>254.09</v>
      </c>
      <c r="K705" t="n">
        <v>56.13</v>
      </c>
      <c r="L705" t="n">
        <v>24.75</v>
      </c>
      <c r="M705" t="n">
        <v>2</v>
      </c>
      <c r="N705" t="n">
        <v>63.21</v>
      </c>
      <c r="O705" t="n">
        <v>31571.37</v>
      </c>
      <c r="P705" t="n">
        <v>89.2</v>
      </c>
      <c r="Q705" t="n">
        <v>204.14</v>
      </c>
      <c r="R705" t="n">
        <v>23.62</v>
      </c>
      <c r="S705" t="n">
        <v>17.37</v>
      </c>
      <c r="T705" t="n">
        <v>1030.14</v>
      </c>
      <c r="U705" t="n">
        <v>0.74</v>
      </c>
      <c r="V705" t="n">
        <v>0.76</v>
      </c>
      <c r="W705" t="n">
        <v>1.14</v>
      </c>
      <c r="X705" t="n">
        <v>0.06</v>
      </c>
      <c r="Y705" t="n">
        <v>1</v>
      </c>
      <c r="Z705" t="n">
        <v>10</v>
      </c>
    </row>
    <row r="706">
      <c r="A706" t="n">
        <v>96</v>
      </c>
      <c r="B706" t="n">
        <v>110</v>
      </c>
      <c r="C706" t="inlineStr">
        <is>
          <t xml:space="preserve">CONCLUIDO	</t>
        </is>
      </c>
      <c r="D706" t="n">
        <v>10.4981</v>
      </c>
      <c r="E706" t="n">
        <v>9.529999999999999</v>
      </c>
      <c r="F706" t="n">
        <v>6.74</v>
      </c>
      <c r="G706" t="n">
        <v>101.16</v>
      </c>
      <c r="H706" t="n">
        <v>1.75</v>
      </c>
      <c r="I706" t="n">
        <v>4</v>
      </c>
      <c r="J706" t="n">
        <v>254.54</v>
      </c>
      <c r="K706" t="n">
        <v>56.13</v>
      </c>
      <c r="L706" t="n">
        <v>25</v>
      </c>
      <c r="M706" t="n">
        <v>2</v>
      </c>
      <c r="N706" t="n">
        <v>63.41</v>
      </c>
      <c r="O706" t="n">
        <v>31627.44</v>
      </c>
      <c r="P706" t="n">
        <v>89</v>
      </c>
      <c r="Q706" t="n">
        <v>204.14</v>
      </c>
      <c r="R706" t="n">
        <v>23.43</v>
      </c>
      <c r="S706" t="n">
        <v>17.37</v>
      </c>
      <c r="T706" t="n">
        <v>939.21</v>
      </c>
      <c r="U706" t="n">
        <v>0.74</v>
      </c>
      <c r="V706" t="n">
        <v>0.76</v>
      </c>
      <c r="W706" t="n">
        <v>1.14</v>
      </c>
      <c r="X706" t="n">
        <v>0.05</v>
      </c>
      <c r="Y706" t="n">
        <v>1</v>
      </c>
      <c r="Z706" t="n">
        <v>10</v>
      </c>
    </row>
    <row r="707">
      <c r="A707" t="n">
        <v>97</v>
      </c>
      <c r="B707" t="n">
        <v>110</v>
      </c>
      <c r="C707" t="inlineStr">
        <is>
          <t xml:space="preserve">CONCLUIDO	</t>
        </is>
      </c>
      <c r="D707" t="n">
        <v>10.5002</v>
      </c>
      <c r="E707" t="n">
        <v>9.52</v>
      </c>
      <c r="F707" t="n">
        <v>6.74</v>
      </c>
      <c r="G707" t="n">
        <v>101.13</v>
      </c>
      <c r="H707" t="n">
        <v>1.76</v>
      </c>
      <c r="I707" t="n">
        <v>4</v>
      </c>
      <c r="J707" t="n">
        <v>255</v>
      </c>
      <c r="K707" t="n">
        <v>56.13</v>
      </c>
      <c r="L707" t="n">
        <v>25.25</v>
      </c>
      <c r="M707" t="n">
        <v>2</v>
      </c>
      <c r="N707" t="n">
        <v>63.62</v>
      </c>
      <c r="O707" t="n">
        <v>31683.59</v>
      </c>
      <c r="P707" t="n">
        <v>88.73999999999999</v>
      </c>
      <c r="Q707" t="n">
        <v>204.14</v>
      </c>
      <c r="R707" t="n">
        <v>23.45</v>
      </c>
      <c r="S707" t="n">
        <v>17.37</v>
      </c>
      <c r="T707" t="n">
        <v>945.64</v>
      </c>
      <c r="U707" t="n">
        <v>0.74</v>
      </c>
      <c r="V707" t="n">
        <v>0.76</v>
      </c>
      <c r="W707" t="n">
        <v>1.14</v>
      </c>
      <c r="X707" t="n">
        <v>0.05</v>
      </c>
      <c r="Y707" t="n">
        <v>1</v>
      </c>
      <c r="Z707" t="n">
        <v>10</v>
      </c>
    </row>
    <row r="708">
      <c r="A708" t="n">
        <v>98</v>
      </c>
      <c r="B708" t="n">
        <v>110</v>
      </c>
      <c r="C708" t="inlineStr">
        <is>
          <t xml:space="preserve">CONCLUIDO	</t>
        </is>
      </c>
      <c r="D708" t="n">
        <v>10.4999</v>
      </c>
      <c r="E708" t="n">
        <v>9.52</v>
      </c>
      <c r="F708" t="n">
        <v>6.74</v>
      </c>
      <c r="G708" t="n">
        <v>101.13</v>
      </c>
      <c r="H708" t="n">
        <v>1.78</v>
      </c>
      <c r="I708" t="n">
        <v>4</v>
      </c>
      <c r="J708" t="n">
        <v>255.45</v>
      </c>
      <c r="K708" t="n">
        <v>56.13</v>
      </c>
      <c r="L708" t="n">
        <v>25.5</v>
      </c>
      <c r="M708" t="n">
        <v>2</v>
      </c>
      <c r="N708" t="n">
        <v>63.82</v>
      </c>
      <c r="O708" t="n">
        <v>31739.82</v>
      </c>
      <c r="P708" t="n">
        <v>88.51000000000001</v>
      </c>
      <c r="Q708" t="n">
        <v>204.14</v>
      </c>
      <c r="R708" t="n">
        <v>23.47</v>
      </c>
      <c r="S708" t="n">
        <v>17.37</v>
      </c>
      <c r="T708" t="n">
        <v>956.39</v>
      </c>
      <c r="U708" t="n">
        <v>0.74</v>
      </c>
      <c r="V708" t="n">
        <v>0.76</v>
      </c>
      <c r="W708" t="n">
        <v>1.14</v>
      </c>
      <c r="X708" t="n">
        <v>0.05</v>
      </c>
      <c r="Y708" t="n">
        <v>1</v>
      </c>
      <c r="Z708" t="n">
        <v>10</v>
      </c>
    </row>
    <row r="709">
      <c r="A709" t="n">
        <v>99</v>
      </c>
      <c r="B709" t="n">
        <v>110</v>
      </c>
      <c r="C709" t="inlineStr">
        <is>
          <t xml:space="preserve">CONCLUIDO	</t>
        </is>
      </c>
      <c r="D709" t="n">
        <v>10.4981</v>
      </c>
      <c r="E709" t="n">
        <v>9.529999999999999</v>
      </c>
      <c r="F709" t="n">
        <v>6.74</v>
      </c>
      <c r="G709" t="n">
        <v>101.16</v>
      </c>
      <c r="H709" t="n">
        <v>1.79</v>
      </c>
      <c r="I709" t="n">
        <v>4</v>
      </c>
      <c r="J709" t="n">
        <v>255.91</v>
      </c>
      <c r="K709" t="n">
        <v>56.13</v>
      </c>
      <c r="L709" t="n">
        <v>25.75</v>
      </c>
      <c r="M709" t="n">
        <v>2</v>
      </c>
      <c r="N709" t="n">
        <v>64.03</v>
      </c>
      <c r="O709" t="n">
        <v>31796.12</v>
      </c>
      <c r="P709" t="n">
        <v>88.37</v>
      </c>
      <c r="Q709" t="n">
        <v>204.14</v>
      </c>
      <c r="R709" t="n">
        <v>23.39</v>
      </c>
      <c r="S709" t="n">
        <v>17.37</v>
      </c>
      <c r="T709" t="n">
        <v>917.87</v>
      </c>
      <c r="U709" t="n">
        <v>0.74</v>
      </c>
      <c r="V709" t="n">
        <v>0.76</v>
      </c>
      <c r="W709" t="n">
        <v>1.14</v>
      </c>
      <c r="X709" t="n">
        <v>0.05</v>
      </c>
      <c r="Y709" t="n">
        <v>1</v>
      </c>
      <c r="Z709" t="n">
        <v>10</v>
      </c>
    </row>
    <row r="710">
      <c r="A710" t="n">
        <v>100</v>
      </c>
      <c r="B710" t="n">
        <v>110</v>
      </c>
      <c r="C710" t="inlineStr">
        <is>
          <t xml:space="preserve">CONCLUIDO	</t>
        </is>
      </c>
      <c r="D710" t="n">
        <v>10.5027</v>
      </c>
      <c r="E710" t="n">
        <v>9.52</v>
      </c>
      <c r="F710" t="n">
        <v>6.74</v>
      </c>
      <c r="G710" t="n">
        <v>101.1</v>
      </c>
      <c r="H710" t="n">
        <v>1.8</v>
      </c>
      <c r="I710" t="n">
        <v>4</v>
      </c>
      <c r="J710" t="n">
        <v>256.36</v>
      </c>
      <c r="K710" t="n">
        <v>56.13</v>
      </c>
      <c r="L710" t="n">
        <v>26</v>
      </c>
      <c r="M710" t="n">
        <v>2</v>
      </c>
      <c r="N710" t="n">
        <v>64.23999999999999</v>
      </c>
      <c r="O710" t="n">
        <v>31852.5</v>
      </c>
      <c r="P710" t="n">
        <v>87.97</v>
      </c>
      <c r="Q710" t="n">
        <v>204.14</v>
      </c>
      <c r="R710" t="n">
        <v>23.33</v>
      </c>
      <c r="S710" t="n">
        <v>17.37</v>
      </c>
      <c r="T710" t="n">
        <v>888.53</v>
      </c>
      <c r="U710" t="n">
        <v>0.74</v>
      </c>
      <c r="V710" t="n">
        <v>0.76</v>
      </c>
      <c r="W710" t="n">
        <v>1.14</v>
      </c>
      <c r="X710" t="n">
        <v>0.05</v>
      </c>
      <c r="Y710" t="n">
        <v>1</v>
      </c>
      <c r="Z710" t="n">
        <v>10</v>
      </c>
    </row>
    <row r="711">
      <c r="A711" t="n">
        <v>101</v>
      </c>
      <c r="B711" t="n">
        <v>110</v>
      </c>
      <c r="C711" t="inlineStr">
        <is>
          <t xml:space="preserve">CONCLUIDO	</t>
        </is>
      </c>
      <c r="D711" t="n">
        <v>10.499</v>
      </c>
      <c r="E711" t="n">
        <v>9.52</v>
      </c>
      <c r="F711" t="n">
        <v>6.74</v>
      </c>
      <c r="G711" t="n">
        <v>101.15</v>
      </c>
      <c r="H711" t="n">
        <v>1.82</v>
      </c>
      <c r="I711" t="n">
        <v>4</v>
      </c>
      <c r="J711" t="n">
        <v>256.82</v>
      </c>
      <c r="K711" t="n">
        <v>56.13</v>
      </c>
      <c r="L711" t="n">
        <v>26.25</v>
      </c>
      <c r="M711" t="n">
        <v>2</v>
      </c>
      <c r="N711" t="n">
        <v>64.45</v>
      </c>
      <c r="O711" t="n">
        <v>31909.08</v>
      </c>
      <c r="P711" t="n">
        <v>87.73999999999999</v>
      </c>
      <c r="Q711" t="n">
        <v>204.14</v>
      </c>
      <c r="R711" t="n">
        <v>23.41</v>
      </c>
      <c r="S711" t="n">
        <v>17.37</v>
      </c>
      <c r="T711" t="n">
        <v>925.37</v>
      </c>
      <c r="U711" t="n">
        <v>0.74</v>
      </c>
      <c r="V711" t="n">
        <v>0.76</v>
      </c>
      <c r="W711" t="n">
        <v>1.14</v>
      </c>
      <c r="X711" t="n">
        <v>0.05</v>
      </c>
      <c r="Y711" t="n">
        <v>1</v>
      </c>
      <c r="Z711" t="n">
        <v>10</v>
      </c>
    </row>
    <row r="712">
      <c r="A712" t="n">
        <v>102</v>
      </c>
      <c r="B712" t="n">
        <v>110</v>
      </c>
      <c r="C712" t="inlineStr">
        <is>
          <t xml:space="preserve">CONCLUIDO	</t>
        </is>
      </c>
      <c r="D712" t="n">
        <v>10.5073</v>
      </c>
      <c r="E712" t="n">
        <v>9.52</v>
      </c>
      <c r="F712" t="n">
        <v>6.74</v>
      </c>
      <c r="G712" t="n">
        <v>101.03</v>
      </c>
      <c r="H712" t="n">
        <v>1.83</v>
      </c>
      <c r="I712" t="n">
        <v>4</v>
      </c>
      <c r="J712" t="n">
        <v>257.28</v>
      </c>
      <c r="K712" t="n">
        <v>56.13</v>
      </c>
      <c r="L712" t="n">
        <v>26.5</v>
      </c>
      <c r="M712" t="n">
        <v>2</v>
      </c>
      <c r="N712" t="n">
        <v>64.66</v>
      </c>
      <c r="O712" t="n">
        <v>31965.61</v>
      </c>
      <c r="P712" t="n">
        <v>87.39</v>
      </c>
      <c r="Q712" t="n">
        <v>204.14</v>
      </c>
      <c r="R712" t="n">
        <v>23.17</v>
      </c>
      <c r="S712" t="n">
        <v>17.37</v>
      </c>
      <c r="T712" t="n">
        <v>809.3</v>
      </c>
      <c r="U712" t="n">
        <v>0.75</v>
      </c>
      <c r="V712" t="n">
        <v>0.76</v>
      </c>
      <c r="W712" t="n">
        <v>1.14</v>
      </c>
      <c r="X712" t="n">
        <v>0.04</v>
      </c>
      <c r="Y712" t="n">
        <v>1</v>
      </c>
      <c r="Z712" t="n">
        <v>10</v>
      </c>
    </row>
    <row r="713">
      <c r="A713" t="n">
        <v>103</v>
      </c>
      <c r="B713" t="n">
        <v>110</v>
      </c>
      <c r="C713" t="inlineStr">
        <is>
          <t xml:space="preserve">CONCLUIDO	</t>
        </is>
      </c>
      <c r="D713" t="n">
        <v>10.5109</v>
      </c>
      <c r="E713" t="n">
        <v>9.51</v>
      </c>
      <c r="F713" t="n">
        <v>6.73</v>
      </c>
      <c r="G713" t="n">
        <v>100.98</v>
      </c>
      <c r="H713" t="n">
        <v>1.85</v>
      </c>
      <c r="I713" t="n">
        <v>4</v>
      </c>
      <c r="J713" t="n">
        <v>257.74</v>
      </c>
      <c r="K713" t="n">
        <v>56.13</v>
      </c>
      <c r="L713" t="n">
        <v>26.75</v>
      </c>
      <c r="M713" t="n">
        <v>2</v>
      </c>
      <c r="N713" t="n">
        <v>64.86</v>
      </c>
      <c r="O713" t="n">
        <v>32022.22</v>
      </c>
      <c r="P713" t="n">
        <v>87.14</v>
      </c>
      <c r="Q713" t="n">
        <v>204.14</v>
      </c>
      <c r="R713" t="n">
        <v>23.05</v>
      </c>
      <c r="S713" t="n">
        <v>17.37</v>
      </c>
      <c r="T713" t="n">
        <v>749.14</v>
      </c>
      <c r="U713" t="n">
        <v>0.75</v>
      </c>
      <c r="V713" t="n">
        <v>0.76</v>
      </c>
      <c r="W713" t="n">
        <v>1.14</v>
      </c>
      <c r="X713" t="n">
        <v>0.04</v>
      </c>
      <c r="Y713" t="n">
        <v>1</v>
      </c>
      <c r="Z713" t="n">
        <v>10</v>
      </c>
    </row>
    <row r="714">
      <c r="A714" t="n">
        <v>104</v>
      </c>
      <c r="B714" t="n">
        <v>110</v>
      </c>
      <c r="C714" t="inlineStr">
        <is>
          <t xml:space="preserve">CONCLUIDO	</t>
        </is>
      </c>
      <c r="D714" t="n">
        <v>10.5079</v>
      </c>
      <c r="E714" t="n">
        <v>9.52</v>
      </c>
      <c r="F714" t="n">
        <v>6.74</v>
      </c>
      <c r="G714" t="n">
        <v>101.03</v>
      </c>
      <c r="H714" t="n">
        <v>1.86</v>
      </c>
      <c r="I714" t="n">
        <v>4</v>
      </c>
      <c r="J714" t="n">
        <v>258.2</v>
      </c>
      <c r="K714" t="n">
        <v>56.13</v>
      </c>
      <c r="L714" t="n">
        <v>27</v>
      </c>
      <c r="M714" t="n">
        <v>2</v>
      </c>
      <c r="N714" t="n">
        <v>65.06999999999999</v>
      </c>
      <c r="O714" t="n">
        <v>32078.91</v>
      </c>
      <c r="P714" t="n">
        <v>86.88</v>
      </c>
      <c r="Q714" t="n">
        <v>204.14</v>
      </c>
      <c r="R714" t="n">
        <v>23.16</v>
      </c>
      <c r="S714" t="n">
        <v>17.37</v>
      </c>
      <c r="T714" t="n">
        <v>802.49</v>
      </c>
      <c r="U714" t="n">
        <v>0.75</v>
      </c>
      <c r="V714" t="n">
        <v>0.76</v>
      </c>
      <c r="W714" t="n">
        <v>1.14</v>
      </c>
      <c r="X714" t="n">
        <v>0.04</v>
      </c>
      <c r="Y714" t="n">
        <v>1</v>
      </c>
      <c r="Z714" t="n">
        <v>10</v>
      </c>
    </row>
    <row r="715">
      <c r="A715" t="n">
        <v>105</v>
      </c>
      <c r="B715" t="n">
        <v>110</v>
      </c>
      <c r="C715" t="inlineStr">
        <is>
          <t xml:space="preserve">CONCLUIDO	</t>
        </is>
      </c>
      <c r="D715" t="n">
        <v>10.5051</v>
      </c>
      <c r="E715" t="n">
        <v>9.52</v>
      </c>
      <c r="F715" t="n">
        <v>6.74</v>
      </c>
      <c r="G715" t="n">
        <v>101.06</v>
      </c>
      <c r="H715" t="n">
        <v>1.87</v>
      </c>
      <c r="I715" t="n">
        <v>4</v>
      </c>
      <c r="J715" t="n">
        <v>258.66</v>
      </c>
      <c r="K715" t="n">
        <v>56.13</v>
      </c>
      <c r="L715" t="n">
        <v>27.25</v>
      </c>
      <c r="M715" t="n">
        <v>2</v>
      </c>
      <c r="N715" t="n">
        <v>65.28</v>
      </c>
      <c r="O715" t="n">
        <v>32135.68</v>
      </c>
      <c r="P715" t="n">
        <v>86.69</v>
      </c>
      <c r="Q715" t="n">
        <v>204.14</v>
      </c>
      <c r="R715" t="n">
        <v>23.24</v>
      </c>
      <c r="S715" t="n">
        <v>17.37</v>
      </c>
      <c r="T715" t="n">
        <v>844.14</v>
      </c>
      <c r="U715" t="n">
        <v>0.75</v>
      </c>
      <c r="V715" t="n">
        <v>0.76</v>
      </c>
      <c r="W715" t="n">
        <v>1.14</v>
      </c>
      <c r="X715" t="n">
        <v>0.05</v>
      </c>
      <c r="Y715" t="n">
        <v>1</v>
      </c>
      <c r="Z715" t="n">
        <v>10</v>
      </c>
    </row>
    <row r="716">
      <c r="A716" t="n">
        <v>106</v>
      </c>
      <c r="B716" t="n">
        <v>110</v>
      </c>
      <c r="C716" t="inlineStr">
        <is>
          <t xml:space="preserve">CONCLUIDO	</t>
        </is>
      </c>
      <c r="D716" t="n">
        <v>10.5027</v>
      </c>
      <c r="E716" t="n">
        <v>9.52</v>
      </c>
      <c r="F716" t="n">
        <v>6.74</v>
      </c>
      <c r="G716" t="n">
        <v>101.1</v>
      </c>
      <c r="H716" t="n">
        <v>1.89</v>
      </c>
      <c r="I716" t="n">
        <v>4</v>
      </c>
      <c r="J716" t="n">
        <v>259.12</v>
      </c>
      <c r="K716" t="n">
        <v>56.13</v>
      </c>
      <c r="L716" t="n">
        <v>27.5</v>
      </c>
      <c r="M716" t="n">
        <v>2</v>
      </c>
      <c r="N716" t="n">
        <v>65.48999999999999</v>
      </c>
      <c r="O716" t="n">
        <v>32192.53</v>
      </c>
      <c r="P716" t="n">
        <v>86.48</v>
      </c>
      <c r="Q716" t="n">
        <v>204.14</v>
      </c>
      <c r="R716" t="n">
        <v>23.27</v>
      </c>
      <c r="S716" t="n">
        <v>17.37</v>
      </c>
      <c r="T716" t="n">
        <v>856.77</v>
      </c>
      <c r="U716" t="n">
        <v>0.75</v>
      </c>
      <c r="V716" t="n">
        <v>0.76</v>
      </c>
      <c r="W716" t="n">
        <v>1.14</v>
      </c>
      <c r="X716" t="n">
        <v>0.05</v>
      </c>
      <c r="Y716" t="n">
        <v>1</v>
      </c>
      <c r="Z716" t="n">
        <v>10</v>
      </c>
    </row>
    <row r="717">
      <c r="A717" t="n">
        <v>107</v>
      </c>
      <c r="B717" t="n">
        <v>110</v>
      </c>
      <c r="C717" t="inlineStr">
        <is>
          <t xml:space="preserve">CONCLUIDO	</t>
        </is>
      </c>
      <c r="D717" t="n">
        <v>10.4993</v>
      </c>
      <c r="E717" t="n">
        <v>9.52</v>
      </c>
      <c r="F717" t="n">
        <v>6.74</v>
      </c>
      <c r="G717" t="n">
        <v>101.14</v>
      </c>
      <c r="H717" t="n">
        <v>1.9</v>
      </c>
      <c r="I717" t="n">
        <v>4</v>
      </c>
      <c r="J717" t="n">
        <v>259.58</v>
      </c>
      <c r="K717" t="n">
        <v>56.13</v>
      </c>
      <c r="L717" t="n">
        <v>27.75</v>
      </c>
      <c r="M717" t="n">
        <v>2</v>
      </c>
      <c r="N717" t="n">
        <v>65.70999999999999</v>
      </c>
      <c r="O717" t="n">
        <v>32249.46</v>
      </c>
      <c r="P717" t="n">
        <v>86.16</v>
      </c>
      <c r="Q717" t="n">
        <v>204.14</v>
      </c>
      <c r="R717" t="n">
        <v>23.44</v>
      </c>
      <c r="S717" t="n">
        <v>17.37</v>
      </c>
      <c r="T717" t="n">
        <v>941.16</v>
      </c>
      <c r="U717" t="n">
        <v>0.74</v>
      </c>
      <c r="V717" t="n">
        <v>0.76</v>
      </c>
      <c r="W717" t="n">
        <v>1.14</v>
      </c>
      <c r="X717" t="n">
        <v>0.05</v>
      </c>
      <c r="Y717" t="n">
        <v>1</v>
      </c>
      <c r="Z717" t="n">
        <v>10</v>
      </c>
    </row>
    <row r="718">
      <c r="A718" t="n">
        <v>108</v>
      </c>
      <c r="B718" t="n">
        <v>110</v>
      </c>
      <c r="C718" t="inlineStr">
        <is>
          <t xml:space="preserve">CONCLUIDO	</t>
        </is>
      </c>
      <c r="D718" t="n">
        <v>10.5024</v>
      </c>
      <c r="E718" t="n">
        <v>9.52</v>
      </c>
      <c r="F718" t="n">
        <v>6.74</v>
      </c>
      <c r="G718" t="n">
        <v>101.1</v>
      </c>
      <c r="H718" t="n">
        <v>1.92</v>
      </c>
      <c r="I718" t="n">
        <v>4</v>
      </c>
      <c r="J718" t="n">
        <v>260.05</v>
      </c>
      <c r="K718" t="n">
        <v>56.13</v>
      </c>
      <c r="L718" t="n">
        <v>28</v>
      </c>
      <c r="M718" t="n">
        <v>2</v>
      </c>
      <c r="N718" t="n">
        <v>65.92</v>
      </c>
      <c r="O718" t="n">
        <v>32306.46</v>
      </c>
      <c r="P718" t="n">
        <v>85.73999999999999</v>
      </c>
      <c r="Q718" t="n">
        <v>204.14</v>
      </c>
      <c r="R718" t="n">
        <v>23.38</v>
      </c>
      <c r="S718" t="n">
        <v>17.37</v>
      </c>
      <c r="T718" t="n">
        <v>914.6900000000001</v>
      </c>
      <c r="U718" t="n">
        <v>0.74</v>
      </c>
      <c r="V718" t="n">
        <v>0.76</v>
      </c>
      <c r="W718" t="n">
        <v>1.14</v>
      </c>
      <c r="X718" t="n">
        <v>0.05</v>
      </c>
      <c r="Y718" t="n">
        <v>1</v>
      </c>
      <c r="Z718" t="n">
        <v>10</v>
      </c>
    </row>
    <row r="719">
      <c r="A719" t="n">
        <v>109</v>
      </c>
      <c r="B719" t="n">
        <v>110</v>
      </c>
      <c r="C719" t="inlineStr">
        <is>
          <t xml:space="preserve">CONCLUIDO	</t>
        </is>
      </c>
      <c r="D719" t="n">
        <v>10.5067</v>
      </c>
      <c r="E719" t="n">
        <v>9.52</v>
      </c>
      <c r="F719" t="n">
        <v>6.74</v>
      </c>
      <c r="G719" t="n">
        <v>101.04</v>
      </c>
      <c r="H719" t="n">
        <v>1.93</v>
      </c>
      <c r="I719" t="n">
        <v>4</v>
      </c>
      <c r="J719" t="n">
        <v>260.51</v>
      </c>
      <c r="K719" t="n">
        <v>56.13</v>
      </c>
      <c r="L719" t="n">
        <v>28.25</v>
      </c>
      <c r="M719" t="n">
        <v>2</v>
      </c>
      <c r="N719" t="n">
        <v>66.13</v>
      </c>
      <c r="O719" t="n">
        <v>32363.54</v>
      </c>
      <c r="P719" t="n">
        <v>85.44</v>
      </c>
      <c r="Q719" t="n">
        <v>204.14</v>
      </c>
      <c r="R719" t="n">
        <v>23.24</v>
      </c>
      <c r="S719" t="n">
        <v>17.37</v>
      </c>
      <c r="T719" t="n">
        <v>843.05</v>
      </c>
      <c r="U719" t="n">
        <v>0.75</v>
      </c>
      <c r="V719" t="n">
        <v>0.76</v>
      </c>
      <c r="W719" t="n">
        <v>1.14</v>
      </c>
      <c r="X719" t="n">
        <v>0.04</v>
      </c>
      <c r="Y719" t="n">
        <v>1</v>
      </c>
      <c r="Z719" t="n">
        <v>10</v>
      </c>
    </row>
    <row r="720">
      <c r="A720" t="n">
        <v>110</v>
      </c>
      <c r="B720" t="n">
        <v>110</v>
      </c>
      <c r="C720" t="inlineStr">
        <is>
          <t xml:space="preserve">CONCLUIDO	</t>
        </is>
      </c>
      <c r="D720" t="n">
        <v>10.5042</v>
      </c>
      <c r="E720" t="n">
        <v>9.52</v>
      </c>
      <c r="F720" t="n">
        <v>6.74</v>
      </c>
      <c r="G720" t="n">
        <v>101.08</v>
      </c>
      <c r="H720" t="n">
        <v>1.94</v>
      </c>
      <c r="I720" t="n">
        <v>4</v>
      </c>
      <c r="J720" t="n">
        <v>260.97</v>
      </c>
      <c r="K720" t="n">
        <v>56.13</v>
      </c>
      <c r="L720" t="n">
        <v>28.5</v>
      </c>
      <c r="M720" t="n">
        <v>2</v>
      </c>
      <c r="N720" t="n">
        <v>66.34999999999999</v>
      </c>
      <c r="O720" t="n">
        <v>32420.71</v>
      </c>
      <c r="P720" t="n">
        <v>85.25</v>
      </c>
      <c r="Q720" t="n">
        <v>204.14</v>
      </c>
      <c r="R720" t="n">
        <v>23.29</v>
      </c>
      <c r="S720" t="n">
        <v>17.37</v>
      </c>
      <c r="T720" t="n">
        <v>868.78</v>
      </c>
      <c r="U720" t="n">
        <v>0.75</v>
      </c>
      <c r="V720" t="n">
        <v>0.76</v>
      </c>
      <c r="W720" t="n">
        <v>1.14</v>
      </c>
      <c r="X720" t="n">
        <v>0.05</v>
      </c>
      <c r="Y720" t="n">
        <v>1</v>
      </c>
      <c r="Z720" t="n">
        <v>10</v>
      </c>
    </row>
    <row r="721">
      <c r="A721" t="n">
        <v>111</v>
      </c>
      <c r="B721" t="n">
        <v>110</v>
      </c>
      <c r="C721" t="inlineStr">
        <is>
          <t xml:space="preserve">CONCLUIDO	</t>
        </is>
      </c>
      <c r="D721" t="n">
        <v>10.5067</v>
      </c>
      <c r="E721" t="n">
        <v>9.52</v>
      </c>
      <c r="F721" t="n">
        <v>6.74</v>
      </c>
      <c r="G721" t="n">
        <v>101.04</v>
      </c>
      <c r="H721" t="n">
        <v>1.96</v>
      </c>
      <c r="I721" t="n">
        <v>4</v>
      </c>
      <c r="J721" t="n">
        <v>261.44</v>
      </c>
      <c r="K721" t="n">
        <v>56.13</v>
      </c>
      <c r="L721" t="n">
        <v>28.75</v>
      </c>
      <c r="M721" t="n">
        <v>2</v>
      </c>
      <c r="N721" t="n">
        <v>66.56</v>
      </c>
      <c r="O721" t="n">
        <v>32477.95</v>
      </c>
      <c r="P721" t="n">
        <v>85.03</v>
      </c>
      <c r="Q721" t="n">
        <v>204.14</v>
      </c>
      <c r="R721" t="n">
        <v>23.22</v>
      </c>
      <c r="S721" t="n">
        <v>17.37</v>
      </c>
      <c r="T721" t="n">
        <v>832.04</v>
      </c>
      <c r="U721" t="n">
        <v>0.75</v>
      </c>
      <c r="V721" t="n">
        <v>0.76</v>
      </c>
      <c r="W721" t="n">
        <v>1.14</v>
      </c>
      <c r="X721" t="n">
        <v>0.04</v>
      </c>
      <c r="Y721" t="n">
        <v>1</v>
      </c>
      <c r="Z721" t="n">
        <v>10</v>
      </c>
    </row>
    <row r="722">
      <c r="A722" t="n">
        <v>112</v>
      </c>
      <c r="B722" t="n">
        <v>110</v>
      </c>
      <c r="C722" t="inlineStr">
        <is>
          <t xml:space="preserve">CONCLUIDO	</t>
        </is>
      </c>
      <c r="D722" t="n">
        <v>10.5018</v>
      </c>
      <c r="E722" t="n">
        <v>9.52</v>
      </c>
      <c r="F722" t="n">
        <v>6.74</v>
      </c>
      <c r="G722" t="n">
        <v>101.11</v>
      </c>
      <c r="H722" t="n">
        <v>1.97</v>
      </c>
      <c r="I722" t="n">
        <v>4</v>
      </c>
      <c r="J722" t="n">
        <v>261.9</v>
      </c>
      <c r="K722" t="n">
        <v>56.13</v>
      </c>
      <c r="L722" t="n">
        <v>29</v>
      </c>
      <c r="M722" t="n">
        <v>2</v>
      </c>
      <c r="N722" t="n">
        <v>66.77</v>
      </c>
      <c r="O722" t="n">
        <v>32535.28</v>
      </c>
      <c r="P722" t="n">
        <v>84.59</v>
      </c>
      <c r="Q722" t="n">
        <v>204.14</v>
      </c>
      <c r="R722" t="n">
        <v>23.37</v>
      </c>
      <c r="S722" t="n">
        <v>17.37</v>
      </c>
      <c r="T722" t="n">
        <v>908.6</v>
      </c>
      <c r="U722" t="n">
        <v>0.74</v>
      </c>
      <c r="V722" t="n">
        <v>0.76</v>
      </c>
      <c r="W722" t="n">
        <v>1.14</v>
      </c>
      <c r="X722" t="n">
        <v>0.05</v>
      </c>
      <c r="Y722" t="n">
        <v>1</v>
      </c>
      <c r="Z722" t="n">
        <v>10</v>
      </c>
    </row>
    <row r="723">
      <c r="A723" t="n">
        <v>113</v>
      </c>
      <c r="B723" t="n">
        <v>110</v>
      </c>
      <c r="C723" t="inlineStr">
        <is>
          <t xml:space="preserve">CONCLUIDO	</t>
        </is>
      </c>
      <c r="D723" t="n">
        <v>10.4978</v>
      </c>
      <c r="E723" t="n">
        <v>9.529999999999999</v>
      </c>
      <c r="F723" t="n">
        <v>6.74</v>
      </c>
      <c r="G723" t="n">
        <v>101.16</v>
      </c>
      <c r="H723" t="n">
        <v>1.98</v>
      </c>
      <c r="I723" t="n">
        <v>4</v>
      </c>
      <c r="J723" t="n">
        <v>262.37</v>
      </c>
      <c r="K723" t="n">
        <v>56.13</v>
      </c>
      <c r="L723" t="n">
        <v>29.25</v>
      </c>
      <c r="M723" t="n">
        <v>2</v>
      </c>
      <c r="N723" t="n">
        <v>66.98999999999999</v>
      </c>
      <c r="O723" t="n">
        <v>32592.68</v>
      </c>
      <c r="P723" t="n">
        <v>84.14</v>
      </c>
      <c r="Q723" t="n">
        <v>204.14</v>
      </c>
      <c r="R723" t="n">
        <v>23.45</v>
      </c>
      <c r="S723" t="n">
        <v>17.37</v>
      </c>
      <c r="T723" t="n">
        <v>947.45</v>
      </c>
      <c r="U723" t="n">
        <v>0.74</v>
      </c>
      <c r="V723" t="n">
        <v>0.76</v>
      </c>
      <c r="W723" t="n">
        <v>1.14</v>
      </c>
      <c r="X723" t="n">
        <v>0.05</v>
      </c>
      <c r="Y723" t="n">
        <v>1</v>
      </c>
      <c r="Z723" t="n">
        <v>10</v>
      </c>
    </row>
    <row r="724">
      <c r="A724" t="n">
        <v>114</v>
      </c>
      <c r="B724" t="n">
        <v>110</v>
      </c>
      <c r="C724" t="inlineStr">
        <is>
          <t xml:space="preserve">CONCLUIDO	</t>
        </is>
      </c>
      <c r="D724" t="n">
        <v>10.5042</v>
      </c>
      <c r="E724" t="n">
        <v>9.52</v>
      </c>
      <c r="F724" t="n">
        <v>6.74</v>
      </c>
      <c r="G724" t="n">
        <v>101.08</v>
      </c>
      <c r="H724" t="n">
        <v>2</v>
      </c>
      <c r="I724" t="n">
        <v>4</v>
      </c>
      <c r="J724" t="n">
        <v>262.83</v>
      </c>
      <c r="K724" t="n">
        <v>56.13</v>
      </c>
      <c r="L724" t="n">
        <v>29.5</v>
      </c>
      <c r="M724" t="n">
        <v>2</v>
      </c>
      <c r="N724" t="n">
        <v>67.20999999999999</v>
      </c>
      <c r="O724" t="n">
        <v>32650.17</v>
      </c>
      <c r="P724" t="n">
        <v>83.63</v>
      </c>
      <c r="Q724" t="n">
        <v>204.14</v>
      </c>
      <c r="R724" t="n">
        <v>23.3</v>
      </c>
      <c r="S724" t="n">
        <v>17.37</v>
      </c>
      <c r="T724" t="n">
        <v>871.6799999999999</v>
      </c>
      <c r="U724" t="n">
        <v>0.75</v>
      </c>
      <c r="V724" t="n">
        <v>0.76</v>
      </c>
      <c r="W724" t="n">
        <v>1.14</v>
      </c>
      <c r="X724" t="n">
        <v>0.05</v>
      </c>
      <c r="Y724" t="n">
        <v>1</v>
      </c>
      <c r="Z724" t="n">
        <v>10</v>
      </c>
    </row>
    <row r="725">
      <c r="A725" t="n">
        <v>115</v>
      </c>
      <c r="B725" t="n">
        <v>110</v>
      </c>
      <c r="C725" t="inlineStr">
        <is>
          <t xml:space="preserve">CONCLUIDO	</t>
        </is>
      </c>
      <c r="D725" t="n">
        <v>10.5742</v>
      </c>
      <c r="E725" t="n">
        <v>9.460000000000001</v>
      </c>
      <c r="F725" t="n">
        <v>6.72</v>
      </c>
      <c r="G725" t="n">
        <v>134.35</v>
      </c>
      <c r="H725" t="n">
        <v>2.01</v>
      </c>
      <c r="I725" t="n">
        <v>3</v>
      </c>
      <c r="J725" t="n">
        <v>263.3</v>
      </c>
      <c r="K725" t="n">
        <v>56.13</v>
      </c>
      <c r="L725" t="n">
        <v>29.75</v>
      </c>
      <c r="M725" t="n">
        <v>1</v>
      </c>
      <c r="N725" t="n">
        <v>67.42</v>
      </c>
      <c r="O725" t="n">
        <v>32707.74</v>
      </c>
      <c r="P725" t="n">
        <v>82.86</v>
      </c>
      <c r="Q725" t="n">
        <v>204.15</v>
      </c>
      <c r="R725" t="n">
        <v>22.61</v>
      </c>
      <c r="S725" t="n">
        <v>17.37</v>
      </c>
      <c r="T725" t="n">
        <v>530.74</v>
      </c>
      <c r="U725" t="n">
        <v>0.77</v>
      </c>
      <c r="V725" t="n">
        <v>0.76</v>
      </c>
      <c r="W725" t="n">
        <v>1.14</v>
      </c>
      <c r="X725" t="n">
        <v>0.03</v>
      </c>
      <c r="Y725" t="n">
        <v>1</v>
      </c>
      <c r="Z725" t="n">
        <v>10</v>
      </c>
    </row>
    <row r="726">
      <c r="A726" t="n">
        <v>116</v>
      </c>
      <c r="B726" t="n">
        <v>110</v>
      </c>
      <c r="C726" t="inlineStr">
        <is>
          <t xml:space="preserve">CONCLUIDO	</t>
        </is>
      </c>
      <c r="D726" t="n">
        <v>10.5733</v>
      </c>
      <c r="E726" t="n">
        <v>9.460000000000001</v>
      </c>
      <c r="F726" t="n">
        <v>6.72</v>
      </c>
      <c r="G726" t="n">
        <v>134.37</v>
      </c>
      <c r="H726" t="n">
        <v>2.02</v>
      </c>
      <c r="I726" t="n">
        <v>3</v>
      </c>
      <c r="J726" t="n">
        <v>263.77</v>
      </c>
      <c r="K726" t="n">
        <v>56.13</v>
      </c>
      <c r="L726" t="n">
        <v>30</v>
      </c>
      <c r="M726" t="n">
        <v>1</v>
      </c>
      <c r="N726" t="n">
        <v>67.64</v>
      </c>
      <c r="O726" t="n">
        <v>32765.39</v>
      </c>
      <c r="P726" t="n">
        <v>83.28</v>
      </c>
      <c r="Q726" t="n">
        <v>204.14</v>
      </c>
      <c r="R726" t="n">
        <v>22.63</v>
      </c>
      <c r="S726" t="n">
        <v>17.37</v>
      </c>
      <c r="T726" t="n">
        <v>541.9299999999999</v>
      </c>
      <c r="U726" t="n">
        <v>0.77</v>
      </c>
      <c r="V726" t="n">
        <v>0.76</v>
      </c>
      <c r="W726" t="n">
        <v>1.14</v>
      </c>
      <c r="X726" t="n">
        <v>0.03</v>
      </c>
      <c r="Y726" t="n">
        <v>1</v>
      </c>
      <c r="Z726" t="n">
        <v>10</v>
      </c>
    </row>
    <row r="727">
      <c r="A727" t="n">
        <v>117</v>
      </c>
      <c r="B727" t="n">
        <v>110</v>
      </c>
      <c r="C727" t="inlineStr">
        <is>
          <t xml:space="preserve">CONCLUIDO	</t>
        </is>
      </c>
      <c r="D727" t="n">
        <v>10.5696</v>
      </c>
      <c r="E727" t="n">
        <v>9.460000000000001</v>
      </c>
      <c r="F727" t="n">
        <v>6.72</v>
      </c>
      <c r="G727" t="n">
        <v>134.43</v>
      </c>
      <c r="H727" t="n">
        <v>2.04</v>
      </c>
      <c r="I727" t="n">
        <v>3</v>
      </c>
      <c r="J727" t="n">
        <v>264.23</v>
      </c>
      <c r="K727" t="n">
        <v>56.13</v>
      </c>
      <c r="L727" t="n">
        <v>30.25</v>
      </c>
      <c r="M727" t="n">
        <v>0</v>
      </c>
      <c r="N727" t="n">
        <v>67.86</v>
      </c>
      <c r="O727" t="n">
        <v>32823.12</v>
      </c>
      <c r="P727" t="n">
        <v>83.5</v>
      </c>
      <c r="Q727" t="n">
        <v>204.14</v>
      </c>
      <c r="R727" t="n">
        <v>22.7</v>
      </c>
      <c r="S727" t="n">
        <v>17.37</v>
      </c>
      <c r="T727" t="n">
        <v>574.98</v>
      </c>
      <c r="U727" t="n">
        <v>0.77</v>
      </c>
      <c r="V727" t="n">
        <v>0.76</v>
      </c>
      <c r="W727" t="n">
        <v>1.14</v>
      </c>
      <c r="X727" t="n">
        <v>0.03</v>
      </c>
      <c r="Y727" t="n">
        <v>1</v>
      </c>
      <c r="Z727" t="n">
        <v>10</v>
      </c>
    </row>
    <row r="728">
      <c r="A728" t="n">
        <v>0</v>
      </c>
      <c r="B728" t="n">
        <v>150</v>
      </c>
      <c r="C728" t="inlineStr">
        <is>
          <t xml:space="preserve">CONCLUIDO	</t>
        </is>
      </c>
      <c r="D728" t="n">
        <v>5.261</v>
      </c>
      <c r="E728" t="n">
        <v>19.01</v>
      </c>
      <c r="F728" t="n">
        <v>9.23</v>
      </c>
      <c r="G728" t="n">
        <v>4.54</v>
      </c>
      <c r="H728" t="n">
        <v>0.06</v>
      </c>
      <c r="I728" t="n">
        <v>122</v>
      </c>
      <c r="J728" t="n">
        <v>296.65</v>
      </c>
      <c r="K728" t="n">
        <v>61.82</v>
      </c>
      <c r="L728" t="n">
        <v>1</v>
      </c>
      <c r="M728" t="n">
        <v>120</v>
      </c>
      <c r="N728" t="n">
        <v>83.83</v>
      </c>
      <c r="O728" t="n">
        <v>36821.52</v>
      </c>
      <c r="P728" t="n">
        <v>168.4</v>
      </c>
      <c r="Q728" t="n">
        <v>204.29</v>
      </c>
      <c r="R728" t="n">
        <v>100.7</v>
      </c>
      <c r="S728" t="n">
        <v>17.37</v>
      </c>
      <c r="T728" t="n">
        <v>38984.12</v>
      </c>
      <c r="U728" t="n">
        <v>0.17</v>
      </c>
      <c r="V728" t="n">
        <v>0.55</v>
      </c>
      <c r="W728" t="n">
        <v>1.35</v>
      </c>
      <c r="X728" t="n">
        <v>2.54</v>
      </c>
      <c r="Y728" t="n">
        <v>1</v>
      </c>
      <c r="Z728" t="n">
        <v>10</v>
      </c>
    </row>
    <row r="729">
      <c r="A729" t="n">
        <v>1</v>
      </c>
      <c r="B729" t="n">
        <v>150</v>
      </c>
      <c r="C729" t="inlineStr">
        <is>
          <t xml:space="preserve">CONCLUIDO	</t>
        </is>
      </c>
      <c r="D729" t="n">
        <v>6.0567</v>
      </c>
      <c r="E729" t="n">
        <v>16.51</v>
      </c>
      <c r="F729" t="n">
        <v>8.51</v>
      </c>
      <c r="G729" t="n">
        <v>5.68</v>
      </c>
      <c r="H729" t="n">
        <v>0.07000000000000001</v>
      </c>
      <c r="I729" t="n">
        <v>90</v>
      </c>
      <c r="J729" t="n">
        <v>297.17</v>
      </c>
      <c r="K729" t="n">
        <v>61.82</v>
      </c>
      <c r="L729" t="n">
        <v>1.25</v>
      </c>
      <c r="M729" t="n">
        <v>88</v>
      </c>
      <c r="N729" t="n">
        <v>84.09999999999999</v>
      </c>
      <c r="O729" t="n">
        <v>36885.7</v>
      </c>
      <c r="P729" t="n">
        <v>155.19</v>
      </c>
      <c r="Q729" t="n">
        <v>204.25</v>
      </c>
      <c r="R729" t="n">
        <v>78.45999999999999</v>
      </c>
      <c r="S729" t="n">
        <v>17.37</v>
      </c>
      <c r="T729" t="n">
        <v>28023.6</v>
      </c>
      <c r="U729" t="n">
        <v>0.22</v>
      </c>
      <c r="V729" t="n">
        <v>0.6</v>
      </c>
      <c r="W729" t="n">
        <v>1.28</v>
      </c>
      <c r="X729" t="n">
        <v>1.82</v>
      </c>
      <c r="Y729" t="n">
        <v>1</v>
      </c>
      <c r="Z729" t="n">
        <v>10</v>
      </c>
    </row>
    <row r="730">
      <c r="A730" t="n">
        <v>2</v>
      </c>
      <c r="B730" t="n">
        <v>150</v>
      </c>
      <c r="C730" t="inlineStr">
        <is>
          <t xml:space="preserve">CONCLUIDO	</t>
        </is>
      </c>
      <c r="D730" t="n">
        <v>6.6108</v>
      </c>
      <c r="E730" t="n">
        <v>15.13</v>
      </c>
      <c r="F730" t="n">
        <v>8.130000000000001</v>
      </c>
      <c r="G730" t="n">
        <v>6.77</v>
      </c>
      <c r="H730" t="n">
        <v>0.09</v>
      </c>
      <c r="I730" t="n">
        <v>72</v>
      </c>
      <c r="J730" t="n">
        <v>297.7</v>
      </c>
      <c r="K730" t="n">
        <v>61.82</v>
      </c>
      <c r="L730" t="n">
        <v>1.5</v>
      </c>
      <c r="M730" t="n">
        <v>70</v>
      </c>
      <c r="N730" t="n">
        <v>84.37</v>
      </c>
      <c r="O730" t="n">
        <v>36949.99</v>
      </c>
      <c r="P730" t="n">
        <v>148.14</v>
      </c>
      <c r="Q730" t="n">
        <v>204.27</v>
      </c>
      <c r="R730" t="n">
        <v>66.51000000000001</v>
      </c>
      <c r="S730" t="n">
        <v>17.37</v>
      </c>
      <c r="T730" t="n">
        <v>22137.02</v>
      </c>
      <c r="U730" t="n">
        <v>0.26</v>
      </c>
      <c r="V730" t="n">
        <v>0.63</v>
      </c>
      <c r="W730" t="n">
        <v>1.25</v>
      </c>
      <c r="X730" t="n">
        <v>1.43</v>
      </c>
      <c r="Y730" t="n">
        <v>1</v>
      </c>
      <c r="Z730" t="n">
        <v>10</v>
      </c>
    </row>
    <row r="731">
      <c r="A731" t="n">
        <v>3</v>
      </c>
      <c r="B731" t="n">
        <v>150</v>
      </c>
      <c r="C731" t="inlineStr">
        <is>
          <t xml:space="preserve">CONCLUIDO	</t>
        </is>
      </c>
      <c r="D731" t="n">
        <v>7.0304</v>
      </c>
      <c r="E731" t="n">
        <v>14.22</v>
      </c>
      <c r="F731" t="n">
        <v>7.89</v>
      </c>
      <c r="G731" t="n">
        <v>7.89</v>
      </c>
      <c r="H731" t="n">
        <v>0.1</v>
      </c>
      <c r="I731" t="n">
        <v>60</v>
      </c>
      <c r="J731" t="n">
        <v>298.22</v>
      </c>
      <c r="K731" t="n">
        <v>61.82</v>
      </c>
      <c r="L731" t="n">
        <v>1.75</v>
      </c>
      <c r="M731" t="n">
        <v>58</v>
      </c>
      <c r="N731" t="n">
        <v>84.65000000000001</v>
      </c>
      <c r="O731" t="n">
        <v>37014.39</v>
      </c>
      <c r="P731" t="n">
        <v>143.75</v>
      </c>
      <c r="Q731" t="n">
        <v>204.19</v>
      </c>
      <c r="R731" t="n">
        <v>59.66</v>
      </c>
      <c r="S731" t="n">
        <v>17.37</v>
      </c>
      <c r="T731" t="n">
        <v>18770.33</v>
      </c>
      <c r="U731" t="n">
        <v>0.29</v>
      </c>
      <c r="V731" t="n">
        <v>0.65</v>
      </c>
      <c r="W731" t="n">
        <v>1.22</v>
      </c>
      <c r="X731" t="n">
        <v>1.2</v>
      </c>
      <c r="Y731" t="n">
        <v>1</v>
      </c>
      <c r="Z731" t="n">
        <v>10</v>
      </c>
    </row>
    <row r="732">
      <c r="A732" t="n">
        <v>4</v>
      </c>
      <c r="B732" t="n">
        <v>150</v>
      </c>
      <c r="C732" t="inlineStr">
        <is>
          <t xml:space="preserve">CONCLUIDO	</t>
        </is>
      </c>
      <c r="D732" t="n">
        <v>7.343</v>
      </c>
      <c r="E732" t="n">
        <v>13.62</v>
      </c>
      <c r="F732" t="n">
        <v>7.73</v>
      </c>
      <c r="G732" t="n">
        <v>8.92</v>
      </c>
      <c r="H732" t="n">
        <v>0.12</v>
      </c>
      <c r="I732" t="n">
        <v>52</v>
      </c>
      <c r="J732" t="n">
        <v>298.74</v>
      </c>
      <c r="K732" t="n">
        <v>61.82</v>
      </c>
      <c r="L732" t="n">
        <v>2</v>
      </c>
      <c r="M732" t="n">
        <v>50</v>
      </c>
      <c r="N732" t="n">
        <v>84.92</v>
      </c>
      <c r="O732" t="n">
        <v>37078.91</v>
      </c>
      <c r="P732" t="n">
        <v>140.78</v>
      </c>
      <c r="Q732" t="n">
        <v>204.21</v>
      </c>
      <c r="R732" t="n">
        <v>54.13</v>
      </c>
      <c r="S732" t="n">
        <v>17.37</v>
      </c>
      <c r="T732" t="n">
        <v>16045.88</v>
      </c>
      <c r="U732" t="n">
        <v>0.32</v>
      </c>
      <c r="V732" t="n">
        <v>0.66</v>
      </c>
      <c r="W732" t="n">
        <v>1.22</v>
      </c>
      <c r="X732" t="n">
        <v>1.04</v>
      </c>
      <c r="Y732" t="n">
        <v>1</v>
      </c>
      <c r="Z732" t="n">
        <v>10</v>
      </c>
    </row>
    <row r="733">
      <c r="A733" t="n">
        <v>5</v>
      </c>
      <c r="B733" t="n">
        <v>150</v>
      </c>
      <c r="C733" t="inlineStr">
        <is>
          <t xml:space="preserve">CONCLUIDO	</t>
        </is>
      </c>
      <c r="D733" t="n">
        <v>7.6415</v>
      </c>
      <c r="E733" t="n">
        <v>13.09</v>
      </c>
      <c r="F733" t="n">
        <v>7.59</v>
      </c>
      <c r="G733" t="n">
        <v>10.12</v>
      </c>
      <c r="H733" t="n">
        <v>0.13</v>
      </c>
      <c r="I733" t="n">
        <v>45</v>
      </c>
      <c r="J733" t="n">
        <v>299.26</v>
      </c>
      <c r="K733" t="n">
        <v>61.82</v>
      </c>
      <c r="L733" t="n">
        <v>2.25</v>
      </c>
      <c r="M733" t="n">
        <v>43</v>
      </c>
      <c r="N733" t="n">
        <v>85.19</v>
      </c>
      <c r="O733" t="n">
        <v>37143.54</v>
      </c>
      <c r="P733" t="n">
        <v>138.11</v>
      </c>
      <c r="Q733" t="n">
        <v>204.2</v>
      </c>
      <c r="R733" t="n">
        <v>49.86</v>
      </c>
      <c r="S733" t="n">
        <v>17.37</v>
      </c>
      <c r="T733" t="n">
        <v>13948.11</v>
      </c>
      <c r="U733" t="n">
        <v>0.35</v>
      </c>
      <c r="V733" t="n">
        <v>0.67</v>
      </c>
      <c r="W733" t="n">
        <v>1.21</v>
      </c>
      <c r="X733" t="n">
        <v>0.9</v>
      </c>
      <c r="Y733" t="n">
        <v>1</v>
      </c>
      <c r="Z733" t="n">
        <v>10</v>
      </c>
    </row>
    <row r="734">
      <c r="A734" t="n">
        <v>6</v>
      </c>
      <c r="B734" t="n">
        <v>150</v>
      </c>
      <c r="C734" t="inlineStr">
        <is>
          <t xml:space="preserve">CONCLUIDO	</t>
        </is>
      </c>
      <c r="D734" t="n">
        <v>7.8778</v>
      </c>
      <c r="E734" t="n">
        <v>12.69</v>
      </c>
      <c r="F734" t="n">
        <v>7.47</v>
      </c>
      <c r="G734" t="n">
        <v>11.21</v>
      </c>
      <c r="H734" t="n">
        <v>0.15</v>
      </c>
      <c r="I734" t="n">
        <v>40</v>
      </c>
      <c r="J734" t="n">
        <v>299.79</v>
      </c>
      <c r="K734" t="n">
        <v>61.82</v>
      </c>
      <c r="L734" t="n">
        <v>2.5</v>
      </c>
      <c r="M734" t="n">
        <v>38</v>
      </c>
      <c r="N734" t="n">
        <v>85.47</v>
      </c>
      <c r="O734" t="n">
        <v>37208.42</v>
      </c>
      <c r="P734" t="n">
        <v>135.94</v>
      </c>
      <c r="Q734" t="n">
        <v>204.19</v>
      </c>
      <c r="R734" t="n">
        <v>46.52</v>
      </c>
      <c r="S734" t="n">
        <v>17.37</v>
      </c>
      <c r="T734" t="n">
        <v>12301.13</v>
      </c>
      <c r="U734" t="n">
        <v>0.37</v>
      </c>
      <c r="V734" t="n">
        <v>0.68</v>
      </c>
      <c r="W734" t="n">
        <v>1.19</v>
      </c>
      <c r="X734" t="n">
        <v>0.78</v>
      </c>
      <c r="Y734" t="n">
        <v>1</v>
      </c>
      <c r="Z734" t="n">
        <v>10</v>
      </c>
    </row>
    <row r="735">
      <c r="A735" t="n">
        <v>7</v>
      </c>
      <c r="B735" t="n">
        <v>150</v>
      </c>
      <c r="C735" t="inlineStr">
        <is>
          <t xml:space="preserve">CONCLUIDO	</t>
        </is>
      </c>
      <c r="D735" t="n">
        <v>8.012499999999999</v>
      </c>
      <c r="E735" t="n">
        <v>12.48</v>
      </c>
      <c r="F735" t="n">
        <v>7.43</v>
      </c>
      <c r="G735" t="n">
        <v>12.05</v>
      </c>
      <c r="H735" t="n">
        <v>0.16</v>
      </c>
      <c r="I735" t="n">
        <v>37</v>
      </c>
      <c r="J735" t="n">
        <v>300.32</v>
      </c>
      <c r="K735" t="n">
        <v>61.82</v>
      </c>
      <c r="L735" t="n">
        <v>2.75</v>
      </c>
      <c r="M735" t="n">
        <v>35</v>
      </c>
      <c r="N735" t="n">
        <v>85.73999999999999</v>
      </c>
      <c r="O735" t="n">
        <v>37273.29</v>
      </c>
      <c r="P735" t="n">
        <v>135.08</v>
      </c>
      <c r="Q735" t="n">
        <v>204.23</v>
      </c>
      <c r="R735" t="n">
        <v>44.71</v>
      </c>
      <c r="S735" t="n">
        <v>17.37</v>
      </c>
      <c r="T735" t="n">
        <v>11409.98</v>
      </c>
      <c r="U735" t="n">
        <v>0.39</v>
      </c>
      <c r="V735" t="n">
        <v>0.6899999999999999</v>
      </c>
      <c r="W735" t="n">
        <v>1.2</v>
      </c>
      <c r="X735" t="n">
        <v>0.74</v>
      </c>
      <c r="Y735" t="n">
        <v>1</v>
      </c>
      <c r="Z735" t="n">
        <v>10</v>
      </c>
    </row>
    <row r="736">
      <c r="A736" t="n">
        <v>8</v>
      </c>
      <c r="B736" t="n">
        <v>150</v>
      </c>
      <c r="C736" t="inlineStr">
        <is>
          <t xml:space="preserve">CONCLUIDO	</t>
        </is>
      </c>
      <c r="D736" t="n">
        <v>8.2239</v>
      </c>
      <c r="E736" t="n">
        <v>12.16</v>
      </c>
      <c r="F736" t="n">
        <v>7.33</v>
      </c>
      <c r="G736" t="n">
        <v>13.33</v>
      </c>
      <c r="H736" t="n">
        <v>0.18</v>
      </c>
      <c r="I736" t="n">
        <v>33</v>
      </c>
      <c r="J736" t="n">
        <v>300.84</v>
      </c>
      <c r="K736" t="n">
        <v>61.82</v>
      </c>
      <c r="L736" t="n">
        <v>3</v>
      </c>
      <c r="M736" t="n">
        <v>31</v>
      </c>
      <c r="N736" t="n">
        <v>86.02</v>
      </c>
      <c r="O736" t="n">
        <v>37338.27</v>
      </c>
      <c r="P736" t="n">
        <v>133.23</v>
      </c>
      <c r="Q736" t="n">
        <v>204.15</v>
      </c>
      <c r="R736" t="n">
        <v>41.46</v>
      </c>
      <c r="S736" t="n">
        <v>17.37</v>
      </c>
      <c r="T736" t="n">
        <v>9808.98</v>
      </c>
      <c r="U736" t="n">
        <v>0.42</v>
      </c>
      <c r="V736" t="n">
        <v>0.7</v>
      </c>
      <c r="W736" t="n">
        <v>1.19</v>
      </c>
      <c r="X736" t="n">
        <v>0.64</v>
      </c>
      <c r="Y736" t="n">
        <v>1</v>
      </c>
      <c r="Z736" t="n">
        <v>10</v>
      </c>
    </row>
    <row r="737">
      <c r="A737" t="n">
        <v>9</v>
      </c>
      <c r="B737" t="n">
        <v>150</v>
      </c>
      <c r="C737" t="inlineStr">
        <is>
          <t xml:space="preserve">CONCLUIDO	</t>
        </is>
      </c>
      <c r="D737" t="n">
        <v>8.323700000000001</v>
      </c>
      <c r="E737" t="n">
        <v>12.01</v>
      </c>
      <c r="F737" t="n">
        <v>7.29</v>
      </c>
      <c r="G737" t="n">
        <v>14.12</v>
      </c>
      <c r="H737" t="n">
        <v>0.19</v>
      </c>
      <c r="I737" t="n">
        <v>31</v>
      </c>
      <c r="J737" t="n">
        <v>301.37</v>
      </c>
      <c r="K737" t="n">
        <v>61.82</v>
      </c>
      <c r="L737" t="n">
        <v>3.25</v>
      </c>
      <c r="M737" t="n">
        <v>29</v>
      </c>
      <c r="N737" t="n">
        <v>86.3</v>
      </c>
      <c r="O737" t="n">
        <v>37403.38</v>
      </c>
      <c r="P737" t="n">
        <v>132.53</v>
      </c>
      <c r="Q737" t="n">
        <v>204.19</v>
      </c>
      <c r="R737" t="n">
        <v>40.58</v>
      </c>
      <c r="S737" t="n">
        <v>17.37</v>
      </c>
      <c r="T737" t="n">
        <v>9377.26</v>
      </c>
      <c r="U737" t="n">
        <v>0.43</v>
      </c>
      <c r="V737" t="n">
        <v>0.7</v>
      </c>
      <c r="W737" t="n">
        <v>1.19</v>
      </c>
      <c r="X737" t="n">
        <v>0.6</v>
      </c>
      <c r="Y737" t="n">
        <v>1</v>
      </c>
      <c r="Z737" t="n">
        <v>10</v>
      </c>
    </row>
    <row r="738">
      <c r="A738" t="n">
        <v>10</v>
      </c>
      <c r="B738" t="n">
        <v>150</v>
      </c>
      <c r="C738" t="inlineStr">
        <is>
          <t xml:space="preserve">CONCLUIDO	</t>
        </is>
      </c>
      <c r="D738" t="n">
        <v>8.490600000000001</v>
      </c>
      <c r="E738" t="n">
        <v>11.78</v>
      </c>
      <c r="F738" t="n">
        <v>7.22</v>
      </c>
      <c r="G738" t="n">
        <v>15.48</v>
      </c>
      <c r="H738" t="n">
        <v>0.21</v>
      </c>
      <c r="I738" t="n">
        <v>28</v>
      </c>
      <c r="J738" t="n">
        <v>301.9</v>
      </c>
      <c r="K738" t="n">
        <v>61.82</v>
      </c>
      <c r="L738" t="n">
        <v>3.5</v>
      </c>
      <c r="M738" t="n">
        <v>26</v>
      </c>
      <c r="N738" t="n">
        <v>86.58</v>
      </c>
      <c r="O738" t="n">
        <v>37468.6</v>
      </c>
      <c r="P738" t="n">
        <v>131.2</v>
      </c>
      <c r="Q738" t="n">
        <v>204.14</v>
      </c>
      <c r="R738" t="n">
        <v>38.71</v>
      </c>
      <c r="S738" t="n">
        <v>17.37</v>
      </c>
      <c r="T738" t="n">
        <v>8458.610000000001</v>
      </c>
      <c r="U738" t="n">
        <v>0.45</v>
      </c>
      <c r="V738" t="n">
        <v>0.71</v>
      </c>
      <c r="W738" t="n">
        <v>1.17</v>
      </c>
      <c r="X738" t="n">
        <v>0.53</v>
      </c>
      <c r="Y738" t="n">
        <v>1</v>
      </c>
      <c r="Z738" t="n">
        <v>10</v>
      </c>
    </row>
    <row r="739">
      <c r="A739" t="n">
        <v>11</v>
      </c>
      <c r="B739" t="n">
        <v>150</v>
      </c>
      <c r="C739" t="inlineStr">
        <is>
          <t xml:space="preserve">CONCLUIDO	</t>
        </is>
      </c>
      <c r="D739" t="n">
        <v>8.595599999999999</v>
      </c>
      <c r="E739" t="n">
        <v>11.63</v>
      </c>
      <c r="F739" t="n">
        <v>7.19</v>
      </c>
      <c r="G739" t="n">
        <v>16.6</v>
      </c>
      <c r="H739" t="n">
        <v>0.22</v>
      </c>
      <c r="I739" t="n">
        <v>26</v>
      </c>
      <c r="J739" t="n">
        <v>302.43</v>
      </c>
      <c r="K739" t="n">
        <v>61.82</v>
      </c>
      <c r="L739" t="n">
        <v>3.75</v>
      </c>
      <c r="M739" t="n">
        <v>24</v>
      </c>
      <c r="N739" t="n">
        <v>86.86</v>
      </c>
      <c r="O739" t="n">
        <v>37533.94</v>
      </c>
      <c r="P739" t="n">
        <v>130.63</v>
      </c>
      <c r="Q739" t="n">
        <v>204.15</v>
      </c>
      <c r="R739" t="n">
        <v>37.34</v>
      </c>
      <c r="S739" t="n">
        <v>17.37</v>
      </c>
      <c r="T739" t="n">
        <v>7782.54</v>
      </c>
      <c r="U739" t="n">
        <v>0.47</v>
      </c>
      <c r="V739" t="n">
        <v>0.71</v>
      </c>
      <c r="W739" t="n">
        <v>1.18</v>
      </c>
      <c r="X739" t="n">
        <v>0.5</v>
      </c>
      <c r="Y739" t="n">
        <v>1</v>
      </c>
      <c r="Z739" t="n">
        <v>10</v>
      </c>
    </row>
    <row r="740">
      <c r="A740" t="n">
        <v>12</v>
      </c>
      <c r="B740" t="n">
        <v>150</v>
      </c>
      <c r="C740" t="inlineStr">
        <is>
          <t xml:space="preserve">CONCLUIDO	</t>
        </is>
      </c>
      <c r="D740" t="n">
        <v>8.6555</v>
      </c>
      <c r="E740" t="n">
        <v>11.55</v>
      </c>
      <c r="F740" t="n">
        <v>7.17</v>
      </c>
      <c r="G740" t="n">
        <v>17.2</v>
      </c>
      <c r="H740" t="n">
        <v>0.24</v>
      </c>
      <c r="I740" t="n">
        <v>25</v>
      </c>
      <c r="J740" t="n">
        <v>302.96</v>
      </c>
      <c r="K740" t="n">
        <v>61.82</v>
      </c>
      <c r="L740" t="n">
        <v>4</v>
      </c>
      <c r="M740" t="n">
        <v>23</v>
      </c>
      <c r="N740" t="n">
        <v>87.14</v>
      </c>
      <c r="O740" t="n">
        <v>37599.4</v>
      </c>
      <c r="P740" t="n">
        <v>130.09</v>
      </c>
      <c r="Q740" t="n">
        <v>204.2</v>
      </c>
      <c r="R740" t="n">
        <v>36.69</v>
      </c>
      <c r="S740" t="n">
        <v>17.37</v>
      </c>
      <c r="T740" t="n">
        <v>7463.32</v>
      </c>
      <c r="U740" t="n">
        <v>0.47</v>
      </c>
      <c r="V740" t="n">
        <v>0.71</v>
      </c>
      <c r="W740" t="n">
        <v>1.17</v>
      </c>
      <c r="X740" t="n">
        <v>0.47</v>
      </c>
      <c r="Y740" t="n">
        <v>1</v>
      </c>
      <c r="Z740" t="n">
        <v>10</v>
      </c>
    </row>
    <row r="741">
      <c r="A741" t="n">
        <v>13</v>
      </c>
      <c r="B741" t="n">
        <v>150</v>
      </c>
      <c r="C741" t="inlineStr">
        <is>
          <t xml:space="preserve">CONCLUIDO	</t>
        </is>
      </c>
      <c r="D741" t="n">
        <v>8.7666</v>
      </c>
      <c r="E741" t="n">
        <v>11.41</v>
      </c>
      <c r="F741" t="n">
        <v>7.13</v>
      </c>
      <c r="G741" t="n">
        <v>18.61</v>
      </c>
      <c r="H741" t="n">
        <v>0.25</v>
      </c>
      <c r="I741" t="n">
        <v>23</v>
      </c>
      <c r="J741" t="n">
        <v>303.49</v>
      </c>
      <c r="K741" t="n">
        <v>61.82</v>
      </c>
      <c r="L741" t="n">
        <v>4.25</v>
      </c>
      <c r="M741" t="n">
        <v>21</v>
      </c>
      <c r="N741" t="n">
        <v>87.42</v>
      </c>
      <c r="O741" t="n">
        <v>37664.98</v>
      </c>
      <c r="P741" t="n">
        <v>129.39</v>
      </c>
      <c r="Q741" t="n">
        <v>204.14</v>
      </c>
      <c r="R741" t="n">
        <v>35.76</v>
      </c>
      <c r="S741" t="n">
        <v>17.37</v>
      </c>
      <c r="T741" t="n">
        <v>7005.93</v>
      </c>
      <c r="U741" t="n">
        <v>0.49</v>
      </c>
      <c r="V741" t="n">
        <v>0.72</v>
      </c>
      <c r="W741" t="n">
        <v>1.17</v>
      </c>
      <c r="X741" t="n">
        <v>0.44</v>
      </c>
      <c r="Y741" t="n">
        <v>1</v>
      </c>
      <c r="Z741" t="n">
        <v>10</v>
      </c>
    </row>
    <row r="742">
      <c r="A742" t="n">
        <v>14</v>
      </c>
      <c r="B742" t="n">
        <v>150</v>
      </c>
      <c r="C742" t="inlineStr">
        <is>
          <t xml:space="preserve">CONCLUIDO	</t>
        </is>
      </c>
      <c r="D742" t="n">
        <v>8.8255</v>
      </c>
      <c r="E742" t="n">
        <v>11.33</v>
      </c>
      <c r="F742" t="n">
        <v>7.11</v>
      </c>
      <c r="G742" t="n">
        <v>19.39</v>
      </c>
      <c r="H742" t="n">
        <v>0.26</v>
      </c>
      <c r="I742" t="n">
        <v>22</v>
      </c>
      <c r="J742" t="n">
        <v>304.03</v>
      </c>
      <c r="K742" t="n">
        <v>61.82</v>
      </c>
      <c r="L742" t="n">
        <v>4.5</v>
      </c>
      <c r="M742" t="n">
        <v>20</v>
      </c>
      <c r="N742" t="n">
        <v>87.7</v>
      </c>
      <c r="O742" t="n">
        <v>37730.68</v>
      </c>
      <c r="P742" t="n">
        <v>129.01</v>
      </c>
      <c r="Q742" t="n">
        <v>204.17</v>
      </c>
      <c r="R742" t="n">
        <v>34.87</v>
      </c>
      <c r="S742" t="n">
        <v>17.37</v>
      </c>
      <c r="T742" t="n">
        <v>6567.73</v>
      </c>
      <c r="U742" t="n">
        <v>0.5</v>
      </c>
      <c r="V742" t="n">
        <v>0.72</v>
      </c>
      <c r="W742" t="n">
        <v>1.17</v>
      </c>
      <c r="X742" t="n">
        <v>0.42</v>
      </c>
      <c r="Y742" t="n">
        <v>1</v>
      </c>
      <c r="Z742" t="n">
        <v>10</v>
      </c>
    </row>
    <row r="743">
      <c r="A743" t="n">
        <v>15</v>
      </c>
      <c r="B743" t="n">
        <v>150</v>
      </c>
      <c r="C743" t="inlineStr">
        <is>
          <t xml:space="preserve">CONCLUIDO	</t>
        </is>
      </c>
      <c r="D743" t="n">
        <v>8.894399999999999</v>
      </c>
      <c r="E743" t="n">
        <v>11.24</v>
      </c>
      <c r="F743" t="n">
        <v>7.08</v>
      </c>
      <c r="G743" t="n">
        <v>20.23</v>
      </c>
      <c r="H743" t="n">
        <v>0.28</v>
      </c>
      <c r="I743" t="n">
        <v>21</v>
      </c>
      <c r="J743" t="n">
        <v>304.56</v>
      </c>
      <c r="K743" t="n">
        <v>61.82</v>
      </c>
      <c r="L743" t="n">
        <v>4.75</v>
      </c>
      <c r="M743" t="n">
        <v>19</v>
      </c>
      <c r="N743" t="n">
        <v>87.98999999999999</v>
      </c>
      <c r="O743" t="n">
        <v>37796.51</v>
      </c>
      <c r="P743" t="n">
        <v>128.28</v>
      </c>
      <c r="Q743" t="n">
        <v>204.16</v>
      </c>
      <c r="R743" t="n">
        <v>34</v>
      </c>
      <c r="S743" t="n">
        <v>17.37</v>
      </c>
      <c r="T743" t="n">
        <v>6135.26</v>
      </c>
      <c r="U743" t="n">
        <v>0.51</v>
      </c>
      <c r="V743" t="n">
        <v>0.72</v>
      </c>
      <c r="W743" t="n">
        <v>1.17</v>
      </c>
      <c r="X743" t="n">
        <v>0.39</v>
      </c>
      <c r="Y743" t="n">
        <v>1</v>
      </c>
      <c r="Z743" t="n">
        <v>10</v>
      </c>
    </row>
    <row r="744">
      <c r="A744" t="n">
        <v>16</v>
      </c>
      <c r="B744" t="n">
        <v>150</v>
      </c>
      <c r="C744" t="inlineStr">
        <is>
          <t xml:space="preserve">CONCLUIDO	</t>
        </is>
      </c>
      <c r="D744" t="n">
        <v>8.940099999999999</v>
      </c>
      <c r="E744" t="n">
        <v>11.19</v>
      </c>
      <c r="F744" t="n">
        <v>7.08</v>
      </c>
      <c r="G744" t="n">
        <v>21.23</v>
      </c>
      <c r="H744" t="n">
        <v>0.29</v>
      </c>
      <c r="I744" t="n">
        <v>20</v>
      </c>
      <c r="J744" t="n">
        <v>305.09</v>
      </c>
      <c r="K744" t="n">
        <v>61.82</v>
      </c>
      <c r="L744" t="n">
        <v>5</v>
      </c>
      <c r="M744" t="n">
        <v>18</v>
      </c>
      <c r="N744" t="n">
        <v>88.27</v>
      </c>
      <c r="O744" t="n">
        <v>37862.45</v>
      </c>
      <c r="P744" t="n">
        <v>128.23</v>
      </c>
      <c r="Q744" t="n">
        <v>204.15</v>
      </c>
      <c r="R744" t="n">
        <v>33.71</v>
      </c>
      <c r="S744" t="n">
        <v>17.37</v>
      </c>
      <c r="T744" t="n">
        <v>5996.54</v>
      </c>
      <c r="U744" t="n">
        <v>0.52</v>
      </c>
      <c r="V744" t="n">
        <v>0.72</v>
      </c>
      <c r="W744" t="n">
        <v>1.17</v>
      </c>
      <c r="X744" t="n">
        <v>0.39</v>
      </c>
      <c r="Y744" t="n">
        <v>1</v>
      </c>
      <c r="Z744" t="n">
        <v>10</v>
      </c>
    </row>
    <row r="745">
      <c r="A745" t="n">
        <v>17</v>
      </c>
      <c r="B745" t="n">
        <v>150</v>
      </c>
      <c r="C745" t="inlineStr">
        <is>
          <t xml:space="preserve">CONCLUIDO	</t>
        </is>
      </c>
      <c r="D745" t="n">
        <v>9.002000000000001</v>
      </c>
      <c r="E745" t="n">
        <v>11.11</v>
      </c>
      <c r="F745" t="n">
        <v>7.06</v>
      </c>
      <c r="G745" t="n">
        <v>22.28</v>
      </c>
      <c r="H745" t="n">
        <v>0.31</v>
      </c>
      <c r="I745" t="n">
        <v>19</v>
      </c>
      <c r="J745" t="n">
        <v>305.63</v>
      </c>
      <c r="K745" t="n">
        <v>61.82</v>
      </c>
      <c r="L745" t="n">
        <v>5.25</v>
      </c>
      <c r="M745" t="n">
        <v>17</v>
      </c>
      <c r="N745" t="n">
        <v>88.56</v>
      </c>
      <c r="O745" t="n">
        <v>37928.52</v>
      </c>
      <c r="P745" t="n">
        <v>127.83</v>
      </c>
      <c r="Q745" t="n">
        <v>204.14</v>
      </c>
      <c r="R745" t="n">
        <v>33.26</v>
      </c>
      <c r="S745" t="n">
        <v>17.37</v>
      </c>
      <c r="T745" t="n">
        <v>5778.63</v>
      </c>
      <c r="U745" t="n">
        <v>0.52</v>
      </c>
      <c r="V745" t="n">
        <v>0.72</v>
      </c>
      <c r="W745" t="n">
        <v>1.17</v>
      </c>
      <c r="X745" t="n">
        <v>0.36</v>
      </c>
      <c r="Y745" t="n">
        <v>1</v>
      </c>
      <c r="Z745" t="n">
        <v>10</v>
      </c>
    </row>
    <row r="746">
      <c r="A746" t="n">
        <v>18</v>
      </c>
      <c r="B746" t="n">
        <v>150</v>
      </c>
      <c r="C746" t="inlineStr">
        <is>
          <t xml:space="preserve">CONCLUIDO	</t>
        </is>
      </c>
      <c r="D746" t="n">
        <v>9.077199999999999</v>
      </c>
      <c r="E746" t="n">
        <v>11.02</v>
      </c>
      <c r="F746" t="n">
        <v>7.02</v>
      </c>
      <c r="G746" t="n">
        <v>23.4</v>
      </c>
      <c r="H746" t="n">
        <v>0.32</v>
      </c>
      <c r="I746" t="n">
        <v>18</v>
      </c>
      <c r="J746" t="n">
        <v>306.17</v>
      </c>
      <c r="K746" t="n">
        <v>61.82</v>
      </c>
      <c r="L746" t="n">
        <v>5.5</v>
      </c>
      <c r="M746" t="n">
        <v>16</v>
      </c>
      <c r="N746" t="n">
        <v>88.84</v>
      </c>
      <c r="O746" t="n">
        <v>37994.72</v>
      </c>
      <c r="P746" t="n">
        <v>127.14</v>
      </c>
      <c r="Q746" t="n">
        <v>204.16</v>
      </c>
      <c r="R746" t="n">
        <v>31.89</v>
      </c>
      <c r="S746" t="n">
        <v>17.37</v>
      </c>
      <c r="T746" t="n">
        <v>5098.6</v>
      </c>
      <c r="U746" t="n">
        <v>0.54</v>
      </c>
      <c r="V746" t="n">
        <v>0.73</v>
      </c>
      <c r="W746" t="n">
        <v>1.17</v>
      </c>
      <c r="X746" t="n">
        <v>0.33</v>
      </c>
      <c r="Y746" t="n">
        <v>1</v>
      </c>
      <c r="Z746" t="n">
        <v>10</v>
      </c>
    </row>
    <row r="747">
      <c r="A747" t="n">
        <v>19</v>
      </c>
      <c r="B747" t="n">
        <v>150</v>
      </c>
      <c r="C747" t="inlineStr">
        <is>
          <t xml:space="preserve">CONCLUIDO	</t>
        </is>
      </c>
      <c r="D747" t="n">
        <v>9.1271</v>
      </c>
      <c r="E747" t="n">
        <v>10.96</v>
      </c>
      <c r="F747" t="n">
        <v>7.01</v>
      </c>
      <c r="G747" t="n">
        <v>24.76</v>
      </c>
      <c r="H747" t="n">
        <v>0.33</v>
      </c>
      <c r="I747" t="n">
        <v>17</v>
      </c>
      <c r="J747" t="n">
        <v>306.7</v>
      </c>
      <c r="K747" t="n">
        <v>61.82</v>
      </c>
      <c r="L747" t="n">
        <v>5.75</v>
      </c>
      <c r="M747" t="n">
        <v>15</v>
      </c>
      <c r="N747" t="n">
        <v>89.13</v>
      </c>
      <c r="O747" t="n">
        <v>38061.04</v>
      </c>
      <c r="P747" t="n">
        <v>126.92</v>
      </c>
      <c r="Q747" t="n">
        <v>204.16</v>
      </c>
      <c r="R747" t="n">
        <v>31.8</v>
      </c>
      <c r="S747" t="n">
        <v>17.37</v>
      </c>
      <c r="T747" t="n">
        <v>5059.32</v>
      </c>
      <c r="U747" t="n">
        <v>0.55</v>
      </c>
      <c r="V747" t="n">
        <v>0.73</v>
      </c>
      <c r="W747" t="n">
        <v>1.17</v>
      </c>
      <c r="X747" t="n">
        <v>0.32</v>
      </c>
      <c r="Y747" t="n">
        <v>1</v>
      </c>
      <c r="Z747" t="n">
        <v>10</v>
      </c>
    </row>
    <row r="748">
      <c r="A748" t="n">
        <v>20</v>
      </c>
      <c r="B748" t="n">
        <v>150</v>
      </c>
      <c r="C748" t="inlineStr">
        <is>
          <t xml:space="preserve">CONCLUIDO	</t>
        </is>
      </c>
      <c r="D748" t="n">
        <v>9.1273</v>
      </c>
      <c r="E748" t="n">
        <v>10.96</v>
      </c>
      <c r="F748" t="n">
        <v>7.01</v>
      </c>
      <c r="G748" t="n">
        <v>24.76</v>
      </c>
      <c r="H748" t="n">
        <v>0.35</v>
      </c>
      <c r="I748" t="n">
        <v>17</v>
      </c>
      <c r="J748" t="n">
        <v>307.24</v>
      </c>
      <c r="K748" t="n">
        <v>61.82</v>
      </c>
      <c r="L748" t="n">
        <v>6</v>
      </c>
      <c r="M748" t="n">
        <v>15</v>
      </c>
      <c r="N748" t="n">
        <v>89.42</v>
      </c>
      <c r="O748" t="n">
        <v>38127.48</v>
      </c>
      <c r="P748" t="n">
        <v>126.96</v>
      </c>
      <c r="Q748" t="n">
        <v>204.16</v>
      </c>
      <c r="R748" t="n">
        <v>31.9</v>
      </c>
      <c r="S748" t="n">
        <v>17.37</v>
      </c>
      <c r="T748" t="n">
        <v>5108</v>
      </c>
      <c r="U748" t="n">
        <v>0.54</v>
      </c>
      <c r="V748" t="n">
        <v>0.73</v>
      </c>
      <c r="W748" t="n">
        <v>1.16</v>
      </c>
      <c r="X748" t="n">
        <v>0.32</v>
      </c>
      <c r="Y748" t="n">
        <v>1</v>
      </c>
      <c r="Z748" t="n">
        <v>10</v>
      </c>
    </row>
    <row r="749">
      <c r="A749" t="n">
        <v>21</v>
      </c>
      <c r="B749" t="n">
        <v>150</v>
      </c>
      <c r="C749" t="inlineStr">
        <is>
          <t xml:space="preserve">CONCLUIDO	</t>
        </is>
      </c>
      <c r="D749" t="n">
        <v>9.1797</v>
      </c>
      <c r="E749" t="n">
        <v>10.89</v>
      </c>
      <c r="F749" t="n">
        <v>7.01</v>
      </c>
      <c r="G749" t="n">
        <v>26.28</v>
      </c>
      <c r="H749" t="n">
        <v>0.36</v>
      </c>
      <c r="I749" t="n">
        <v>16</v>
      </c>
      <c r="J749" t="n">
        <v>307.78</v>
      </c>
      <c r="K749" t="n">
        <v>61.82</v>
      </c>
      <c r="L749" t="n">
        <v>6.25</v>
      </c>
      <c r="M749" t="n">
        <v>14</v>
      </c>
      <c r="N749" t="n">
        <v>89.70999999999999</v>
      </c>
      <c r="O749" t="n">
        <v>38194.05</v>
      </c>
      <c r="P749" t="n">
        <v>126.74</v>
      </c>
      <c r="Q749" t="n">
        <v>204.14</v>
      </c>
      <c r="R749" t="n">
        <v>31.51</v>
      </c>
      <c r="S749" t="n">
        <v>17.37</v>
      </c>
      <c r="T749" t="n">
        <v>4916.03</v>
      </c>
      <c r="U749" t="n">
        <v>0.55</v>
      </c>
      <c r="V749" t="n">
        <v>0.73</v>
      </c>
      <c r="W749" t="n">
        <v>1.17</v>
      </c>
      <c r="X749" t="n">
        <v>0.32</v>
      </c>
      <c r="Y749" t="n">
        <v>1</v>
      </c>
      <c r="Z749" t="n">
        <v>10</v>
      </c>
    </row>
    <row r="750">
      <c r="A750" t="n">
        <v>22</v>
      </c>
      <c r="B750" t="n">
        <v>150</v>
      </c>
      <c r="C750" t="inlineStr">
        <is>
          <t xml:space="preserve">CONCLUIDO	</t>
        </is>
      </c>
      <c r="D750" t="n">
        <v>9.245900000000001</v>
      </c>
      <c r="E750" t="n">
        <v>10.82</v>
      </c>
      <c r="F750" t="n">
        <v>6.99</v>
      </c>
      <c r="G750" t="n">
        <v>27.94</v>
      </c>
      <c r="H750" t="n">
        <v>0.38</v>
      </c>
      <c r="I750" t="n">
        <v>15</v>
      </c>
      <c r="J750" t="n">
        <v>308.32</v>
      </c>
      <c r="K750" t="n">
        <v>61.82</v>
      </c>
      <c r="L750" t="n">
        <v>6.5</v>
      </c>
      <c r="M750" t="n">
        <v>13</v>
      </c>
      <c r="N750" t="n">
        <v>90</v>
      </c>
      <c r="O750" t="n">
        <v>38260.74</v>
      </c>
      <c r="P750" t="n">
        <v>126.28</v>
      </c>
      <c r="Q750" t="n">
        <v>204.15</v>
      </c>
      <c r="R750" t="n">
        <v>31.18</v>
      </c>
      <c r="S750" t="n">
        <v>17.37</v>
      </c>
      <c r="T750" t="n">
        <v>4758.21</v>
      </c>
      <c r="U750" t="n">
        <v>0.5600000000000001</v>
      </c>
      <c r="V750" t="n">
        <v>0.73</v>
      </c>
      <c r="W750" t="n">
        <v>1.16</v>
      </c>
      <c r="X750" t="n">
        <v>0.29</v>
      </c>
      <c r="Y750" t="n">
        <v>1</v>
      </c>
      <c r="Z750" t="n">
        <v>10</v>
      </c>
    </row>
    <row r="751">
      <c r="A751" t="n">
        <v>23</v>
      </c>
      <c r="B751" t="n">
        <v>150</v>
      </c>
      <c r="C751" t="inlineStr">
        <is>
          <t xml:space="preserve">CONCLUIDO	</t>
        </is>
      </c>
      <c r="D751" t="n">
        <v>9.267099999999999</v>
      </c>
      <c r="E751" t="n">
        <v>10.79</v>
      </c>
      <c r="F751" t="n">
        <v>6.96</v>
      </c>
      <c r="G751" t="n">
        <v>27.84</v>
      </c>
      <c r="H751" t="n">
        <v>0.39</v>
      </c>
      <c r="I751" t="n">
        <v>15</v>
      </c>
      <c r="J751" t="n">
        <v>308.86</v>
      </c>
      <c r="K751" t="n">
        <v>61.82</v>
      </c>
      <c r="L751" t="n">
        <v>6.75</v>
      </c>
      <c r="M751" t="n">
        <v>13</v>
      </c>
      <c r="N751" t="n">
        <v>90.29000000000001</v>
      </c>
      <c r="O751" t="n">
        <v>38327.57</v>
      </c>
      <c r="P751" t="n">
        <v>125.82</v>
      </c>
      <c r="Q751" t="n">
        <v>204.18</v>
      </c>
      <c r="R751" t="n">
        <v>30.25</v>
      </c>
      <c r="S751" t="n">
        <v>17.37</v>
      </c>
      <c r="T751" t="n">
        <v>4292.38</v>
      </c>
      <c r="U751" t="n">
        <v>0.57</v>
      </c>
      <c r="V751" t="n">
        <v>0.73</v>
      </c>
      <c r="W751" t="n">
        <v>1.16</v>
      </c>
      <c r="X751" t="n">
        <v>0.27</v>
      </c>
      <c r="Y751" t="n">
        <v>1</v>
      </c>
      <c r="Z751" t="n">
        <v>10</v>
      </c>
    </row>
    <row r="752">
      <c r="A752" t="n">
        <v>24</v>
      </c>
      <c r="B752" t="n">
        <v>150</v>
      </c>
      <c r="C752" t="inlineStr">
        <is>
          <t xml:space="preserve">CONCLUIDO	</t>
        </is>
      </c>
      <c r="D752" t="n">
        <v>9.3209</v>
      </c>
      <c r="E752" t="n">
        <v>10.73</v>
      </c>
      <c r="F752" t="n">
        <v>6.95</v>
      </c>
      <c r="G752" t="n">
        <v>29.8</v>
      </c>
      <c r="H752" t="n">
        <v>0.4</v>
      </c>
      <c r="I752" t="n">
        <v>14</v>
      </c>
      <c r="J752" t="n">
        <v>309.41</v>
      </c>
      <c r="K752" t="n">
        <v>61.82</v>
      </c>
      <c r="L752" t="n">
        <v>7</v>
      </c>
      <c r="M752" t="n">
        <v>12</v>
      </c>
      <c r="N752" t="n">
        <v>90.59</v>
      </c>
      <c r="O752" t="n">
        <v>38394.52</v>
      </c>
      <c r="P752" t="n">
        <v>125.61</v>
      </c>
      <c r="Q752" t="n">
        <v>204.15</v>
      </c>
      <c r="R752" t="n">
        <v>30.12</v>
      </c>
      <c r="S752" t="n">
        <v>17.37</v>
      </c>
      <c r="T752" t="n">
        <v>4232.15</v>
      </c>
      <c r="U752" t="n">
        <v>0.58</v>
      </c>
      <c r="V752" t="n">
        <v>0.73</v>
      </c>
      <c r="W752" t="n">
        <v>1.16</v>
      </c>
      <c r="X752" t="n">
        <v>0.26</v>
      </c>
      <c r="Y752" t="n">
        <v>1</v>
      </c>
      <c r="Z752" t="n">
        <v>10</v>
      </c>
    </row>
    <row r="753">
      <c r="A753" t="n">
        <v>25</v>
      </c>
      <c r="B753" t="n">
        <v>150</v>
      </c>
      <c r="C753" t="inlineStr">
        <is>
          <t xml:space="preserve">CONCLUIDO	</t>
        </is>
      </c>
      <c r="D753" t="n">
        <v>9.329599999999999</v>
      </c>
      <c r="E753" t="n">
        <v>10.72</v>
      </c>
      <c r="F753" t="n">
        <v>6.94</v>
      </c>
      <c r="G753" t="n">
        <v>29.76</v>
      </c>
      <c r="H753" t="n">
        <v>0.42</v>
      </c>
      <c r="I753" t="n">
        <v>14</v>
      </c>
      <c r="J753" t="n">
        <v>309.95</v>
      </c>
      <c r="K753" t="n">
        <v>61.82</v>
      </c>
      <c r="L753" t="n">
        <v>7.25</v>
      </c>
      <c r="M753" t="n">
        <v>12</v>
      </c>
      <c r="N753" t="n">
        <v>90.88</v>
      </c>
      <c r="O753" t="n">
        <v>38461.6</v>
      </c>
      <c r="P753" t="n">
        <v>125.48</v>
      </c>
      <c r="Q753" t="n">
        <v>204.16</v>
      </c>
      <c r="R753" t="n">
        <v>29.73</v>
      </c>
      <c r="S753" t="n">
        <v>17.37</v>
      </c>
      <c r="T753" t="n">
        <v>4035.07</v>
      </c>
      <c r="U753" t="n">
        <v>0.58</v>
      </c>
      <c r="V753" t="n">
        <v>0.74</v>
      </c>
      <c r="W753" t="n">
        <v>1.16</v>
      </c>
      <c r="X753" t="n">
        <v>0.25</v>
      </c>
      <c r="Y753" t="n">
        <v>1</v>
      </c>
      <c r="Z753" t="n">
        <v>10</v>
      </c>
    </row>
    <row r="754">
      <c r="A754" t="n">
        <v>26</v>
      </c>
      <c r="B754" t="n">
        <v>150</v>
      </c>
      <c r="C754" t="inlineStr">
        <is>
          <t xml:space="preserve">CONCLUIDO	</t>
        </is>
      </c>
      <c r="D754" t="n">
        <v>9.392099999999999</v>
      </c>
      <c r="E754" t="n">
        <v>10.65</v>
      </c>
      <c r="F754" t="n">
        <v>6.93</v>
      </c>
      <c r="G754" t="n">
        <v>31.97</v>
      </c>
      <c r="H754" t="n">
        <v>0.43</v>
      </c>
      <c r="I754" t="n">
        <v>13</v>
      </c>
      <c r="J754" t="n">
        <v>310.5</v>
      </c>
      <c r="K754" t="n">
        <v>61.82</v>
      </c>
      <c r="L754" t="n">
        <v>7.5</v>
      </c>
      <c r="M754" t="n">
        <v>11</v>
      </c>
      <c r="N754" t="n">
        <v>91.18000000000001</v>
      </c>
      <c r="O754" t="n">
        <v>38528.81</v>
      </c>
      <c r="P754" t="n">
        <v>125.03</v>
      </c>
      <c r="Q754" t="n">
        <v>204.22</v>
      </c>
      <c r="R754" t="n">
        <v>29.2</v>
      </c>
      <c r="S754" t="n">
        <v>17.37</v>
      </c>
      <c r="T754" t="n">
        <v>3777.07</v>
      </c>
      <c r="U754" t="n">
        <v>0.59</v>
      </c>
      <c r="V754" t="n">
        <v>0.74</v>
      </c>
      <c r="W754" t="n">
        <v>1.16</v>
      </c>
      <c r="X754" t="n">
        <v>0.24</v>
      </c>
      <c r="Y754" t="n">
        <v>1</v>
      </c>
      <c r="Z754" t="n">
        <v>10</v>
      </c>
    </row>
    <row r="755">
      <c r="A755" t="n">
        <v>27</v>
      </c>
      <c r="B755" t="n">
        <v>150</v>
      </c>
      <c r="C755" t="inlineStr">
        <is>
          <t xml:space="preserve">CONCLUIDO	</t>
        </is>
      </c>
      <c r="D755" t="n">
        <v>9.388400000000001</v>
      </c>
      <c r="E755" t="n">
        <v>10.65</v>
      </c>
      <c r="F755" t="n">
        <v>6.93</v>
      </c>
      <c r="G755" t="n">
        <v>31.99</v>
      </c>
      <c r="H755" t="n">
        <v>0.44</v>
      </c>
      <c r="I755" t="n">
        <v>13</v>
      </c>
      <c r="J755" t="n">
        <v>311.04</v>
      </c>
      <c r="K755" t="n">
        <v>61.82</v>
      </c>
      <c r="L755" t="n">
        <v>7.75</v>
      </c>
      <c r="M755" t="n">
        <v>11</v>
      </c>
      <c r="N755" t="n">
        <v>91.47</v>
      </c>
      <c r="O755" t="n">
        <v>38596.15</v>
      </c>
      <c r="P755" t="n">
        <v>125.18</v>
      </c>
      <c r="Q755" t="n">
        <v>204.17</v>
      </c>
      <c r="R755" t="n">
        <v>29.34</v>
      </c>
      <c r="S755" t="n">
        <v>17.37</v>
      </c>
      <c r="T755" t="n">
        <v>3849.11</v>
      </c>
      <c r="U755" t="n">
        <v>0.59</v>
      </c>
      <c r="V755" t="n">
        <v>0.74</v>
      </c>
      <c r="W755" t="n">
        <v>1.16</v>
      </c>
      <c r="X755" t="n">
        <v>0.24</v>
      </c>
      <c r="Y755" t="n">
        <v>1</v>
      </c>
      <c r="Z755" t="n">
        <v>10</v>
      </c>
    </row>
    <row r="756">
      <c r="A756" t="n">
        <v>28</v>
      </c>
      <c r="B756" t="n">
        <v>150</v>
      </c>
      <c r="C756" t="inlineStr">
        <is>
          <t xml:space="preserve">CONCLUIDO	</t>
        </is>
      </c>
      <c r="D756" t="n">
        <v>9.387</v>
      </c>
      <c r="E756" t="n">
        <v>10.65</v>
      </c>
      <c r="F756" t="n">
        <v>6.93</v>
      </c>
      <c r="G756" t="n">
        <v>32</v>
      </c>
      <c r="H756" t="n">
        <v>0.46</v>
      </c>
      <c r="I756" t="n">
        <v>13</v>
      </c>
      <c r="J756" t="n">
        <v>311.59</v>
      </c>
      <c r="K756" t="n">
        <v>61.82</v>
      </c>
      <c r="L756" t="n">
        <v>8</v>
      </c>
      <c r="M756" t="n">
        <v>11</v>
      </c>
      <c r="N756" t="n">
        <v>91.77</v>
      </c>
      <c r="O756" t="n">
        <v>38663.62</v>
      </c>
      <c r="P756" t="n">
        <v>125.08</v>
      </c>
      <c r="Q756" t="n">
        <v>204.14</v>
      </c>
      <c r="R756" t="n">
        <v>29.47</v>
      </c>
      <c r="S756" t="n">
        <v>17.37</v>
      </c>
      <c r="T756" t="n">
        <v>3910.59</v>
      </c>
      <c r="U756" t="n">
        <v>0.59</v>
      </c>
      <c r="V756" t="n">
        <v>0.74</v>
      </c>
      <c r="W756" t="n">
        <v>1.16</v>
      </c>
      <c r="X756" t="n">
        <v>0.24</v>
      </c>
      <c r="Y756" t="n">
        <v>1</v>
      </c>
      <c r="Z756" t="n">
        <v>10</v>
      </c>
    </row>
    <row r="757">
      <c r="A757" t="n">
        <v>29</v>
      </c>
      <c r="B757" t="n">
        <v>150</v>
      </c>
      <c r="C757" t="inlineStr">
        <is>
          <t xml:space="preserve">CONCLUIDO	</t>
        </is>
      </c>
      <c r="D757" t="n">
        <v>9.452</v>
      </c>
      <c r="E757" t="n">
        <v>10.58</v>
      </c>
      <c r="F757" t="n">
        <v>6.92</v>
      </c>
      <c r="G757" t="n">
        <v>34.58</v>
      </c>
      <c r="H757" t="n">
        <v>0.47</v>
      </c>
      <c r="I757" t="n">
        <v>12</v>
      </c>
      <c r="J757" t="n">
        <v>312.14</v>
      </c>
      <c r="K757" t="n">
        <v>61.82</v>
      </c>
      <c r="L757" t="n">
        <v>8.25</v>
      </c>
      <c r="M757" t="n">
        <v>10</v>
      </c>
      <c r="N757" t="n">
        <v>92.06999999999999</v>
      </c>
      <c r="O757" t="n">
        <v>38731.35</v>
      </c>
      <c r="P757" t="n">
        <v>124.78</v>
      </c>
      <c r="Q757" t="n">
        <v>204.15</v>
      </c>
      <c r="R757" t="n">
        <v>28.95</v>
      </c>
      <c r="S757" t="n">
        <v>17.37</v>
      </c>
      <c r="T757" t="n">
        <v>3656.73</v>
      </c>
      <c r="U757" t="n">
        <v>0.6</v>
      </c>
      <c r="V757" t="n">
        <v>0.74</v>
      </c>
      <c r="W757" t="n">
        <v>1.15</v>
      </c>
      <c r="X757" t="n">
        <v>0.22</v>
      </c>
      <c r="Y757" t="n">
        <v>1</v>
      </c>
      <c r="Z757" t="n">
        <v>10</v>
      </c>
    </row>
    <row r="758">
      <c r="A758" t="n">
        <v>30</v>
      </c>
      <c r="B758" t="n">
        <v>150</v>
      </c>
      <c r="C758" t="inlineStr">
        <is>
          <t xml:space="preserve">CONCLUIDO	</t>
        </is>
      </c>
      <c r="D758" t="n">
        <v>9.4533</v>
      </c>
      <c r="E758" t="n">
        <v>10.58</v>
      </c>
      <c r="F758" t="n">
        <v>6.91</v>
      </c>
      <c r="G758" t="n">
        <v>34.57</v>
      </c>
      <c r="H758" t="n">
        <v>0.48</v>
      </c>
      <c r="I758" t="n">
        <v>12</v>
      </c>
      <c r="J758" t="n">
        <v>312.69</v>
      </c>
      <c r="K758" t="n">
        <v>61.82</v>
      </c>
      <c r="L758" t="n">
        <v>8.5</v>
      </c>
      <c r="M758" t="n">
        <v>10</v>
      </c>
      <c r="N758" t="n">
        <v>92.37</v>
      </c>
      <c r="O758" t="n">
        <v>38799.09</v>
      </c>
      <c r="P758" t="n">
        <v>124.77</v>
      </c>
      <c r="Q758" t="n">
        <v>204.14</v>
      </c>
      <c r="R758" t="n">
        <v>28.75</v>
      </c>
      <c r="S758" t="n">
        <v>17.37</v>
      </c>
      <c r="T758" t="n">
        <v>3558.33</v>
      </c>
      <c r="U758" t="n">
        <v>0.6</v>
      </c>
      <c r="V758" t="n">
        <v>0.74</v>
      </c>
      <c r="W758" t="n">
        <v>1.16</v>
      </c>
      <c r="X758" t="n">
        <v>0.22</v>
      </c>
      <c r="Y758" t="n">
        <v>1</v>
      </c>
      <c r="Z758" t="n">
        <v>10</v>
      </c>
    </row>
    <row r="759">
      <c r="A759" t="n">
        <v>31</v>
      </c>
      <c r="B759" t="n">
        <v>150</v>
      </c>
      <c r="C759" t="inlineStr">
        <is>
          <t xml:space="preserve">CONCLUIDO	</t>
        </is>
      </c>
      <c r="D759" t="n">
        <v>9.450799999999999</v>
      </c>
      <c r="E759" t="n">
        <v>10.58</v>
      </c>
      <c r="F759" t="n">
        <v>6.92</v>
      </c>
      <c r="G759" t="n">
        <v>34.59</v>
      </c>
      <c r="H759" t="n">
        <v>0.5</v>
      </c>
      <c r="I759" t="n">
        <v>12</v>
      </c>
      <c r="J759" t="n">
        <v>313.24</v>
      </c>
      <c r="K759" t="n">
        <v>61.82</v>
      </c>
      <c r="L759" t="n">
        <v>8.75</v>
      </c>
      <c r="M759" t="n">
        <v>10</v>
      </c>
      <c r="N759" t="n">
        <v>92.67</v>
      </c>
      <c r="O759" t="n">
        <v>38866.96</v>
      </c>
      <c r="P759" t="n">
        <v>124.7</v>
      </c>
      <c r="Q759" t="n">
        <v>204.16</v>
      </c>
      <c r="R759" t="n">
        <v>28.77</v>
      </c>
      <c r="S759" t="n">
        <v>17.37</v>
      </c>
      <c r="T759" t="n">
        <v>3567.41</v>
      </c>
      <c r="U759" t="n">
        <v>0.6</v>
      </c>
      <c r="V759" t="n">
        <v>0.74</v>
      </c>
      <c r="W759" t="n">
        <v>1.16</v>
      </c>
      <c r="X759" t="n">
        <v>0.23</v>
      </c>
      <c r="Y759" t="n">
        <v>1</v>
      </c>
      <c r="Z759" t="n">
        <v>10</v>
      </c>
    </row>
    <row r="760">
      <c r="A760" t="n">
        <v>32</v>
      </c>
      <c r="B760" t="n">
        <v>150</v>
      </c>
      <c r="C760" t="inlineStr">
        <is>
          <t xml:space="preserve">CONCLUIDO	</t>
        </is>
      </c>
      <c r="D760" t="n">
        <v>9.5329</v>
      </c>
      <c r="E760" t="n">
        <v>10.49</v>
      </c>
      <c r="F760" t="n">
        <v>6.88</v>
      </c>
      <c r="G760" t="n">
        <v>37.54</v>
      </c>
      <c r="H760" t="n">
        <v>0.51</v>
      </c>
      <c r="I760" t="n">
        <v>11</v>
      </c>
      <c r="J760" t="n">
        <v>313.79</v>
      </c>
      <c r="K760" t="n">
        <v>61.82</v>
      </c>
      <c r="L760" t="n">
        <v>9</v>
      </c>
      <c r="M760" t="n">
        <v>9</v>
      </c>
      <c r="N760" t="n">
        <v>92.97</v>
      </c>
      <c r="O760" t="n">
        <v>38934.97</v>
      </c>
      <c r="P760" t="n">
        <v>123.92</v>
      </c>
      <c r="Q760" t="n">
        <v>204.14</v>
      </c>
      <c r="R760" t="n">
        <v>27.6</v>
      </c>
      <c r="S760" t="n">
        <v>17.37</v>
      </c>
      <c r="T760" t="n">
        <v>2989.15</v>
      </c>
      <c r="U760" t="n">
        <v>0.63</v>
      </c>
      <c r="V760" t="n">
        <v>0.74</v>
      </c>
      <c r="W760" t="n">
        <v>1.16</v>
      </c>
      <c r="X760" t="n">
        <v>0.19</v>
      </c>
      <c r="Y760" t="n">
        <v>1</v>
      </c>
      <c r="Z760" t="n">
        <v>10</v>
      </c>
    </row>
    <row r="761">
      <c r="A761" t="n">
        <v>33</v>
      </c>
      <c r="B761" t="n">
        <v>150</v>
      </c>
      <c r="C761" t="inlineStr">
        <is>
          <t xml:space="preserve">CONCLUIDO	</t>
        </is>
      </c>
      <c r="D761" t="n">
        <v>9.5334</v>
      </c>
      <c r="E761" t="n">
        <v>10.49</v>
      </c>
      <c r="F761" t="n">
        <v>6.88</v>
      </c>
      <c r="G761" t="n">
        <v>37.53</v>
      </c>
      <c r="H761" t="n">
        <v>0.52</v>
      </c>
      <c r="I761" t="n">
        <v>11</v>
      </c>
      <c r="J761" t="n">
        <v>314.34</v>
      </c>
      <c r="K761" t="n">
        <v>61.82</v>
      </c>
      <c r="L761" t="n">
        <v>9.25</v>
      </c>
      <c r="M761" t="n">
        <v>9</v>
      </c>
      <c r="N761" t="n">
        <v>93.27</v>
      </c>
      <c r="O761" t="n">
        <v>39003.11</v>
      </c>
      <c r="P761" t="n">
        <v>123.92</v>
      </c>
      <c r="Q761" t="n">
        <v>204.15</v>
      </c>
      <c r="R761" t="n">
        <v>27.71</v>
      </c>
      <c r="S761" t="n">
        <v>17.37</v>
      </c>
      <c r="T761" t="n">
        <v>3043.56</v>
      </c>
      <c r="U761" t="n">
        <v>0.63</v>
      </c>
      <c r="V761" t="n">
        <v>0.74</v>
      </c>
      <c r="W761" t="n">
        <v>1.15</v>
      </c>
      <c r="X761" t="n">
        <v>0.19</v>
      </c>
      <c r="Y761" t="n">
        <v>1</v>
      </c>
      <c r="Z761" t="n">
        <v>10</v>
      </c>
    </row>
    <row r="762">
      <c r="A762" t="n">
        <v>34</v>
      </c>
      <c r="B762" t="n">
        <v>150</v>
      </c>
      <c r="C762" t="inlineStr">
        <is>
          <t xml:space="preserve">CONCLUIDO	</t>
        </is>
      </c>
      <c r="D762" t="n">
        <v>9.527799999999999</v>
      </c>
      <c r="E762" t="n">
        <v>10.5</v>
      </c>
      <c r="F762" t="n">
        <v>6.89</v>
      </c>
      <c r="G762" t="n">
        <v>37.57</v>
      </c>
      <c r="H762" t="n">
        <v>0.54</v>
      </c>
      <c r="I762" t="n">
        <v>11</v>
      </c>
      <c r="J762" t="n">
        <v>314.9</v>
      </c>
      <c r="K762" t="n">
        <v>61.82</v>
      </c>
      <c r="L762" t="n">
        <v>9.5</v>
      </c>
      <c r="M762" t="n">
        <v>9</v>
      </c>
      <c r="N762" t="n">
        <v>93.56999999999999</v>
      </c>
      <c r="O762" t="n">
        <v>39071.38</v>
      </c>
      <c r="P762" t="n">
        <v>124.03</v>
      </c>
      <c r="Q762" t="n">
        <v>204.16</v>
      </c>
      <c r="R762" t="n">
        <v>28.14</v>
      </c>
      <c r="S762" t="n">
        <v>17.37</v>
      </c>
      <c r="T762" t="n">
        <v>3255.8</v>
      </c>
      <c r="U762" t="n">
        <v>0.62</v>
      </c>
      <c r="V762" t="n">
        <v>0.74</v>
      </c>
      <c r="W762" t="n">
        <v>1.15</v>
      </c>
      <c r="X762" t="n">
        <v>0.2</v>
      </c>
      <c r="Y762" t="n">
        <v>1</v>
      </c>
      <c r="Z762" t="n">
        <v>10</v>
      </c>
    </row>
    <row r="763">
      <c r="A763" t="n">
        <v>35</v>
      </c>
      <c r="B763" t="n">
        <v>150</v>
      </c>
      <c r="C763" t="inlineStr">
        <is>
          <t xml:space="preserve">CONCLUIDO	</t>
        </is>
      </c>
      <c r="D763" t="n">
        <v>9.526300000000001</v>
      </c>
      <c r="E763" t="n">
        <v>10.5</v>
      </c>
      <c r="F763" t="n">
        <v>6.89</v>
      </c>
      <c r="G763" t="n">
        <v>37.58</v>
      </c>
      <c r="H763" t="n">
        <v>0.55</v>
      </c>
      <c r="I763" t="n">
        <v>11</v>
      </c>
      <c r="J763" t="n">
        <v>315.45</v>
      </c>
      <c r="K763" t="n">
        <v>61.82</v>
      </c>
      <c r="L763" t="n">
        <v>9.75</v>
      </c>
      <c r="M763" t="n">
        <v>9</v>
      </c>
      <c r="N763" t="n">
        <v>93.88</v>
      </c>
      <c r="O763" t="n">
        <v>39139.8</v>
      </c>
      <c r="P763" t="n">
        <v>123.9</v>
      </c>
      <c r="Q763" t="n">
        <v>204.15</v>
      </c>
      <c r="R763" t="n">
        <v>27.93</v>
      </c>
      <c r="S763" t="n">
        <v>17.37</v>
      </c>
      <c r="T763" t="n">
        <v>3152.39</v>
      </c>
      <c r="U763" t="n">
        <v>0.62</v>
      </c>
      <c r="V763" t="n">
        <v>0.74</v>
      </c>
      <c r="W763" t="n">
        <v>1.16</v>
      </c>
      <c r="X763" t="n">
        <v>0.2</v>
      </c>
      <c r="Y763" t="n">
        <v>1</v>
      </c>
      <c r="Z763" t="n">
        <v>10</v>
      </c>
    </row>
    <row r="764">
      <c r="A764" t="n">
        <v>36</v>
      </c>
      <c r="B764" t="n">
        <v>150</v>
      </c>
      <c r="C764" t="inlineStr">
        <is>
          <t xml:space="preserve">CONCLUIDO	</t>
        </is>
      </c>
      <c r="D764" t="n">
        <v>9.5959</v>
      </c>
      <c r="E764" t="n">
        <v>10.42</v>
      </c>
      <c r="F764" t="n">
        <v>6.87</v>
      </c>
      <c r="G764" t="n">
        <v>41.21</v>
      </c>
      <c r="H764" t="n">
        <v>0.5600000000000001</v>
      </c>
      <c r="I764" t="n">
        <v>10</v>
      </c>
      <c r="J764" t="n">
        <v>316.01</v>
      </c>
      <c r="K764" t="n">
        <v>61.82</v>
      </c>
      <c r="L764" t="n">
        <v>10</v>
      </c>
      <c r="M764" t="n">
        <v>8</v>
      </c>
      <c r="N764" t="n">
        <v>94.18000000000001</v>
      </c>
      <c r="O764" t="n">
        <v>39208.35</v>
      </c>
      <c r="P764" t="n">
        <v>123.45</v>
      </c>
      <c r="Q764" t="n">
        <v>204.15</v>
      </c>
      <c r="R764" t="n">
        <v>27.28</v>
      </c>
      <c r="S764" t="n">
        <v>17.37</v>
      </c>
      <c r="T764" t="n">
        <v>2830.18</v>
      </c>
      <c r="U764" t="n">
        <v>0.64</v>
      </c>
      <c r="V764" t="n">
        <v>0.74</v>
      </c>
      <c r="W764" t="n">
        <v>1.15</v>
      </c>
      <c r="X764" t="n">
        <v>0.18</v>
      </c>
      <c r="Y764" t="n">
        <v>1</v>
      </c>
      <c r="Z764" t="n">
        <v>10</v>
      </c>
    </row>
    <row r="765">
      <c r="A765" t="n">
        <v>37</v>
      </c>
      <c r="B765" t="n">
        <v>150</v>
      </c>
      <c r="C765" t="inlineStr">
        <is>
          <t xml:space="preserve">CONCLUIDO	</t>
        </is>
      </c>
      <c r="D765" t="n">
        <v>9.5931</v>
      </c>
      <c r="E765" t="n">
        <v>10.42</v>
      </c>
      <c r="F765" t="n">
        <v>6.87</v>
      </c>
      <c r="G765" t="n">
        <v>41.23</v>
      </c>
      <c r="H765" t="n">
        <v>0.58</v>
      </c>
      <c r="I765" t="n">
        <v>10</v>
      </c>
      <c r="J765" t="n">
        <v>316.56</v>
      </c>
      <c r="K765" t="n">
        <v>61.82</v>
      </c>
      <c r="L765" t="n">
        <v>10.25</v>
      </c>
      <c r="M765" t="n">
        <v>8</v>
      </c>
      <c r="N765" t="n">
        <v>94.48999999999999</v>
      </c>
      <c r="O765" t="n">
        <v>39277.04</v>
      </c>
      <c r="P765" t="n">
        <v>123.52</v>
      </c>
      <c r="Q765" t="n">
        <v>204.15</v>
      </c>
      <c r="R765" t="n">
        <v>27.45</v>
      </c>
      <c r="S765" t="n">
        <v>17.37</v>
      </c>
      <c r="T765" t="n">
        <v>2915.9</v>
      </c>
      <c r="U765" t="n">
        <v>0.63</v>
      </c>
      <c r="V765" t="n">
        <v>0.74</v>
      </c>
      <c r="W765" t="n">
        <v>1.15</v>
      </c>
      <c r="X765" t="n">
        <v>0.18</v>
      </c>
      <c r="Y765" t="n">
        <v>1</v>
      </c>
      <c r="Z765" t="n">
        <v>10</v>
      </c>
    </row>
    <row r="766">
      <c r="A766" t="n">
        <v>38</v>
      </c>
      <c r="B766" t="n">
        <v>150</v>
      </c>
      <c r="C766" t="inlineStr">
        <is>
          <t xml:space="preserve">CONCLUIDO	</t>
        </is>
      </c>
      <c r="D766" t="n">
        <v>9.5982</v>
      </c>
      <c r="E766" t="n">
        <v>10.42</v>
      </c>
      <c r="F766" t="n">
        <v>6.87</v>
      </c>
      <c r="G766" t="n">
        <v>41.2</v>
      </c>
      <c r="H766" t="n">
        <v>0.59</v>
      </c>
      <c r="I766" t="n">
        <v>10</v>
      </c>
      <c r="J766" t="n">
        <v>317.12</v>
      </c>
      <c r="K766" t="n">
        <v>61.82</v>
      </c>
      <c r="L766" t="n">
        <v>10.5</v>
      </c>
      <c r="M766" t="n">
        <v>8</v>
      </c>
      <c r="N766" t="n">
        <v>94.8</v>
      </c>
      <c r="O766" t="n">
        <v>39345.87</v>
      </c>
      <c r="P766" t="n">
        <v>123.42</v>
      </c>
      <c r="Q766" t="n">
        <v>204.14</v>
      </c>
      <c r="R766" t="n">
        <v>27.36</v>
      </c>
      <c r="S766" t="n">
        <v>17.37</v>
      </c>
      <c r="T766" t="n">
        <v>2872.89</v>
      </c>
      <c r="U766" t="n">
        <v>0.63</v>
      </c>
      <c r="V766" t="n">
        <v>0.74</v>
      </c>
      <c r="W766" t="n">
        <v>1.15</v>
      </c>
      <c r="X766" t="n">
        <v>0.17</v>
      </c>
      <c r="Y766" t="n">
        <v>1</v>
      </c>
      <c r="Z766" t="n">
        <v>10</v>
      </c>
    </row>
    <row r="767">
      <c r="A767" t="n">
        <v>39</v>
      </c>
      <c r="B767" t="n">
        <v>150</v>
      </c>
      <c r="C767" t="inlineStr">
        <is>
          <t xml:space="preserve">CONCLUIDO	</t>
        </is>
      </c>
      <c r="D767" t="n">
        <v>9.604100000000001</v>
      </c>
      <c r="E767" t="n">
        <v>10.41</v>
      </c>
      <c r="F767" t="n">
        <v>6.86</v>
      </c>
      <c r="G767" t="n">
        <v>41.16</v>
      </c>
      <c r="H767" t="n">
        <v>0.6</v>
      </c>
      <c r="I767" t="n">
        <v>10</v>
      </c>
      <c r="J767" t="n">
        <v>317.68</v>
      </c>
      <c r="K767" t="n">
        <v>61.82</v>
      </c>
      <c r="L767" t="n">
        <v>10.75</v>
      </c>
      <c r="M767" t="n">
        <v>8</v>
      </c>
      <c r="N767" t="n">
        <v>95.11</v>
      </c>
      <c r="O767" t="n">
        <v>39414.84</v>
      </c>
      <c r="P767" t="n">
        <v>123.4</v>
      </c>
      <c r="Q767" t="n">
        <v>204.18</v>
      </c>
      <c r="R767" t="n">
        <v>27.06</v>
      </c>
      <c r="S767" t="n">
        <v>17.37</v>
      </c>
      <c r="T767" t="n">
        <v>2720.86</v>
      </c>
      <c r="U767" t="n">
        <v>0.64</v>
      </c>
      <c r="V767" t="n">
        <v>0.74</v>
      </c>
      <c r="W767" t="n">
        <v>1.15</v>
      </c>
      <c r="X767" t="n">
        <v>0.17</v>
      </c>
      <c r="Y767" t="n">
        <v>1</v>
      </c>
      <c r="Z767" t="n">
        <v>10</v>
      </c>
    </row>
    <row r="768">
      <c r="A768" t="n">
        <v>40</v>
      </c>
      <c r="B768" t="n">
        <v>150</v>
      </c>
      <c r="C768" t="inlineStr">
        <is>
          <t xml:space="preserve">CONCLUIDO	</t>
        </is>
      </c>
      <c r="D768" t="n">
        <v>9.6738</v>
      </c>
      <c r="E768" t="n">
        <v>10.34</v>
      </c>
      <c r="F768" t="n">
        <v>6.84</v>
      </c>
      <c r="G768" t="n">
        <v>45.6</v>
      </c>
      <c r="H768" t="n">
        <v>0.62</v>
      </c>
      <c r="I768" t="n">
        <v>9</v>
      </c>
      <c r="J768" t="n">
        <v>318.24</v>
      </c>
      <c r="K768" t="n">
        <v>61.82</v>
      </c>
      <c r="L768" t="n">
        <v>11</v>
      </c>
      <c r="M768" t="n">
        <v>7</v>
      </c>
      <c r="N768" t="n">
        <v>95.42</v>
      </c>
      <c r="O768" t="n">
        <v>39483.95</v>
      </c>
      <c r="P768" t="n">
        <v>122.7</v>
      </c>
      <c r="Q768" t="n">
        <v>204.14</v>
      </c>
      <c r="R768" t="n">
        <v>26.54</v>
      </c>
      <c r="S768" t="n">
        <v>17.37</v>
      </c>
      <c r="T768" t="n">
        <v>2464.96</v>
      </c>
      <c r="U768" t="n">
        <v>0.65</v>
      </c>
      <c r="V768" t="n">
        <v>0.75</v>
      </c>
      <c r="W768" t="n">
        <v>1.15</v>
      </c>
      <c r="X768" t="n">
        <v>0.15</v>
      </c>
      <c r="Y768" t="n">
        <v>1</v>
      </c>
      <c r="Z768" t="n">
        <v>10</v>
      </c>
    </row>
    <row r="769">
      <c r="A769" t="n">
        <v>41</v>
      </c>
      <c r="B769" t="n">
        <v>150</v>
      </c>
      <c r="C769" t="inlineStr">
        <is>
          <t xml:space="preserve">CONCLUIDO	</t>
        </is>
      </c>
      <c r="D769" t="n">
        <v>9.6592</v>
      </c>
      <c r="E769" t="n">
        <v>10.35</v>
      </c>
      <c r="F769" t="n">
        <v>6.86</v>
      </c>
      <c r="G769" t="n">
        <v>45.7</v>
      </c>
      <c r="H769" t="n">
        <v>0.63</v>
      </c>
      <c r="I769" t="n">
        <v>9</v>
      </c>
      <c r="J769" t="n">
        <v>318.8</v>
      </c>
      <c r="K769" t="n">
        <v>61.82</v>
      </c>
      <c r="L769" t="n">
        <v>11.25</v>
      </c>
      <c r="M769" t="n">
        <v>7</v>
      </c>
      <c r="N769" t="n">
        <v>95.73</v>
      </c>
      <c r="O769" t="n">
        <v>39553.2</v>
      </c>
      <c r="P769" t="n">
        <v>123.22</v>
      </c>
      <c r="Q769" t="n">
        <v>204.15</v>
      </c>
      <c r="R769" t="n">
        <v>26.92</v>
      </c>
      <c r="S769" t="n">
        <v>17.37</v>
      </c>
      <c r="T769" t="n">
        <v>2658.33</v>
      </c>
      <c r="U769" t="n">
        <v>0.65</v>
      </c>
      <c r="V769" t="n">
        <v>0.74</v>
      </c>
      <c r="W769" t="n">
        <v>1.15</v>
      </c>
      <c r="X769" t="n">
        <v>0.16</v>
      </c>
      <c r="Y769" t="n">
        <v>1</v>
      </c>
      <c r="Z769" t="n">
        <v>10</v>
      </c>
    </row>
    <row r="770">
      <c r="A770" t="n">
        <v>42</v>
      </c>
      <c r="B770" t="n">
        <v>150</v>
      </c>
      <c r="C770" t="inlineStr">
        <is>
          <t xml:space="preserve">CONCLUIDO	</t>
        </is>
      </c>
      <c r="D770" t="n">
        <v>9.653499999999999</v>
      </c>
      <c r="E770" t="n">
        <v>10.36</v>
      </c>
      <c r="F770" t="n">
        <v>6.86</v>
      </c>
      <c r="G770" t="n">
        <v>45.74</v>
      </c>
      <c r="H770" t="n">
        <v>0.64</v>
      </c>
      <c r="I770" t="n">
        <v>9</v>
      </c>
      <c r="J770" t="n">
        <v>319.36</v>
      </c>
      <c r="K770" t="n">
        <v>61.82</v>
      </c>
      <c r="L770" t="n">
        <v>11.5</v>
      </c>
      <c r="M770" t="n">
        <v>7</v>
      </c>
      <c r="N770" t="n">
        <v>96.04000000000001</v>
      </c>
      <c r="O770" t="n">
        <v>39622.59</v>
      </c>
      <c r="P770" t="n">
        <v>123.48</v>
      </c>
      <c r="Q770" t="n">
        <v>204.16</v>
      </c>
      <c r="R770" t="n">
        <v>27.14</v>
      </c>
      <c r="S770" t="n">
        <v>17.37</v>
      </c>
      <c r="T770" t="n">
        <v>2766.07</v>
      </c>
      <c r="U770" t="n">
        <v>0.64</v>
      </c>
      <c r="V770" t="n">
        <v>0.74</v>
      </c>
      <c r="W770" t="n">
        <v>1.15</v>
      </c>
      <c r="X770" t="n">
        <v>0.17</v>
      </c>
      <c r="Y770" t="n">
        <v>1</v>
      </c>
      <c r="Z770" t="n">
        <v>10</v>
      </c>
    </row>
    <row r="771">
      <c r="A771" t="n">
        <v>43</v>
      </c>
      <c r="B771" t="n">
        <v>150</v>
      </c>
      <c r="C771" t="inlineStr">
        <is>
          <t xml:space="preserve">CONCLUIDO	</t>
        </is>
      </c>
      <c r="D771" t="n">
        <v>9.660299999999999</v>
      </c>
      <c r="E771" t="n">
        <v>10.35</v>
      </c>
      <c r="F771" t="n">
        <v>6.85</v>
      </c>
      <c r="G771" t="n">
        <v>45.7</v>
      </c>
      <c r="H771" t="n">
        <v>0.65</v>
      </c>
      <c r="I771" t="n">
        <v>9</v>
      </c>
      <c r="J771" t="n">
        <v>319.93</v>
      </c>
      <c r="K771" t="n">
        <v>61.82</v>
      </c>
      <c r="L771" t="n">
        <v>11.75</v>
      </c>
      <c r="M771" t="n">
        <v>7</v>
      </c>
      <c r="N771" t="n">
        <v>96.36</v>
      </c>
      <c r="O771" t="n">
        <v>39692.13</v>
      </c>
      <c r="P771" t="n">
        <v>123.35</v>
      </c>
      <c r="Q771" t="n">
        <v>204.14</v>
      </c>
      <c r="R771" t="n">
        <v>26.96</v>
      </c>
      <c r="S771" t="n">
        <v>17.37</v>
      </c>
      <c r="T771" t="n">
        <v>2675.9</v>
      </c>
      <c r="U771" t="n">
        <v>0.64</v>
      </c>
      <c r="V771" t="n">
        <v>0.75</v>
      </c>
      <c r="W771" t="n">
        <v>1.15</v>
      </c>
      <c r="X771" t="n">
        <v>0.16</v>
      </c>
      <c r="Y771" t="n">
        <v>1</v>
      </c>
      <c r="Z771" t="n">
        <v>10</v>
      </c>
    </row>
    <row r="772">
      <c r="A772" t="n">
        <v>44</v>
      </c>
      <c r="B772" t="n">
        <v>150</v>
      </c>
      <c r="C772" t="inlineStr">
        <is>
          <t xml:space="preserve">CONCLUIDO	</t>
        </is>
      </c>
      <c r="D772" t="n">
        <v>9.6608</v>
      </c>
      <c r="E772" t="n">
        <v>10.35</v>
      </c>
      <c r="F772" t="n">
        <v>6.85</v>
      </c>
      <c r="G772" t="n">
        <v>45.69</v>
      </c>
      <c r="H772" t="n">
        <v>0.67</v>
      </c>
      <c r="I772" t="n">
        <v>9</v>
      </c>
      <c r="J772" t="n">
        <v>320.49</v>
      </c>
      <c r="K772" t="n">
        <v>61.82</v>
      </c>
      <c r="L772" t="n">
        <v>12</v>
      </c>
      <c r="M772" t="n">
        <v>7</v>
      </c>
      <c r="N772" t="n">
        <v>96.67</v>
      </c>
      <c r="O772" t="n">
        <v>39761.81</v>
      </c>
      <c r="P772" t="n">
        <v>123.21</v>
      </c>
      <c r="Q772" t="n">
        <v>204.14</v>
      </c>
      <c r="R772" t="n">
        <v>27.01</v>
      </c>
      <c r="S772" t="n">
        <v>17.37</v>
      </c>
      <c r="T772" t="n">
        <v>2702.26</v>
      </c>
      <c r="U772" t="n">
        <v>0.64</v>
      </c>
      <c r="V772" t="n">
        <v>0.75</v>
      </c>
      <c r="W772" t="n">
        <v>1.15</v>
      </c>
      <c r="X772" t="n">
        <v>0.16</v>
      </c>
      <c r="Y772" t="n">
        <v>1</v>
      </c>
      <c r="Z772" t="n">
        <v>10</v>
      </c>
    </row>
    <row r="773">
      <c r="A773" t="n">
        <v>45</v>
      </c>
      <c r="B773" t="n">
        <v>150</v>
      </c>
      <c r="C773" t="inlineStr">
        <is>
          <t xml:space="preserve">CONCLUIDO	</t>
        </is>
      </c>
      <c r="D773" t="n">
        <v>9.6592</v>
      </c>
      <c r="E773" t="n">
        <v>10.35</v>
      </c>
      <c r="F773" t="n">
        <v>6.86</v>
      </c>
      <c r="G773" t="n">
        <v>45.7</v>
      </c>
      <c r="H773" t="n">
        <v>0.68</v>
      </c>
      <c r="I773" t="n">
        <v>9</v>
      </c>
      <c r="J773" t="n">
        <v>321.06</v>
      </c>
      <c r="K773" t="n">
        <v>61.82</v>
      </c>
      <c r="L773" t="n">
        <v>12.25</v>
      </c>
      <c r="M773" t="n">
        <v>7</v>
      </c>
      <c r="N773" t="n">
        <v>96.98999999999999</v>
      </c>
      <c r="O773" t="n">
        <v>39831.64</v>
      </c>
      <c r="P773" t="n">
        <v>123.13</v>
      </c>
      <c r="Q773" t="n">
        <v>204.14</v>
      </c>
      <c r="R773" t="n">
        <v>26.98</v>
      </c>
      <c r="S773" t="n">
        <v>17.37</v>
      </c>
      <c r="T773" t="n">
        <v>2689.22</v>
      </c>
      <c r="U773" t="n">
        <v>0.64</v>
      </c>
      <c r="V773" t="n">
        <v>0.74</v>
      </c>
      <c r="W773" t="n">
        <v>1.15</v>
      </c>
      <c r="X773" t="n">
        <v>0.16</v>
      </c>
      <c r="Y773" t="n">
        <v>1</v>
      </c>
      <c r="Z773" t="n">
        <v>10</v>
      </c>
    </row>
    <row r="774">
      <c r="A774" t="n">
        <v>46</v>
      </c>
      <c r="B774" t="n">
        <v>150</v>
      </c>
      <c r="C774" t="inlineStr">
        <is>
          <t xml:space="preserve">CONCLUIDO	</t>
        </is>
      </c>
      <c r="D774" t="n">
        <v>9.662599999999999</v>
      </c>
      <c r="E774" t="n">
        <v>10.35</v>
      </c>
      <c r="F774" t="n">
        <v>6.85</v>
      </c>
      <c r="G774" t="n">
        <v>45.68</v>
      </c>
      <c r="H774" t="n">
        <v>0.6899999999999999</v>
      </c>
      <c r="I774" t="n">
        <v>9</v>
      </c>
      <c r="J774" t="n">
        <v>321.63</v>
      </c>
      <c r="K774" t="n">
        <v>61.82</v>
      </c>
      <c r="L774" t="n">
        <v>12.5</v>
      </c>
      <c r="M774" t="n">
        <v>7</v>
      </c>
      <c r="N774" t="n">
        <v>97.31</v>
      </c>
      <c r="O774" t="n">
        <v>39901.61</v>
      </c>
      <c r="P774" t="n">
        <v>122.84</v>
      </c>
      <c r="Q774" t="n">
        <v>204.14</v>
      </c>
      <c r="R774" t="n">
        <v>26.83</v>
      </c>
      <c r="S774" t="n">
        <v>17.37</v>
      </c>
      <c r="T774" t="n">
        <v>2612.43</v>
      </c>
      <c r="U774" t="n">
        <v>0.65</v>
      </c>
      <c r="V774" t="n">
        <v>0.75</v>
      </c>
      <c r="W774" t="n">
        <v>1.15</v>
      </c>
      <c r="X774" t="n">
        <v>0.16</v>
      </c>
      <c r="Y774" t="n">
        <v>1</v>
      </c>
      <c r="Z774" t="n">
        <v>10</v>
      </c>
    </row>
    <row r="775">
      <c r="A775" t="n">
        <v>47</v>
      </c>
      <c r="B775" t="n">
        <v>150</v>
      </c>
      <c r="C775" t="inlineStr">
        <is>
          <t xml:space="preserve">CONCLUIDO	</t>
        </is>
      </c>
      <c r="D775" t="n">
        <v>9.742900000000001</v>
      </c>
      <c r="E775" t="n">
        <v>10.26</v>
      </c>
      <c r="F775" t="n">
        <v>6.82</v>
      </c>
      <c r="G775" t="n">
        <v>51.17</v>
      </c>
      <c r="H775" t="n">
        <v>0.71</v>
      </c>
      <c r="I775" t="n">
        <v>8</v>
      </c>
      <c r="J775" t="n">
        <v>322.2</v>
      </c>
      <c r="K775" t="n">
        <v>61.82</v>
      </c>
      <c r="L775" t="n">
        <v>12.75</v>
      </c>
      <c r="M775" t="n">
        <v>6</v>
      </c>
      <c r="N775" t="n">
        <v>97.62</v>
      </c>
      <c r="O775" t="n">
        <v>39971.73</v>
      </c>
      <c r="P775" t="n">
        <v>122.39</v>
      </c>
      <c r="Q775" t="n">
        <v>204.14</v>
      </c>
      <c r="R775" t="n">
        <v>26</v>
      </c>
      <c r="S775" t="n">
        <v>17.37</v>
      </c>
      <c r="T775" t="n">
        <v>2199.94</v>
      </c>
      <c r="U775" t="n">
        <v>0.67</v>
      </c>
      <c r="V775" t="n">
        <v>0.75</v>
      </c>
      <c r="W775" t="n">
        <v>1.15</v>
      </c>
      <c r="X775" t="n">
        <v>0.13</v>
      </c>
      <c r="Y775" t="n">
        <v>1</v>
      </c>
      <c r="Z775" t="n">
        <v>10</v>
      </c>
    </row>
    <row r="776">
      <c r="A776" t="n">
        <v>48</v>
      </c>
      <c r="B776" t="n">
        <v>150</v>
      </c>
      <c r="C776" t="inlineStr">
        <is>
          <t xml:space="preserve">CONCLUIDO	</t>
        </is>
      </c>
      <c r="D776" t="n">
        <v>9.744</v>
      </c>
      <c r="E776" t="n">
        <v>10.26</v>
      </c>
      <c r="F776" t="n">
        <v>6.82</v>
      </c>
      <c r="G776" t="n">
        <v>51.16</v>
      </c>
      <c r="H776" t="n">
        <v>0.72</v>
      </c>
      <c r="I776" t="n">
        <v>8</v>
      </c>
      <c r="J776" t="n">
        <v>322.77</v>
      </c>
      <c r="K776" t="n">
        <v>61.82</v>
      </c>
      <c r="L776" t="n">
        <v>13</v>
      </c>
      <c r="M776" t="n">
        <v>6</v>
      </c>
      <c r="N776" t="n">
        <v>97.94</v>
      </c>
      <c r="O776" t="n">
        <v>40042</v>
      </c>
      <c r="P776" t="n">
        <v>122.31</v>
      </c>
      <c r="Q776" t="n">
        <v>204.15</v>
      </c>
      <c r="R776" t="n">
        <v>25.82</v>
      </c>
      <c r="S776" t="n">
        <v>17.37</v>
      </c>
      <c r="T776" t="n">
        <v>2112.1</v>
      </c>
      <c r="U776" t="n">
        <v>0.67</v>
      </c>
      <c r="V776" t="n">
        <v>0.75</v>
      </c>
      <c r="W776" t="n">
        <v>1.15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150</v>
      </c>
      <c r="C777" t="inlineStr">
        <is>
          <t xml:space="preserve">CONCLUIDO	</t>
        </is>
      </c>
      <c r="D777" t="n">
        <v>9.7392</v>
      </c>
      <c r="E777" t="n">
        <v>10.27</v>
      </c>
      <c r="F777" t="n">
        <v>6.83</v>
      </c>
      <c r="G777" t="n">
        <v>51.2</v>
      </c>
      <c r="H777" t="n">
        <v>0.73</v>
      </c>
      <c r="I777" t="n">
        <v>8</v>
      </c>
      <c r="J777" t="n">
        <v>323.34</v>
      </c>
      <c r="K777" t="n">
        <v>61.82</v>
      </c>
      <c r="L777" t="n">
        <v>13.25</v>
      </c>
      <c r="M777" t="n">
        <v>6</v>
      </c>
      <c r="N777" t="n">
        <v>98.27</v>
      </c>
      <c r="O777" t="n">
        <v>40112.54</v>
      </c>
      <c r="P777" t="n">
        <v>122.35</v>
      </c>
      <c r="Q777" t="n">
        <v>204.14</v>
      </c>
      <c r="R777" t="n">
        <v>25.92</v>
      </c>
      <c r="S777" t="n">
        <v>17.37</v>
      </c>
      <c r="T777" t="n">
        <v>2160</v>
      </c>
      <c r="U777" t="n">
        <v>0.67</v>
      </c>
      <c r="V777" t="n">
        <v>0.75</v>
      </c>
      <c r="W777" t="n">
        <v>1.15</v>
      </c>
      <c r="X777" t="n">
        <v>0.14</v>
      </c>
      <c r="Y777" t="n">
        <v>1</v>
      </c>
      <c r="Z777" t="n">
        <v>10</v>
      </c>
    </row>
    <row r="778">
      <c r="A778" t="n">
        <v>50</v>
      </c>
      <c r="B778" t="n">
        <v>150</v>
      </c>
      <c r="C778" t="inlineStr">
        <is>
          <t xml:space="preserve">CONCLUIDO	</t>
        </is>
      </c>
      <c r="D778" t="n">
        <v>9.734999999999999</v>
      </c>
      <c r="E778" t="n">
        <v>10.27</v>
      </c>
      <c r="F778" t="n">
        <v>6.83</v>
      </c>
      <c r="G778" t="n">
        <v>51.23</v>
      </c>
      <c r="H778" t="n">
        <v>0.74</v>
      </c>
      <c r="I778" t="n">
        <v>8</v>
      </c>
      <c r="J778" t="n">
        <v>323.91</v>
      </c>
      <c r="K778" t="n">
        <v>61.82</v>
      </c>
      <c r="L778" t="n">
        <v>13.5</v>
      </c>
      <c r="M778" t="n">
        <v>6</v>
      </c>
      <c r="N778" t="n">
        <v>98.59</v>
      </c>
      <c r="O778" t="n">
        <v>40183.11</v>
      </c>
      <c r="P778" t="n">
        <v>122.32</v>
      </c>
      <c r="Q778" t="n">
        <v>204.14</v>
      </c>
      <c r="R778" t="n">
        <v>26.31</v>
      </c>
      <c r="S778" t="n">
        <v>17.37</v>
      </c>
      <c r="T778" t="n">
        <v>2355.57</v>
      </c>
      <c r="U778" t="n">
        <v>0.66</v>
      </c>
      <c r="V778" t="n">
        <v>0.75</v>
      </c>
      <c r="W778" t="n">
        <v>1.15</v>
      </c>
      <c r="X778" t="n">
        <v>0.14</v>
      </c>
      <c r="Y778" t="n">
        <v>1</v>
      </c>
      <c r="Z778" t="n">
        <v>10</v>
      </c>
    </row>
    <row r="779">
      <c r="A779" t="n">
        <v>51</v>
      </c>
      <c r="B779" t="n">
        <v>150</v>
      </c>
      <c r="C779" t="inlineStr">
        <is>
          <t xml:space="preserve">CONCLUIDO	</t>
        </is>
      </c>
      <c r="D779" t="n">
        <v>9.732900000000001</v>
      </c>
      <c r="E779" t="n">
        <v>10.27</v>
      </c>
      <c r="F779" t="n">
        <v>6.83</v>
      </c>
      <c r="G779" t="n">
        <v>51.25</v>
      </c>
      <c r="H779" t="n">
        <v>0.76</v>
      </c>
      <c r="I779" t="n">
        <v>8</v>
      </c>
      <c r="J779" t="n">
        <v>324.48</v>
      </c>
      <c r="K779" t="n">
        <v>61.82</v>
      </c>
      <c r="L779" t="n">
        <v>13.75</v>
      </c>
      <c r="M779" t="n">
        <v>6</v>
      </c>
      <c r="N779" t="n">
        <v>98.91</v>
      </c>
      <c r="O779" t="n">
        <v>40253.84</v>
      </c>
      <c r="P779" t="n">
        <v>122.33</v>
      </c>
      <c r="Q779" t="n">
        <v>204.14</v>
      </c>
      <c r="R779" t="n">
        <v>26.19</v>
      </c>
      <c r="S779" t="n">
        <v>17.37</v>
      </c>
      <c r="T779" t="n">
        <v>2295.6</v>
      </c>
      <c r="U779" t="n">
        <v>0.66</v>
      </c>
      <c r="V779" t="n">
        <v>0.75</v>
      </c>
      <c r="W779" t="n">
        <v>1.15</v>
      </c>
      <c r="X779" t="n">
        <v>0.14</v>
      </c>
      <c r="Y779" t="n">
        <v>1</v>
      </c>
      <c r="Z779" t="n">
        <v>10</v>
      </c>
    </row>
    <row r="780">
      <c r="A780" t="n">
        <v>52</v>
      </c>
      <c r="B780" t="n">
        <v>150</v>
      </c>
      <c r="C780" t="inlineStr">
        <is>
          <t xml:space="preserve">CONCLUIDO	</t>
        </is>
      </c>
      <c r="D780" t="n">
        <v>9.7403</v>
      </c>
      <c r="E780" t="n">
        <v>10.27</v>
      </c>
      <c r="F780" t="n">
        <v>6.83</v>
      </c>
      <c r="G780" t="n">
        <v>51.19</v>
      </c>
      <c r="H780" t="n">
        <v>0.77</v>
      </c>
      <c r="I780" t="n">
        <v>8</v>
      </c>
      <c r="J780" t="n">
        <v>325.06</v>
      </c>
      <c r="K780" t="n">
        <v>61.82</v>
      </c>
      <c r="L780" t="n">
        <v>14</v>
      </c>
      <c r="M780" t="n">
        <v>6</v>
      </c>
      <c r="N780" t="n">
        <v>99.23999999999999</v>
      </c>
      <c r="O780" t="n">
        <v>40324.71</v>
      </c>
      <c r="P780" t="n">
        <v>122.25</v>
      </c>
      <c r="Q780" t="n">
        <v>204.16</v>
      </c>
      <c r="R780" t="n">
        <v>25.97</v>
      </c>
      <c r="S780" t="n">
        <v>17.37</v>
      </c>
      <c r="T780" t="n">
        <v>2186.88</v>
      </c>
      <c r="U780" t="n">
        <v>0.67</v>
      </c>
      <c r="V780" t="n">
        <v>0.75</v>
      </c>
      <c r="W780" t="n">
        <v>1.15</v>
      </c>
      <c r="X780" t="n">
        <v>0.13</v>
      </c>
      <c r="Y780" t="n">
        <v>1</v>
      </c>
      <c r="Z780" t="n">
        <v>10</v>
      </c>
    </row>
    <row r="781">
      <c r="A781" t="n">
        <v>53</v>
      </c>
      <c r="B781" t="n">
        <v>150</v>
      </c>
      <c r="C781" t="inlineStr">
        <is>
          <t xml:space="preserve">CONCLUIDO	</t>
        </is>
      </c>
      <c r="D781" t="n">
        <v>9.7308</v>
      </c>
      <c r="E781" t="n">
        <v>10.28</v>
      </c>
      <c r="F781" t="n">
        <v>6.83</v>
      </c>
      <c r="G781" t="n">
        <v>51.26</v>
      </c>
      <c r="H781" t="n">
        <v>0.78</v>
      </c>
      <c r="I781" t="n">
        <v>8</v>
      </c>
      <c r="J781" t="n">
        <v>325.63</v>
      </c>
      <c r="K781" t="n">
        <v>61.82</v>
      </c>
      <c r="L781" t="n">
        <v>14.25</v>
      </c>
      <c r="M781" t="n">
        <v>6</v>
      </c>
      <c r="N781" t="n">
        <v>99.56</v>
      </c>
      <c r="O781" t="n">
        <v>40395.74</v>
      </c>
      <c r="P781" t="n">
        <v>122.25</v>
      </c>
      <c r="Q781" t="n">
        <v>204.17</v>
      </c>
      <c r="R781" t="n">
        <v>26.22</v>
      </c>
      <c r="S781" t="n">
        <v>17.37</v>
      </c>
      <c r="T781" t="n">
        <v>2310.13</v>
      </c>
      <c r="U781" t="n">
        <v>0.66</v>
      </c>
      <c r="V781" t="n">
        <v>0.75</v>
      </c>
      <c r="W781" t="n">
        <v>1.15</v>
      </c>
      <c r="X781" t="n">
        <v>0.14</v>
      </c>
      <c r="Y781" t="n">
        <v>1</v>
      </c>
      <c r="Z781" t="n">
        <v>10</v>
      </c>
    </row>
    <row r="782">
      <c r="A782" t="n">
        <v>54</v>
      </c>
      <c r="B782" t="n">
        <v>150</v>
      </c>
      <c r="C782" t="inlineStr">
        <is>
          <t xml:space="preserve">CONCLUIDO	</t>
        </is>
      </c>
      <c r="D782" t="n">
        <v>9.817</v>
      </c>
      <c r="E782" t="n">
        <v>10.19</v>
      </c>
      <c r="F782" t="n">
        <v>6.8</v>
      </c>
      <c r="G782" t="n">
        <v>58.29</v>
      </c>
      <c r="H782" t="n">
        <v>0.79</v>
      </c>
      <c r="I782" t="n">
        <v>7</v>
      </c>
      <c r="J782" t="n">
        <v>326.21</v>
      </c>
      <c r="K782" t="n">
        <v>61.82</v>
      </c>
      <c r="L782" t="n">
        <v>14.5</v>
      </c>
      <c r="M782" t="n">
        <v>5</v>
      </c>
      <c r="N782" t="n">
        <v>99.89</v>
      </c>
      <c r="O782" t="n">
        <v>40466.92</v>
      </c>
      <c r="P782" t="n">
        <v>121.4</v>
      </c>
      <c r="Q782" t="n">
        <v>204.16</v>
      </c>
      <c r="R782" t="n">
        <v>25.26</v>
      </c>
      <c r="S782" t="n">
        <v>17.37</v>
      </c>
      <c r="T782" t="n">
        <v>1836.82</v>
      </c>
      <c r="U782" t="n">
        <v>0.6899999999999999</v>
      </c>
      <c r="V782" t="n">
        <v>0.75</v>
      </c>
      <c r="W782" t="n">
        <v>1.15</v>
      </c>
      <c r="X782" t="n">
        <v>0.11</v>
      </c>
      <c r="Y782" t="n">
        <v>1</v>
      </c>
      <c r="Z782" t="n">
        <v>10</v>
      </c>
    </row>
    <row r="783">
      <c r="A783" t="n">
        <v>55</v>
      </c>
      <c r="B783" t="n">
        <v>150</v>
      </c>
      <c r="C783" t="inlineStr">
        <is>
          <t xml:space="preserve">CONCLUIDO	</t>
        </is>
      </c>
      <c r="D783" t="n">
        <v>9.813499999999999</v>
      </c>
      <c r="E783" t="n">
        <v>10.19</v>
      </c>
      <c r="F783" t="n">
        <v>6.8</v>
      </c>
      <c r="G783" t="n">
        <v>58.32</v>
      </c>
      <c r="H783" t="n">
        <v>0.8</v>
      </c>
      <c r="I783" t="n">
        <v>7</v>
      </c>
      <c r="J783" t="n">
        <v>326.79</v>
      </c>
      <c r="K783" t="n">
        <v>61.82</v>
      </c>
      <c r="L783" t="n">
        <v>14.75</v>
      </c>
      <c r="M783" t="n">
        <v>5</v>
      </c>
      <c r="N783" t="n">
        <v>100.22</v>
      </c>
      <c r="O783" t="n">
        <v>40538.25</v>
      </c>
      <c r="P783" t="n">
        <v>121.69</v>
      </c>
      <c r="Q783" t="n">
        <v>204.19</v>
      </c>
      <c r="R783" t="n">
        <v>25.3</v>
      </c>
      <c r="S783" t="n">
        <v>17.37</v>
      </c>
      <c r="T783" t="n">
        <v>1855.65</v>
      </c>
      <c r="U783" t="n">
        <v>0.6899999999999999</v>
      </c>
      <c r="V783" t="n">
        <v>0.75</v>
      </c>
      <c r="W783" t="n">
        <v>1.15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150</v>
      </c>
      <c r="C784" t="inlineStr">
        <is>
          <t xml:space="preserve">CONCLUIDO	</t>
        </is>
      </c>
      <c r="D784" t="n">
        <v>9.809799999999999</v>
      </c>
      <c r="E784" t="n">
        <v>10.19</v>
      </c>
      <c r="F784" t="n">
        <v>6.81</v>
      </c>
      <c r="G784" t="n">
        <v>58.35</v>
      </c>
      <c r="H784" t="n">
        <v>0.82</v>
      </c>
      <c r="I784" t="n">
        <v>7</v>
      </c>
      <c r="J784" t="n">
        <v>327.37</v>
      </c>
      <c r="K784" t="n">
        <v>61.82</v>
      </c>
      <c r="L784" t="n">
        <v>15</v>
      </c>
      <c r="M784" t="n">
        <v>5</v>
      </c>
      <c r="N784" t="n">
        <v>100.55</v>
      </c>
      <c r="O784" t="n">
        <v>40609.74</v>
      </c>
      <c r="P784" t="n">
        <v>121.88</v>
      </c>
      <c r="Q784" t="n">
        <v>204.14</v>
      </c>
      <c r="R784" t="n">
        <v>25.47</v>
      </c>
      <c r="S784" t="n">
        <v>17.37</v>
      </c>
      <c r="T784" t="n">
        <v>1942.05</v>
      </c>
      <c r="U784" t="n">
        <v>0.68</v>
      </c>
      <c r="V784" t="n">
        <v>0.75</v>
      </c>
      <c r="W784" t="n">
        <v>1.15</v>
      </c>
      <c r="X784" t="n">
        <v>0.12</v>
      </c>
      <c r="Y784" t="n">
        <v>1</v>
      </c>
      <c r="Z784" t="n">
        <v>10</v>
      </c>
    </row>
    <row r="785">
      <c r="A785" t="n">
        <v>57</v>
      </c>
      <c r="B785" t="n">
        <v>150</v>
      </c>
      <c r="C785" t="inlineStr">
        <is>
          <t xml:space="preserve">CONCLUIDO	</t>
        </is>
      </c>
      <c r="D785" t="n">
        <v>9.8149</v>
      </c>
      <c r="E785" t="n">
        <v>10.19</v>
      </c>
      <c r="F785" t="n">
        <v>6.8</v>
      </c>
      <c r="G785" t="n">
        <v>58.31</v>
      </c>
      <c r="H785" t="n">
        <v>0.83</v>
      </c>
      <c r="I785" t="n">
        <v>7</v>
      </c>
      <c r="J785" t="n">
        <v>327.95</v>
      </c>
      <c r="K785" t="n">
        <v>61.82</v>
      </c>
      <c r="L785" t="n">
        <v>15.25</v>
      </c>
      <c r="M785" t="n">
        <v>5</v>
      </c>
      <c r="N785" t="n">
        <v>100.88</v>
      </c>
      <c r="O785" t="n">
        <v>40681.39</v>
      </c>
      <c r="P785" t="n">
        <v>121.98</v>
      </c>
      <c r="Q785" t="n">
        <v>204.14</v>
      </c>
      <c r="R785" t="n">
        <v>25.29</v>
      </c>
      <c r="S785" t="n">
        <v>17.37</v>
      </c>
      <c r="T785" t="n">
        <v>1854.65</v>
      </c>
      <c r="U785" t="n">
        <v>0.6899999999999999</v>
      </c>
      <c r="V785" t="n">
        <v>0.75</v>
      </c>
      <c r="W785" t="n">
        <v>1.15</v>
      </c>
      <c r="X785" t="n">
        <v>0.11</v>
      </c>
      <c r="Y785" t="n">
        <v>1</v>
      </c>
      <c r="Z785" t="n">
        <v>10</v>
      </c>
    </row>
    <row r="786">
      <c r="A786" t="n">
        <v>58</v>
      </c>
      <c r="B786" t="n">
        <v>150</v>
      </c>
      <c r="C786" t="inlineStr">
        <is>
          <t xml:space="preserve">CONCLUIDO	</t>
        </is>
      </c>
      <c r="D786" t="n">
        <v>9.8079</v>
      </c>
      <c r="E786" t="n">
        <v>10.2</v>
      </c>
      <c r="F786" t="n">
        <v>6.81</v>
      </c>
      <c r="G786" t="n">
        <v>58.37</v>
      </c>
      <c r="H786" t="n">
        <v>0.84</v>
      </c>
      <c r="I786" t="n">
        <v>7</v>
      </c>
      <c r="J786" t="n">
        <v>328.53</v>
      </c>
      <c r="K786" t="n">
        <v>61.82</v>
      </c>
      <c r="L786" t="n">
        <v>15.5</v>
      </c>
      <c r="M786" t="n">
        <v>5</v>
      </c>
      <c r="N786" t="n">
        <v>101.21</v>
      </c>
      <c r="O786" t="n">
        <v>40753.2</v>
      </c>
      <c r="P786" t="n">
        <v>122.09</v>
      </c>
      <c r="Q786" t="n">
        <v>204.15</v>
      </c>
      <c r="R786" t="n">
        <v>25.53</v>
      </c>
      <c r="S786" t="n">
        <v>17.37</v>
      </c>
      <c r="T786" t="n">
        <v>1973.02</v>
      </c>
      <c r="U786" t="n">
        <v>0.68</v>
      </c>
      <c r="V786" t="n">
        <v>0.75</v>
      </c>
      <c r="W786" t="n">
        <v>1.15</v>
      </c>
      <c r="X786" t="n">
        <v>0.12</v>
      </c>
      <c r="Y786" t="n">
        <v>1</v>
      </c>
      <c r="Z786" t="n">
        <v>10</v>
      </c>
    </row>
    <row r="787">
      <c r="A787" t="n">
        <v>59</v>
      </c>
      <c r="B787" t="n">
        <v>150</v>
      </c>
      <c r="C787" t="inlineStr">
        <is>
          <t xml:space="preserve">CONCLUIDO	</t>
        </is>
      </c>
      <c r="D787" t="n">
        <v>9.803699999999999</v>
      </c>
      <c r="E787" t="n">
        <v>10.2</v>
      </c>
      <c r="F787" t="n">
        <v>6.81</v>
      </c>
      <c r="G787" t="n">
        <v>58.41</v>
      </c>
      <c r="H787" t="n">
        <v>0.85</v>
      </c>
      <c r="I787" t="n">
        <v>7</v>
      </c>
      <c r="J787" t="n">
        <v>329.12</v>
      </c>
      <c r="K787" t="n">
        <v>61.82</v>
      </c>
      <c r="L787" t="n">
        <v>15.75</v>
      </c>
      <c r="M787" t="n">
        <v>5</v>
      </c>
      <c r="N787" t="n">
        <v>101.54</v>
      </c>
      <c r="O787" t="n">
        <v>40825.16</v>
      </c>
      <c r="P787" t="n">
        <v>122.18</v>
      </c>
      <c r="Q787" t="n">
        <v>204.14</v>
      </c>
      <c r="R787" t="n">
        <v>25.59</v>
      </c>
      <c r="S787" t="n">
        <v>17.37</v>
      </c>
      <c r="T787" t="n">
        <v>2001.31</v>
      </c>
      <c r="U787" t="n">
        <v>0.68</v>
      </c>
      <c r="V787" t="n">
        <v>0.75</v>
      </c>
      <c r="W787" t="n">
        <v>1.15</v>
      </c>
      <c r="X787" t="n">
        <v>0.12</v>
      </c>
      <c r="Y787" t="n">
        <v>1</v>
      </c>
      <c r="Z787" t="n">
        <v>10</v>
      </c>
    </row>
    <row r="788">
      <c r="A788" t="n">
        <v>60</v>
      </c>
      <c r="B788" t="n">
        <v>150</v>
      </c>
      <c r="C788" t="inlineStr">
        <is>
          <t xml:space="preserve">CONCLUIDO	</t>
        </is>
      </c>
      <c r="D788" t="n">
        <v>9.8093</v>
      </c>
      <c r="E788" t="n">
        <v>10.19</v>
      </c>
      <c r="F788" t="n">
        <v>6.81</v>
      </c>
      <c r="G788" t="n">
        <v>58.36</v>
      </c>
      <c r="H788" t="n">
        <v>0.86</v>
      </c>
      <c r="I788" t="n">
        <v>7</v>
      </c>
      <c r="J788" t="n">
        <v>329.7</v>
      </c>
      <c r="K788" t="n">
        <v>61.82</v>
      </c>
      <c r="L788" t="n">
        <v>16</v>
      </c>
      <c r="M788" t="n">
        <v>5</v>
      </c>
      <c r="N788" t="n">
        <v>101.88</v>
      </c>
      <c r="O788" t="n">
        <v>40897.29</v>
      </c>
      <c r="P788" t="n">
        <v>122.05</v>
      </c>
      <c r="Q788" t="n">
        <v>204.14</v>
      </c>
      <c r="R788" t="n">
        <v>25.59</v>
      </c>
      <c r="S788" t="n">
        <v>17.37</v>
      </c>
      <c r="T788" t="n">
        <v>2001.83</v>
      </c>
      <c r="U788" t="n">
        <v>0.68</v>
      </c>
      <c r="V788" t="n">
        <v>0.75</v>
      </c>
      <c r="W788" t="n">
        <v>1.14</v>
      </c>
      <c r="X788" t="n">
        <v>0.12</v>
      </c>
      <c r="Y788" t="n">
        <v>1</v>
      </c>
      <c r="Z788" t="n">
        <v>10</v>
      </c>
    </row>
    <row r="789">
      <c r="A789" t="n">
        <v>61</v>
      </c>
      <c r="B789" t="n">
        <v>150</v>
      </c>
      <c r="C789" t="inlineStr">
        <is>
          <t xml:space="preserve">CONCLUIDO	</t>
        </is>
      </c>
      <c r="D789" t="n">
        <v>9.805</v>
      </c>
      <c r="E789" t="n">
        <v>10.2</v>
      </c>
      <c r="F789" t="n">
        <v>6.81</v>
      </c>
      <c r="G789" t="n">
        <v>58.4</v>
      </c>
      <c r="H789" t="n">
        <v>0.88</v>
      </c>
      <c r="I789" t="n">
        <v>7</v>
      </c>
      <c r="J789" t="n">
        <v>330.29</v>
      </c>
      <c r="K789" t="n">
        <v>61.82</v>
      </c>
      <c r="L789" t="n">
        <v>16.25</v>
      </c>
      <c r="M789" t="n">
        <v>5</v>
      </c>
      <c r="N789" t="n">
        <v>102.21</v>
      </c>
      <c r="O789" t="n">
        <v>40969.57</v>
      </c>
      <c r="P789" t="n">
        <v>121.98</v>
      </c>
      <c r="Q789" t="n">
        <v>204.14</v>
      </c>
      <c r="R789" t="n">
        <v>25.67</v>
      </c>
      <c r="S789" t="n">
        <v>17.37</v>
      </c>
      <c r="T789" t="n">
        <v>2040.7</v>
      </c>
      <c r="U789" t="n">
        <v>0.68</v>
      </c>
      <c r="V789" t="n">
        <v>0.75</v>
      </c>
      <c r="W789" t="n">
        <v>1.15</v>
      </c>
      <c r="X789" t="n">
        <v>0.12</v>
      </c>
      <c r="Y789" t="n">
        <v>1</v>
      </c>
      <c r="Z789" t="n">
        <v>10</v>
      </c>
    </row>
    <row r="790">
      <c r="A790" t="n">
        <v>62</v>
      </c>
      <c r="B790" t="n">
        <v>150</v>
      </c>
      <c r="C790" t="inlineStr">
        <is>
          <t xml:space="preserve">CONCLUIDO	</t>
        </is>
      </c>
      <c r="D790" t="n">
        <v>9.805</v>
      </c>
      <c r="E790" t="n">
        <v>10.2</v>
      </c>
      <c r="F790" t="n">
        <v>6.81</v>
      </c>
      <c r="G790" t="n">
        <v>58.4</v>
      </c>
      <c r="H790" t="n">
        <v>0.89</v>
      </c>
      <c r="I790" t="n">
        <v>7</v>
      </c>
      <c r="J790" t="n">
        <v>330.87</v>
      </c>
      <c r="K790" t="n">
        <v>61.82</v>
      </c>
      <c r="L790" t="n">
        <v>16.5</v>
      </c>
      <c r="M790" t="n">
        <v>5</v>
      </c>
      <c r="N790" t="n">
        <v>102.55</v>
      </c>
      <c r="O790" t="n">
        <v>41042.02</v>
      </c>
      <c r="P790" t="n">
        <v>121.88</v>
      </c>
      <c r="Q790" t="n">
        <v>204.14</v>
      </c>
      <c r="R790" t="n">
        <v>25.69</v>
      </c>
      <c r="S790" t="n">
        <v>17.37</v>
      </c>
      <c r="T790" t="n">
        <v>2053.87</v>
      </c>
      <c r="U790" t="n">
        <v>0.68</v>
      </c>
      <c r="V790" t="n">
        <v>0.75</v>
      </c>
      <c r="W790" t="n">
        <v>1.15</v>
      </c>
      <c r="X790" t="n">
        <v>0.12</v>
      </c>
      <c r="Y790" t="n">
        <v>1</v>
      </c>
      <c r="Z790" t="n">
        <v>10</v>
      </c>
    </row>
    <row r="791">
      <c r="A791" t="n">
        <v>63</v>
      </c>
      <c r="B791" t="n">
        <v>150</v>
      </c>
      <c r="C791" t="inlineStr">
        <is>
          <t xml:space="preserve">CONCLUIDO	</t>
        </is>
      </c>
      <c r="D791" t="n">
        <v>9.801</v>
      </c>
      <c r="E791" t="n">
        <v>10.2</v>
      </c>
      <c r="F791" t="n">
        <v>6.82</v>
      </c>
      <c r="G791" t="n">
        <v>58.43</v>
      </c>
      <c r="H791" t="n">
        <v>0.9</v>
      </c>
      <c r="I791" t="n">
        <v>7</v>
      </c>
      <c r="J791" t="n">
        <v>331.46</v>
      </c>
      <c r="K791" t="n">
        <v>61.82</v>
      </c>
      <c r="L791" t="n">
        <v>16.75</v>
      </c>
      <c r="M791" t="n">
        <v>5</v>
      </c>
      <c r="N791" t="n">
        <v>102.89</v>
      </c>
      <c r="O791" t="n">
        <v>41114.63</v>
      </c>
      <c r="P791" t="n">
        <v>121.86</v>
      </c>
      <c r="Q791" t="n">
        <v>204.15</v>
      </c>
      <c r="R791" t="n">
        <v>25.8</v>
      </c>
      <c r="S791" t="n">
        <v>17.37</v>
      </c>
      <c r="T791" t="n">
        <v>2108.88</v>
      </c>
      <c r="U791" t="n">
        <v>0.67</v>
      </c>
      <c r="V791" t="n">
        <v>0.75</v>
      </c>
      <c r="W791" t="n">
        <v>1.15</v>
      </c>
      <c r="X791" t="n">
        <v>0.13</v>
      </c>
      <c r="Y791" t="n">
        <v>1</v>
      </c>
      <c r="Z791" t="n">
        <v>10</v>
      </c>
    </row>
    <row r="792">
      <c r="A792" t="n">
        <v>64</v>
      </c>
      <c r="B792" t="n">
        <v>150</v>
      </c>
      <c r="C792" t="inlineStr">
        <is>
          <t xml:space="preserve">CONCLUIDO	</t>
        </is>
      </c>
      <c r="D792" t="n">
        <v>9.805</v>
      </c>
      <c r="E792" t="n">
        <v>10.2</v>
      </c>
      <c r="F792" t="n">
        <v>6.81</v>
      </c>
      <c r="G792" t="n">
        <v>58.4</v>
      </c>
      <c r="H792" t="n">
        <v>0.91</v>
      </c>
      <c r="I792" t="n">
        <v>7</v>
      </c>
      <c r="J792" t="n">
        <v>332.05</v>
      </c>
      <c r="K792" t="n">
        <v>61.82</v>
      </c>
      <c r="L792" t="n">
        <v>17</v>
      </c>
      <c r="M792" t="n">
        <v>5</v>
      </c>
      <c r="N792" t="n">
        <v>103.23</v>
      </c>
      <c r="O792" t="n">
        <v>41187.41</v>
      </c>
      <c r="P792" t="n">
        <v>121.67</v>
      </c>
      <c r="Q792" t="n">
        <v>204.15</v>
      </c>
      <c r="R792" t="n">
        <v>25.68</v>
      </c>
      <c r="S792" t="n">
        <v>17.37</v>
      </c>
      <c r="T792" t="n">
        <v>2047.25</v>
      </c>
      <c r="U792" t="n">
        <v>0.68</v>
      </c>
      <c r="V792" t="n">
        <v>0.75</v>
      </c>
      <c r="W792" t="n">
        <v>1.15</v>
      </c>
      <c r="X792" t="n">
        <v>0.12</v>
      </c>
      <c r="Y792" t="n">
        <v>1</v>
      </c>
      <c r="Z792" t="n">
        <v>10</v>
      </c>
    </row>
    <row r="793">
      <c r="A793" t="n">
        <v>65</v>
      </c>
      <c r="B793" t="n">
        <v>150</v>
      </c>
      <c r="C793" t="inlineStr">
        <is>
          <t xml:space="preserve">CONCLUIDO	</t>
        </is>
      </c>
      <c r="D793" t="n">
        <v>9.8103</v>
      </c>
      <c r="E793" t="n">
        <v>10.19</v>
      </c>
      <c r="F793" t="n">
        <v>6.81</v>
      </c>
      <c r="G793" t="n">
        <v>58.35</v>
      </c>
      <c r="H793" t="n">
        <v>0.92</v>
      </c>
      <c r="I793" t="n">
        <v>7</v>
      </c>
      <c r="J793" t="n">
        <v>332.64</v>
      </c>
      <c r="K793" t="n">
        <v>61.82</v>
      </c>
      <c r="L793" t="n">
        <v>17.25</v>
      </c>
      <c r="M793" t="n">
        <v>5</v>
      </c>
      <c r="N793" t="n">
        <v>103.57</v>
      </c>
      <c r="O793" t="n">
        <v>41260.35</v>
      </c>
      <c r="P793" t="n">
        <v>121.39</v>
      </c>
      <c r="Q793" t="n">
        <v>204.15</v>
      </c>
      <c r="R793" t="n">
        <v>25.43</v>
      </c>
      <c r="S793" t="n">
        <v>17.37</v>
      </c>
      <c r="T793" t="n">
        <v>1919.9</v>
      </c>
      <c r="U793" t="n">
        <v>0.68</v>
      </c>
      <c r="V793" t="n">
        <v>0.75</v>
      </c>
      <c r="W793" t="n">
        <v>1.15</v>
      </c>
      <c r="X793" t="n">
        <v>0.12</v>
      </c>
      <c r="Y793" t="n">
        <v>1</v>
      </c>
      <c r="Z793" t="n">
        <v>10</v>
      </c>
    </row>
    <row r="794">
      <c r="A794" t="n">
        <v>66</v>
      </c>
      <c r="B794" t="n">
        <v>150</v>
      </c>
      <c r="C794" t="inlineStr">
        <is>
          <t xml:space="preserve">CONCLUIDO	</t>
        </is>
      </c>
      <c r="D794" t="n">
        <v>9.884399999999999</v>
      </c>
      <c r="E794" t="n">
        <v>10.12</v>
      </c>
      <c r="F794" t="n">
        <v>6.79</v>
      </c>
      <c r="G794" t="n">
        <v>67.86</v>
      </c>
      <c r="H794" t="n">
        <v>0.9399999999999999</v>
      </c>
      <c r="I794" t="n">
        <v>6</v>
      </c>
      <c r="J794" t="n">
        <v>333.24</v>
      </c>
      <c r="K794" t="n">
        <v>61.82</v>
      </c>
      <c r="L794" t="n">
        <v>17.5</v>
      </c>
      <c r="M794" t="n">
        <v>4</v>
      </c>
      <c r="N794" t="n">
        <v>103.92</v>
      </c>
      <c r="O794" t="n">
        <v>41333.46</v>
      </c>
      <c r="P794" t="n">
        <v>121</v>
      </c>
      <c r="Q794" t="n">
        <v>204.15</v>
      </c>
      <c r="R794" t="n">
        <v>24.73</v>
      </c>
      <c r="S794" t="n">
        <v>17.37</v>
      </c>
      <c r="T794" t="n">
        <v>1575.18</v>
      </c>
      <c r="U794" t="n">
        <v>0.7</v>
      </c>
      <c r="V794" t="n">
        <v>0.75</v>
      </c>
      <c r="W794" t="n">
        <v>1.15</v>
      </c>
      <c r="X794" t="n">
        <v>0.1</v>
      </c>
      <c r="Y794" t="n">
        <v>1</v>
      </c>
      <c r="Z794" t="n">
        <v>10</v>
      </c>
    </row>
    <row r="795">
      <c r="A795" t="n">
        <v>67</v>
      </c>
      <c r="B795" t="n">
        <v>150</v>
      </c>
      <c r="C795" t="inlineStr">
        <is>
          <t xml:space="preserve">CONCLUIDO	</t>
        </is>
      </c>
      <c r="D795" t="n">
        <v>9.885</v>
      </c>
      <c r="E795" t="n">
        <v>10.12</v>
      </c>
      <c r="F795" t="n">
        <v>6.79</v>
      </c>
      <c r="G795" t="n">
        <v>67.86</v>
      </c>
      <c r="H795" t="n">
        <v>0.95</v>
      </c>
      <c r="I795" t="n">
        <v>6</v>
      </c>
      <c r="J795" t="n">
        <v>333.83</v>
      </c>
      <c r="K795" t="n">
        <v>61.82</v>
      </c>
      <c r="L795" t="n">
        <v>17.75</v>
      </c>
      <c r="M795" t="n">
        <v>4</v>
      </c>
      <c r="N795" t="n">
        <v>104.26</v>
      </c>
      <c r="O795" t="n">
        <v>41406.86</v>
      </c>
      <c r="P795" t="n">
        <v>121.12</v>
      </c>
      <c r="Q795" t="n">
        <v>204.14</v>
      </c>
      <c r="R795" t="n">
        <v>24.73</v>
      </c>
      <c r="S795" t="n">
        <v>17.37</v>
      </c>
      <c r="T795" t="n">
        <v>1577.64</v>
      </c>
      <c r="U795" t="n">
        <v>0.7</v>
      </c>
      <c r="V795" t="n">
        <v>0.75</v>
      </c>
      <c r="W795" t="n">
        <v>1.15</v>
      </c>
      <c r="X795" t="n">
        <v>0.09</v>
      </c>
      <c r="Y795" t="n">
        <v>1</v>
      </c>
      <c r="Z795" t="n">
        <v>10</v>
      </c>
    </row>
    <row r="796">
      <c r="A796" t="n">
        <v>68</v>
      </c>
      <c r="B796" t="n">
        <v>150</v>
      </c>
      <c r="C796" t="inlineStr">
        <is>
          <t xml:space="preserve">CONCLUIDO	</t>
        </is>
      </c>
      <c r="D796" t="n">
        <v>9.881399999999999</v>
      </c>
      <c r="E796" t="n">
        <v>10.12</v>
      </c>
      <c r="F796" t="n">
        <v>6.79</v>
      </c>
      <c r="G796" t="n">
        <v>67.89</v>
      </c>
      <c r="H796" t="n">
        <v>0.96</v>
      </c>
      <c r="I796" t="n">
        <v>6</v>
      </c>
      <c r="J796" t="n">
        <v>334.43</v>
      </c>
      <c r="K796" t="n">
        <v>61.82</v>
      </c>
      <c r="L796" t="n">
        <v>18</v>
      </c>
      <c r="M796" t="n">
        <v>4</v>
      </c>
      <c r="N796" t="n">
        <v>104.61</v>
      </c>
      <c r="O796" t="n">
        <v>41480.31</v>
      </c>
      <c r="P796" t="n">
        <v>121.17</v>
      </c>
      <c r="Q796" t="n">
        <v>204.14</v>
      </c>
      <c r="R796" t="n">
        <v>24.85</v>
      </c>
      <c r="S796" t="n">
        <v>17.37</v>
      </c>
      <c r="T796" t="n">
        <v>1639.29</v>
      </c>
      <c r="U796" t="n">
        <v>0.7</v>
      </c>
      <c r="V796" t="n">
        <v>0.75</v>
      </c>
      <c r="W796" t="n">
        <v>1.15</v>
      </c>
      <c r="X796" t="n">
        <v>0.1</v>
      </c>
      <c r="Y796" t="n">
        <v>1</v>
      </c>
      <c r="Z796" t="n">
        <v>10</v>
      </c>
    </row>
    <row r="797">
      <c r="A797" t="n">
        <v>69</v>
      </c>
      <c r="B797" t="n">
        <v>150</v>
      </c>
      <c r="C797" t="inlineStr">
        <is>
          <t xml:space="preserve">CONCLUIDO	</t>
        </is>
      </c>
      <c r="D797" t="n">
        <v>9.8847</v>
      </c>
      <c r="E797" t="n">
        <v>10.12</v>
      </c>
      <c r="F797" t="n">
        <v>6.79</v>
      </c>
      <c r="G797" t="n">
        <v>67.86</v>
      </c>
      <c r="H797" t="n">
        <v>0.97</v>
      </c>
      <c r="I797" t="n">
        <v>6</v>
      </c>
      <c r="J797" t="n">
        <v>335.02</v>
      </c>
      <c r="K797" t="n">
        <v>61.82</v>
      </c>
      <c r="L797" t="n">
        <v>18.25</v>
      </c>
      <c r="M797" t="n">
        <v>4</v>
      </c>
      <c r="N797" t="n">
        <v>104.95</v>
      </c>
      <c r="O797" t="n">
        <v>41553.93</v>
      </c>
      <c r="P797" t="n">
        <v>121.26</v>
      </c>
      <c r="Q797" t="n">
        <v>204.19</v>
      </c>
      <c r="R797" t="n">
        <v>24.74</v>
      </c>
      <c r="S797" t="n">
        <v>17.37</v>
      </c>
      <c r="T797" t="n">
        <v>1580.67</v>
      </c>
      <c r="U797" t="n">
        <v>0.7</v>
      </c>
      <c r="V797" t="n">
        <v>0.75</v>
      </c>
      <c r="W797" t="n">
        <v>1.15</v>
      </c>
      <c r="X797" t="n">
        <v>0.09</v>
      </c>
      <c r="Y797" t="n">
        <v>1</v>
      </c>
      <c r="Z797" t="n">
        <v>10</v>
      </c>
    </row>
    <row r="798">
      <c r="A798" t="n">
        <v>70</v>
      </c>
      <c r="B798" t="n">
        <v>150</v>
      </c>
      <c r="C798" t="inlineStr">
        <is>
          <t xml:space="preserve">CONCLUIDO	</t>
        </is>
      </c>
      <c r="D798" t="n">
        <v>9.8825</v>
      </c>
      <c r="E798" t="n">
        <v>10.12</v>
      </c>
      <c r="F798" t="n">
        <v>6.79</v>
      </c>
      <c r="G798" t="n">
        <v>67.88</v>
      </c>
      <c r="H798" t="n">
        <v>0.98</v>
      </c>
      <c r="I798" t="n">
        <v>6</v>
      </c>
      <c r="J798" t="n">
        <v>335.62</v>
      </c>
      <c r="K798" t="n">
        <v>61.82</v>
      </c>
      <c r="L798" t="n">
        <v>18.5</v>
      </c>
      <c r="M798" t="n">
        <v>4</v>
      </c>
      <c r="N798" t="n">
        <v>105.3</v>
      </c>
      <c r="O798" t="n">
        <v>41627.72</v>
      </c>
      <c r="P798" t="n">
        <v>121.41</v>
      </c>
      <c r="Q798" t="n">
        <v>204.14</v>
      </c>
      <c r="R798" t="n">
        <v>24.93</v>
      </c>
      <c r="S798" t="n">
        <v>17.37</v>
      </c>
      <c r="T798" t="n">
        <v>1676.94</v>
      </c>
      <c r="U798" t="n">
        <v>0.7</v>
      </c>
      <c r="V798" t="n">
        <v>0.75</v>
      </c>
      <c r="W798" t="n">
        <v>1.14</v>
      </c>
      <c r="X798" t="n">
        <v>0.1</v>
      </c>
      <c r="Y798" t="n">
        <v>1</v>
      </c>
      <c r="Z798" t="n">
        <v>10</v>
      </c>
    </row>
    <row r="799">
      <c r="A799" t="n">
        <v>71</v>
      </c>
      <c r="B799" t="n">
        <v>150</v>
      </c>
      <c r="C799" t="inlineStr">
        <is>
          <t xml:space="preserve">CONCLUIDO	</t>
        </is>
      </c>
      <c r="D799" t="n">
        <v>9.882199999999999</v>
      </c>
      <c r="E799" t="n">
        <v>10.12</v>
      </c>
      <c r="F799" t="n">
        <v>6.79</v>
      </c>
      <c r="G799" t="n">
        <v>67.89</v>
      </c>
      <c r="H799" t="n">
        <v>0.99</v>
      </c>
      <c r="I799" t="n">
        <v>6</v>
      </c>
      <c r="J799" t="n">
        <v>336.22</v>
      </c>
      <c r="K799" t="n">
        <v>61.82</v>
      </c>
      <c r="L799" t="n">
        <v>18.75</v>
      </c>
      <c r="M799" t="n">
        <v>4</v>
      </c>
      <c r="N799" t="n">
        <v>105.65</v>
      </c>
      <c r="O799" t="n">
        <v>41701.68</v>
      </c>
      <c r="P799" t="n">
        <v>121.49</v>
      </c>
      <c r="Q799" t="n">
        <v>204.14</v>
      </c>
      <c r="R799" t="n">
        <v>24.94</v>
      </c>
      <c r="S799" t="n">
        <v>17.37</v>
      </c>
      <c r="T799" t="n">
        <v>1681.47</v>
      </c>
      <c r="U799" t="n">
        <v>0.7</v>
      </c>
      <c r="V799" t="n">
        <v>0.75</v>
      </c>
      <c r="W799" t="n">
        <v>1.14</v>
      </c>
      <c r="X799" t="n">
        <v>0.1</v>
      </c>
      <c r="Y799" t="n">
        <v>1</v>
      </c>
      <c r="Z799" t="n">
        <v>10</v>
      </c>
    </row>
    <row r="800">
      <c r="A800" t="n">
        <v>72</v>
      </c>
      <c r="B800" t="n">
        <v>150</v>
      </c>
      <c r="C800" t="inlineStr">
        <is>
          <t xml:space="preserve">CONCLUIDO	</t>
        </is>
      </c>
      <c r="D800" t="n">
        <v>9.8879</v>
      </c>
      <c r="E800" t="n">
        <v>10.11</v>
      </c>
      <c r="F800" t="n">
        <v>6.78</v>
      </c>
      <c r="G800" t="n">
        <v>67.83</v>
      </c>
      <c r="H800" t="n">
        <v>1.01</v>
      </c>
      <c r="I800" t="n">
        <v>6</v>
      </c>
      <c r="J800" t="n">
        <v>336.82</v>
      </c>
      <c r="K800" t="n">
        <v>61.82</v>
      </c>
      <c r="L800" t="n">
        <v>19</v>
      </c>
      <c r="M800" t="n">
        <v>4</v>
      </c>
      <c r="N800" t="n">
        <v>106</v>
      </c>
      <c r="O800" t="n">
        <v>41775.82</v>
      </c>
      <c r="P800" t="n">
        <v>121.38</v>
      </c>
      <c r="Q800" t="n">
        <v>204.15</v>
      </c>
      <c r="R800" t="n">
        <v>24.66</v>
      </c>
      <c r="S800" t="n">
        <v>17.37</v>
      </c>
      <c r="T800" t="n">
        <v>1541.56</v>
      </c>
      <c r="U800" t="n">
        <v>0.7</v>
      </c>
      <c r="V800" t="n">
        <v>0.75</v>
      </c>
      <c r="W800" t="n">
        <v>1.15</v>
      </c>
      <c r="X800" t="n">
        <v>0.09</v>
      </c>
      <c r="Y800" t="n">
        <v>1</v>
      </c>
      <c r="Z800" t="n">
        <v>10</v>
      </c>
    </row>
    <row r="801">
      <c r="A801" t="n">
        <v>73</v>
      </c>
      <c r="B801" t="n">
        <v>150</v>
      </c>
      <c r="C801" t="inlineStr">
        <is>
          <t xml:space="preserve">CONCLUIDO	</t>
        </is>
      </c>
      <c r="D801" t="n">
        <v>9.888500000000001</v>
      </c>
      <c r="E801" t="n">
        <v>10.11</v>
      </c>
      <c r="F801" t="n">
        <v>6.78</v>
      </c>
      <c r="G801" t="n">
        <v>67.81999999999999</v>
      </c>
      <c r="H801" t="n">
        <v>1.02</v>
      </c>
      <c r="I801" t="n">
        <v>6</v>
      </c>
      <c r="J801" t="n">
        <v>337.43</v>
      </c>
      <c r="K801" t="n">
        <v>61.82</v>
      </c>
      <c r="L801" t="n">
        <v>19.25</v>
      </c>
      <c r="M801" t="n">
        <v>4</v>
      </c>
      <c r="N801" t="n">
        <v>106.35</v>
      </c>
      <c r="O801" t="n">
        <v>41850.13</v>
      </c>
      <c r="P801" t="n">
        <v>121.26</v>
      </c>
      <c r="Q801" t="n">
        <v>204.14</v>
      </c>
      <c r="R801" t="n">
        <v>24.65</v>
      </c>
      <c r="S801" t="n">
        <v>17.37</v>
      </c>
      <c r="T801" t="n">
        <v>1535.12</v>
      </c>
      <c r="U801" t="n">
        <v>0.7</v>
      </c>
      <c r="V801" t="n">
        <v>0.75</v>
      </c>
      <c r="W801" t="n">
        <v>1.15</v>
      </c>
      <c r="X801" t="n">
        <v>0.09</v>
      </c>
      <c r="Y801" t="n">
        <v>1</v>
      </c>
      <c r="Z801" t="n">
        <v>10</v>
      </c>
    </row>
    <row r="802">
      <c r="A802" t="n">
        <v>74</v>
      </c>
      <c r="B802" t="n">
        <v>150</v>
      </c>
      <c r="C802" t="inlineStr">
        <is>
          <t xml:space="preserve">CONCLUIDO	</t>
        </is>
      </c>
      <c r="D802" t="n">
        <v>9.8812</v>
      </c>
      <c r="E802" t="n">
        <v>10.12</v>
      </c>
      <c r="F802" t="n">
        <v>6.79</v>
      </c>
      <c r="G802" t="n">
        <v>67.90000000000001</v>
      </c>
      <c r="H802" t="n">
        <v>1.03</v>
      </c>
      <c r="I802" t="n">
        <v>6</v>
      </c>
      <c r="J802" t="n">
        <v>338.03</v>
      </c>
      <c r="K802" t="n">
        <v>61.82</v>
      </c>
      <c r="L802" t="n">
        <v>19.5</v>
      </c>
      <c r="M802" t="n">
        <v>4</v>
      </c>
      <c r="N802" t="n">
        <v>106.71</v>
      </c>
      <c r="O802" t="n">
        <v>41924.62</v>
      </c>
      <c r="P802" t="n">
        <v>121.32</v>
      </c>
      <c r="Q802" t="n">
        <v>204.14</v>
      </c>
      <c r="R802" t="n">
        <v>24.8</v>
      </c>
      <c r="S802" t="n">
        <v>17.37</v>
      </c>
      <c r="T802" t="n">
        <v>1610.59</v>
      </c>
      <c r="U802" t="n">
        <v>0.7</v>
      </c>
      <c r="V802" t="n">
        <v>0.75</v>
      </c>
      <c r="W802" t="n">
        <v>1.15</v>
      </c>
      <c r="X802" t="n">
        <v>0.1</v>
      </c>
      <c r="Y802" t="n">
        <v>1</v>
      </c>
      <c r="Z802" t="n">
        <v>10</v>
      </c>
    </row>
    <row r="803">
      <c r="A803" t="n">
        <v>75</v>
      </c>
      <c r="B803" t="n">
        <v>150</v>
      </c>
      <c r="C803" t="inlineStr">
        <is>
          <t xml:space="preserve">CONCLUIDO	</t>
        </is>
      </c>
      <c r="D803" t="n">
        <v>9.885999999999999</v>
      </c>
      <c r="E803" t="n">
        <v>10.12</v>
      </c>
      <c r="F803" t="n">
        <v>6.78</v>
      </c>
      <c r="G803" t="n">
        <v>67.84999999999999</v>
      </c>
      <c r="H803" t="n">
        <v>1.04</v>
      </c>
      <c r="I803" t="n">
        <v>6</v>
      </c>
      <c r="J803" t="n">
        <v>338.63</v>
      </c>
      <c r="K803" t="n">
        <v>61.82</v>
      </c>
      <c r="L803" t="n">
        <v>19.75</v>
      </c>
      <c r="M803" t="n">
        <v>4</v>
      </c>
      <c r="N803" t="n">
        <v>107.06</v>
      </c>
      <c r="O803" t="n">
        <v>41999.28</v>
      </c>
      <c r="P803" t="n">
        <v>121.14</v>
      </c>
      <c r="Q803" t="n">
        <v>204.18</v>
      </c>
      <c r="R803" t="n">
        <v>24.84</v>
      </c>
      <c r="S803" t="n">
        <v>17.37</v>
      </c>
      <c r="T803" t="n">
        <v>1632.36</v>
      </c>
      <c r="U803" t="n">
        <v>0.7</v>
      </c>
      <c r="V803" t="n">
        <v>0.75</v>
      </c>
      <c r="W803" t="n">
        <v>1.14</v>
      </c>
      <c r="X803" t="n">
        <v>0.09</v>
      </c>
      <c r="Y803" t="n">
        <v>1</v>
      </c>
      <c r="Z803" t="n">
        <v>10</v>
      </c>
    </row>
    <row r="804">
      <c r="A804" t="n">
        <v>76</v>
      </c>
      <c r="B804" t="n">
        <v>150</v>
      </c>
      <c r="C804" t="inlineStr">
        <is>
          <t xml:space="preserve">CONCLUIDO	</t>
        </is>
      </c>
      <c r="D804" t="n">
        <v>9.875999999999999</v>
      </c>
      <c r="E804" t="n">
        <v>10.13</v>
      </c>
      <c r="F804" t="n">
        <v>6.79</v>
      </c>
      <c r="G804" t="n">
        <v>67.95</v>
      </c>
      <c r="H804" t="n">
        <v>1.05</v>
      </c>
      <c r="I804" t="n">
        <v>6</v>
      </c>
      <c r="J804" t="n">
        <v>339.24</v>
      </c>
      <c r="K804" t="n">
        <v>61.82</v>
      </c>
      <c r="L804" t="n">
        <v>20</v>
      </c>
      <c r="M804" t="n">
        <v>4</v>
      </c>
      <c r="N804" t="n">
        <v>107.42</v>
      </c>
      <c r="O804" t="n">
        <v>42074.12</v>
      </c>
      <c r="P804" t="n">
        <v>121.32</v>
      </c>
      <c r="Q804" t="n">
        <v>204.15</v>
      </c>
      <c r="R804" t="n">
        <v>25.07</v>
      </c>
      <c r="S804" t="n">
        <v>17.37</v>
      </c>
      <c r="T804" t="n">
        <v>1749.07</v>
      </c>
      <c r="U804" t="n">
        <v>0.6899999999999999</v>
      </c>
      <c r="V804" t="n">
        <v>0.75</v>
      </c>
      <c r="W804" t="n">
        <v>1.15</v>
      </c>
      <c r="X804" t="n">
        <v>0.1</v>
      </c>
      <c r="Y804" t="n">
        <v>1</v>
      </c>
      <c r="Z804" t="n">
        <v>10</v>
      </c>
    </row>
    <row r="805">
      <c r="A805" t="n">
        <v>77</v>
      </c>
      <c r="B805" t="n">
        <v>150</v>
      </c>
      <c r="C805" t="inlineStr">
        <is>
          <t xml:space="preserve">CONCLUIDO	</t>
        </is>
      </c>
      <c r="D805" t="n">
        <v>9.882199999999999</v>
      </c>
      <c r="E805" t="n">
        <v>10.12</v>
      </c>
      <c r="F805" t="n">
        <v>6.79</v>
      </c>
      <c r="G805" t="n">
        <v>67.89</v>
      </c>
      <c r="H805" t="n">
        <v>1.06</v>
      </c>
      <c r="I805" t="n">
        <v>6</v>
      </c>
      <c r="J805" t="n">
        <v>339.85</v>
      </c>
      <c r="K805" t="n">
        <v>61.82</v>
      </c>
      <c r="L805" t="n">
        <v>20.25</v>
      </c>
      <c r="M805" t="n">
        <v>4</v>
      </c>
      <c r="N805" t="n">
        <v>107.78</v>
      </c>
      <c r="O805" t="n">
        <v>42149.15</v>
      </c>
      <c r="P805" t="n">
        <v>121.09</v>
      </c>
      <c r="Q805" t="n">
        <v>204.15</v>
      </c>
      <c r="R805" t="n">
        <v>24.79</v>
      </c>
      <c r="S805" t="n">
        <v>17.37</v>
      </c>
      <c r="T805" t="n">
        <v>1608.28</v>
      </c>
      <c r="U805" t="n">
        <v>0.7</v>
      </c>
      <c r="V805" t="n">
        <v>0.75</v>
      </c>
      <c r="W805" t="n">
        <v>1.15</v>
      </c>
      <c r="X805" t="n">
        <v>0.1</v>
      </c>
      <c r="Y805" t="n">
        <v>1</v>
      </c>
      <c r="Z805" t="n">
        <v>10</v>
      </c>
    </row>
    <row r="806">
      <c r="A806" t="n">
        <v>78</v>
      </c>
      <c r="B806" t="n">
        <v>150</v>
      </c>
      <c r="C806" t="inlineStr">
        <is>
          <t xml:space="preserve">CONCLUIDO	</t>
        </is>
      </c>
      <c r="D806" t="n">
        <v>9.879799999999999</v>
      </c>
      <c r="E806" t="n">
        <v>10.12</v>
      </c>
      <c r="F806" t="n">
        <v>6.79</v>
      </c>
      <c r="G806" t="n">
        <v>67.91</v>
      </c>
      <c r="H806" t="n">
        <v>1.07</v>
      </c>
      <c r="I806" t="n">
        <v>6</v>
      </c>
      <c r="J806" t="n">
        <v>340.46</v>
      </c>
      <c r="K806" t="n">
        <v>61.82</v>
      </c>
      <c r="L806" t="n">
        <v>20.5</v>
      </c>
      <c r="M806" t="n">
        <v>4</v>
      </c>
      <c r="N806" t="n">
        <v>108.14</v>
      </c>
      <c r="O806" t="n">
        <v>42224.35</v>
      </c>
      <c r="P806" t="n">
        <v>121.08</v>
      </c>
      <c r="Q806" t="n">
        <v>204.15</v>
      </c>
      <c r="R806" t="n">
        <v>24.94</v>
      </c>
      <c r="S806" t="n">
        <v>17.37</v>
      </c>
      <c r="T806" t="n">
        <v>1681.26</v>
      </c>
      <c r="U806" t="n">
        <v>0.7</v>
      </c>
      <c r="V806" t="n">
        <v>0.75</v>
      </c>
      <c r="W806" t="n">
        <v>1.15</v>
      </c>
      <c r="X806" t="n">
        <v>0.1</v>
      </c>
      <c r="Y806" t="n">
        <v>1</v>
      </c>
      <c r="Z806" t="n">
        <v>10</v>
      </c>
    </row>
    <row r="807">
      <c r="A807" t="n">
        <v>79</v>
      </c>
      <c r="B807" t="n">
        <v>150</v>
      </c>
      <c r="C807" t="inlineStr">
        <is>
          <t xml:space="preserve">CONCLUIDO	</t>
        </is>
      </c>
      <c r="D807" t="n">
        <v>9.8817</v>
      </c>
      <c r="E807" t="n">
        <v>10.12</v>
      </c>
      <c r="F807" t="n">
        <v>6.79</v>
      </c>
      <c r="G807" t="n">
        <v>67.89</v>
      </c>
      <c r="H807" t="n">
        <v>1.08</v>
      </c>
      <c r="I807" t="n">
        <v>6</v>
      </c>
      <c r="J807" t="n">
        <v>341.07</v>
      </c>
      <c r="K807" t="n">
        <v>61.82</v>
      </c>
      <c r="L807" t="n">
        <v>20.75</v>
      </c>
      <c r="M807" t="n">
        <v>4</v>
      </c>
      <c r="N807" t="n">
        <v>108.5</v>
      </c>
      <c r="O807" t="n">
        <v>42299.74</v>
      </c>
      <c r="P807" t="n">
        <v>121.08</v>
      </c>
      <c r="Q807" t="n">
        <v>204.19</v>
      </c>
      <c r="R807" t="n">
        <v>24.82</v>
      </c>
      <c r="S807" t="n">
        <v>17.37</v>
      </c>
      <c r="T807" t="n">
        <v>1621.18</v>
      </c>
      <c r="U807" t="n">
        <v>0.7</v>
      </c>
      <c r="V807" t="n">
        <v>0.75</v>
      </c>
      <c r="W807" t="n">
        <v>1.15</v>
      </c>
      <c r="X807" t="n">
        <v>0.1</v>
      </c>
      <c r="Y807" t="n">
        <v>1</v>
      </c>
      <c r="Z807" t="n">
        <v>10</v>
      </c>
    </row>
    <row r="808">
      <c r="A808" t="n">
        <v>80</v>
      </c>
      <c r="B808" t="n">
        <v>150</v>
      </c>
      <c r="C808" t="inlineStr">
        <is>
          <t xml:space="preserve">CONCLUIDO	</t>
        </is>
      </c>
      <c r="D808" t="n">
        <v>9.8866</v>
      </c>
      <c r="E808" t="n">
        <v>10.11</v>
      </c>
      <c r="F808" t="n">
        <v>6.78</v>
      </c>
      <c r="G808" t="n">
        <v>67.84</v>
      </c>
      <c r="H808" t="n">
        <v>1.1</v>
      </c>
      <c r="I808" t="n">
        <v>6</v>
      </c>
      <c r="J808" t="n">
        <v>341.68</v>
      </c>
      <c r="K808" t="n">
        <v>61.82</v>
      </c>
      <c r="L808" t="n">
        <v>21</v>
      </c>
      <c r="M808" t="n">
        <v>4</v>
      </c>
      <c r="N808" t="n">
        <v>108.86</v>
      </c>
      <c r="O808" t="n">
        <v>42375.31</v>
      </c>
      <c r="P808" t="n">
        <v>120.89</v>
      </c>
      <c r="Q808" t="n">
        <v>204.14</v>
      </c>
      <c r="R808" t="n">
        <v>24.78</v>
      </c>
      <c r="S808" t="n">
        <v>17.37</v>
      </c>
      <c r="T808" t="n">
        <v>1602.44</v>
      </c>
      <c r="U808" t="n">
        <v>0.7</v>
      </c>
      <c r="V808" t="n">
        <v>0.75</v>
      </c>
      <c r="W808" t="n">
        <v>1.14</v>
      </c>
      <c r="X808" t="n">
        <v>0.09</v>
      </c>
      <c r="Y808" t="n">
        <v>1</v>
      </c>
      <c r="Z808" t="n">
        <v>10</v>
      </c>
    </row>
    <row r="809">
      <c r="A809" t="n">
        <v>81</v>
      </c>
      <c r="B809" t="n">
        <v>150</v>
      </c>
      <c r="C809" t="inlineStr">
        <is>
          <t xml:space="preserve">CONCLUIDO	</t>
        </is>
      </c>
      <c r="D809" t="n">
        <v>9.8771</v>
      </c>
      <c r="E809" t="n">
        <v>10.12</v>
      </c>
      <c r="F809" t="n">
        <v>6.79</v>
      </c>
      <c r="G809" t="n">
        <v>67.94</v>
      </c>
      <c r="H809" t="n">
        <v>1.11</v>
      </c>
      <c r="I809" t="n">
        <v>6</v>
      </c>
      <c r="J809" t="n">
        <v>342.3</v>
      </c>
      <c r="K809" t="n">
        <v>61.82</v>
      </c>
      <c r="L809" t="n">
        <v>21.25</v>
      </c>
      <c r="M809" t="n">
        <v>4</v>
      </c>
      <c r="N809" t="n">
        <v>109.23</v>
      </c>
      <c r="O809" t="n">
        <v>42451.07</v>
      </c>
      <c r="P809" t="n">
        <v>120.85</v>
      </c>
      <c r="Q809" t="n">
        <v>204.14</v>
      </c>
      <c r="R809" t="n">
        <v>25.04</v>
      </c>
      <c r="S809" t="n">
        <v>17.37</v>
      </c>
      <c r="T809" t="n">
        <v>1734.72</v>
      </c>
      <c r="U809" t="n">
        <v>0.6899999999999999</v>
      </c>
      <c r="V809" t="n">
        <v>0.75</v>
      </c>
      <c r="W809" t="n">
        <v>1.15</v>
      </c>
      <c r="X809" t="n">
        <v>0.1</v>
      </c>
      <c r="Y809" t="n">
        <v>1</v>
      </c>
      <c r="Z809" t="n">
        <v>10</v>
      </c>
    </row>
    <row r="810">
      <c r="A810" t="n">
        <v>82</v>
      </c>
      <c r="B810" t="n">
        <v>150</v>
      </c>
      <c r="C810" t="inlineStr">
        <is>
          <t xml:space="preserve">CONCLUIDO	</t>
        </is>
      </c>
      <c r="D810" t="n">
        <v>9.9566</v>
      </c>
      <c r="E810" t="n">
        <v>10.04</v>
      </c>
      <c r="F810" t="n">
        <v>6.77</v>
      </c>
      <c r="G810" t="n">
        <v>81.22</v>
      </c>
      <c r="H810" t="n">
        <v>1.12</v>
      </c>
      <c r="I810" t="n">
        <v>5</v>
      </c>
      <c r="J810" t="n">
        <v>342.91</v>
      </c>
      <c r="K810" t="n">
        <v>61.82</v>
      </c>
      <c r="L810" t="n">
        <v>21.5</v>
      </c>
      <c r="M810" t="n">
        <v>3</v>
      </c>
      <c r="N810" t="n">
        <v>109.59</v>
      </c>
      <c r="O810" t="n">
        <v>42527.02</v>
      </c>
      <c r="P810" t="n">
        <v>120.1</v>
      </c>
      <c r="Q810" t="n">
        <v>204.14</v>
      </c>
      <c r="R810" t="n">
        <v>24.33</v>
      </c>
      <c r="S810" t="n">
        <v>17.37</v>
      </c>
      <c r="T810" t="n">
        <v>1381.1</v>
      </c>
      <c r="U810" t="n">
        <v>0.71</v>
      </c>
      <c r="V810" t="n">
        <v>0.75</v>
      </c>
      <c r="W810" t="n">
        <v>1.14</v>
      </c>
      <c r="X810" t="n">
        <v>0.08</v>
      </c>
      <c r="Y810" t="n">
        <v>1</v>
      </c>
      <c r="Z810" t="n">
        <v>10</v>
      </c>
    </row>
    <row r="811">
      <c r="A811" t="n">
        <v>83</v>
      </c>
      <c r="B811" t="n">
        <v>150</v>
      </c>
      <c r="C811" t="inlineStr">
        <is>
          <t xml:space="preserve">CONCLUIDO	</t>
        </is>
      </c>
      <c r="D811" t="n">
        <v>9.952999999999999</v>
      </c>
      <c r="E811" t="n">
        <v>10.05</v>
      </c>
      <c r="F811" t="n">
        <v>6.77</v>
      </c>
      <c r="G811" t="n">
        <v>81.27</v>
      </c>
      <c r="H811" t="n">
        <v>1.13</v>
      </c>
      <c r="I811" t="n">
        <v>5</v>
      </c>
      <c r="J811" t="n">
        <v>343.53</v>
      </c>
      <c r="K811" t="n">
        <v>61.82</v>
      </c>
      <c r="L811" t="n">
        <v>21.75</v>
      </c>
      <c r="M811" t="n">
        <v>3</v>
      </c>
      <c r="N811" t="n">
        <v>109.96</v>
      </c>
      <c r="O811" t="n">
        <v>42603.15</v>
      </c>
      <c r="P811" t="n">
        <v>120.25</v>
      </c>
      <c r="Q811" t="n">
        <v>204.14</v>
      </c>
      <c r="R811" t="n">
        <v>24.37</v>
      </c>
      <c r="S811" t="n">
        <v>17.37</v>
      </c>
      <c r="T811" t="n">
        <v>1400.98</v>
      </c>
      <c r="U811" t="n">
        <v>0.71</v>
      </c>
      <c r="V811" t="n">
        <v>0.75</v>
      </c>
      <c r="W811" t="n">
        <v>1.14</v>
      </c>
      <c r="X811" t="n">
        <v>0.08</v>
      </c>
      <c r="Y811" t="n">
        <v>1</v>
      </c>
      <c r="Z811" t="n">
        <v>10</v>
      </c>
    </row>
    <row r="812">
      <c r="A812" t="n">
        <v>84</v>
      </c>
      <c r="B812" t="n">
        <v>150</v>
      </c>
      <c r="C812" t="inlineStr">
        <is>
          <t xml:space="preserve">CONCLUIDO	</t>
        </is>
      </c>
      <c r="D812" t="n">
        <v>9.9511</v>
      </c>
      <c r="E812" t="n">
        <v>10.05</v>
      </c>
      <c r="F812" t="n">
        <v>6.77</v>
      </c>
      <c r="G812" t="n">
        <v>81.29000000000001</v>
      </c>
      <c r="H812" t="n">
        <v>1.14</v>
      </c>
      <c r="I812" t="n">
        <v>5</v>
      </c>
      <c r="J812" t="n">
        <v>344.15</v>
      </c>
      <c r="K812" t="n">
        <v>61.82</v>
      </c>
      <c r="L812" t="n">
        <v>22</v>
      </c>
      <c r="M812" t="n">
        <v>3</v>
      </c>
      <c r="N812" t="n">
        <v>110.33</v>
      </c>
      <c r="O812" t="n">
        <v>42679.6</v>
      </c>
      <c r="P812" t="n">
        <v>120.57</v>
      </c>
      <c r="Q812" t="n">
        <v>204.14</v>
      </c>
      <c r="R812" t="n">
        <v>24.4</v>
      </c>
      <c r="S812" t="n">
        <v>17.37</v>
      </c>
      <c r="T812" t="n">
        <v>1415.57</v>
      </c>
      <c r="U812" t="n">
        <v>0.71</v>
      </c>
      <c r="V812" t="n">
        <v>0.75</v>
      </c>
      <c r="W812" t="n">
        <v>1.15</v>
      </c>
      <c r="X812" t="n">
        <v>0.08</v>
      </c>
      <c r="Y812" t="n">
        <v>1</v>
      </c>
      <c r="Z812" t="n">
        <v>10</v>
      </c>
    </row>
    <row r="813">
      <c r="A813" t="n">
        <v>85</v>
      </c>
      <c r="B813" t="n">
        <v>150</v>
      </c>
      <c r="C813" t="inlineStr">
        <is>
          <t xml:space="preserve">CONCLUIDO	</t>
        </is>
      </c>
      <c r="D813" t="n">
        <v>9.9491</v>
      </c>
      <c r="E813" t="n">
        <v>10.05</v>
      </c>
      <c r="F813" t="n">
        <v>6.78</v>
      </c>
      <c r="G813" t="n">
        <v>81.31</v>
      </c>
      <c r="H813" t="n">
        <v>1.15</v>
      </c>
      <c r="I813" t="n">
        <v>5</v>
      </c>
      <c r="J813" t="n">
        <v>344.77</v>
      </c>
      <c r="K813" t="n">
        <v>61.82</v>
      </c>
      <c r="L813" t="n">
        <v>22.25</v>
      </c>
      <c r="M813" t="n">
        <v>3</v>
      </c>
      <c r="N813" t="n">
        <v>110.7</v>
      </c>
      <c r="O813" t="n">
        <v>42756.12</v>
      </c>
      <c r="P813" t="n">
        <v>120.78</v>
      </c>
      <c r="Q813" t="n">
        <v>204.14</v>
      </c>
      <c r="R813" t="n">
        <v>24.57</v>
      </c>
      <c r="S813" t="n">
        <v>17.37</v>
      </c>
      <c r="T813" t="n">
        <v>1504.7</v>
      </c>
      <c r="U813" t="n">
        <v>0.71</v>
      </c>
      <c r="V813" t="n">
        <v>0.75</v>
      </c>
      <c r="W813" t="n">
        <v>1.14</v>
      </c>
      <c r="X813" t="n">
        <v>0.09</v>
      </c>
      <c r="Y813" t="n">
        <v>1</v>
      </c>
      <c r="Z813" t="n">
        <v>10</v>
      </c>
    </row>
    <row r="814">
      <c r="A814" t="n">
        <v>86</v>
      </c>
      <c r="B814" t="n">
        <v>150</v>
      </c>
      <c r="C814" t="inlineStr">
        <is>
          <t xml:space="preserve">CONCLUIDO	</t>
        </is>
      </c>
      <c r="D814" t="n">
        <v>9.952999999999999</v>
      </c>
      <c r="E814" t="n">
        <v>10.05</v>
      </c>
      <c r="F814" t="n">
        <v>6.77</v>
      </c>
      <c r="G814" t="n">
        <v>81.27</v>
      </c>
      <c r="H814" t="n">
        <v>1.16</v>
      </c>
      <c r="I814" t="n">
        <v>5</v>
      </c>
      <c r="J814" t="n">
        <v>345.39</v>
      </c>
      <c r="K814" t="n">
        <v>61.82</v>
      </c>
      <c r="L814" t="n">
        <v>22.5</v>
      </c>
      <c r="M814" t="n">
        <v>3</v>
      </c>
      <c r="N814" t="n">
        <v>111.07</v>
      </c>
      <c r="O814" t="n">
        <v>42832.82</v>
      </c>
      <c r="P814" t="n">
        <v>120.82</v>
      </c>
      <c r="Q814" t="n">
        <v>204.14</v>
      </c>
      <c r="R814" t="n">
        <v>24.37</v>
      </c>
      <c r="S814" t="n">
        <v>17.37</v>
      </c>
      <c r="T814" t="n">
        <v>1403.74</v>
      </c>
      <c r="U814" t="n">
        <v>0.71</v>
      </c>
      <c r="V814" t="n">
        <v>0.75</v>
      </c>
      <c r="W814" t="n">
        <v>1.14</v>
      </c>
      <c r="X814" t="n">
        <v>0.08</v>
      </c>
      <c r="Y814" t="n">
        <v>1</v>
      </c>
      <c r="Z814" t="n">
        <v>10</v>
      </c>
    </row>
    <row r="815">
      <c r="A815" t="n">
        <v>87</v>
      </c>
      <c r="B815" t="n">
        <v>150</v>
      </c>
      <c r="C815" t="inlineStr">
        <is>
          <t xml:space="preserve">CONCLUIDO	</t>
        </is>
      </c>
      <c r="D815" t="n">
        <v>9.9541</v>
      </c>
      <c r="E815" t="n">
        <v>10.05</v>
      </c>
      <c r="F815" t="n">
        <v>6.77</v>
      </c>
      <c r="G815" t="n">
        <v>81.25</v>
      </c>
      <c r="H815" t="n">
        <v>1.17</v>
      </c>
      <c r="I815" t="n">
        <v>5</v>
      </c>
      <c r="J815" t="n">
        <v>346.02</v>
      </c>
      <c r="K815" t="n">
        <v>61.82</v>
      </c>
      <c r="L815" t="n">
        <v>22.75</v>
      </c>
      <c r="M815" t="n">
        <v>3</v>
      </c>
      <c r="N815" t="n">
        <v>111.45</v>
      </c>
      <c r="O815" t="n">
        <v>42909.73</v>
      </c>
      <c r="P815" t="n">
        <v>121.03</v>
      </c>
      <c r="Q815" t="n">
        <v>204.14</v>
      </c>
      <c r="R815" t="n">
        <v>24.35</v>
      </c>
      <c r="S815" t="n">
        <v>17.37</v>
      </c>
      <c r="T815" t="n">
        <v>1393.48</v>
      </c>
      <c r="U815" t="n">
        <v>0.71</v>
      </c>
      <c r="V815" t="n">
        <v>0.75</v>
      </c>
      <c r="W815" t="n">
        <v>1.14</v>
      </c>
      <c r="X815" t="n">
        <v>0.08</v>
      </c>
      <c r="Y815" t="n">
        <v>1</v>
      </c>
      <c r="Z815" t="n">
        <v>10</v>
      </c>
    </row>
    <row r="816">
      <c r="A816" t="n">
        <v>88</v>
      </c>
      <c r="B816" t="n">
        <v>150</v>
      </c>
      <c r="C816" t="inlineStr">
        <is>
          <t xml:space="preserve">CONCLUIDO	</t>
        </is>
      </c>
      <c r="D816" t="n">
        <v>9.949400000000001</v>
      </c>
      <c r="E816" t="n">
        <v>10.05</v>
      </c>
      <c r="F816" t="n">
        <v>6.78</v>
      </c>
      <c r="G816" t="n">
        <v>81.31</v>
      </c>
      <c r="H816" t="n">
        <v>1.18</v>
      </c>
      <c r="I816" t="n">
        <v>5</v>
      </c>
      <c r="J816" t="n">
        <v>346.64</v>
      </c>
      <c r="K816" t="n">
        <v>61.82</v>
      </c>
      <c r="L816" t="n">
        <v>23</v>
      </c>
      <c r="M816" t="n">
        <v>3</v>
      </c>
      <c r="N816" t="n">
        <v>111.82</v>
      </c>
      <c r="O816" t="n">
        <v>42986.83</v>
      </c>
      <c r="P816" t="n">
        <v>121.21</v>
      </c>
      <c r="Q816" t="n">
        <v>204.14</v>
      </c>
      <c r="R816" t="n">
        <v>24.49</v>
      </c>
      <c r="S816" t="n">
        <v>17.37</v>
      </c>
      <c r="T816" t="n">
        <v>1464.3</v>
      </c>
      <c r="U816" t="n">
        <v>0.71</v>
      </c>
      <c r="V816" t="n">
        <v>0.75</v>
      </c>
      <c r="W816" t="n">
        <v>1.14</v>
      </c>
      <c r="X816" t="n">
        <v>0.08</v>
      </c>
      <c r="Y816" t="n">
        <v>1</v>
      </c>
      <c r="Z816" t="n">
        <v>10</v>
      </c>
    </row>
    <row r="817">
      <c r="A817" t="n">
        <v>89</v>
      </c>
      <c r="B817" t="n">
        <v>150</v>
      </c>
      <c r="C817" t="inlineStr">
        <is>
          <t xml:space="preserve">CONCLUIDO	</t>
        </is>
      </c>
      <c r="D817" t="n">
        <v>9.950200000000001</v>
      </c>
      <c r="E817" t="n">
        <v>10.05</v>
      </c>
      <c r="F817" t="n">
        <v>6.78</v>
      </c>
      <c r="G817" t="n">
        <v>81.3</v>
      </c>
      <c r="H817" t="n">
        <v>1.19</v>
      </c>
      <c r="I817" t="n">
        <v>5</v>
      </c>
      <c r="J817" t="n">
        <v>347.27</v>
      </c>
      <c r="K817" t="n">
        <v>61.82</v>
      </c>
      <c r="L817" t="n">
        <v>23.25</v>
      </c>
      <c r="M817" t="n">
        <v>3</v>
      </c>
      <c r="N817" t="n">
        <v>112.2</v>
      </c>
      <c r="O817" t="n">
        <v>43064.12</v>
      </c>
      <c r="P817" t="n">
        <v>121.13</v>
      </c>
      <c r="Q817" t="n">
        <v>204.14</v>
      </c>
      <c r="R817" t="n">
        <v>24.5</v>
      </c>
      <c r="S817" t="n">
        <v>17.37</v>
      </c>
      <c r="T817" t="n">
        <v>1464.84</v>
      </c>
      <c r="U817" t="n">
        <v>0.71</v>
      </c>
      <c r="V817" t="n">
        <v>0.75</v>
      </c>
      <c r="W817" t="n">
        <v>1.14</v>
      </c>
      <c r="X817" t="n">
        <v>0.08</v>
      </c>
      <c r="Y817" t="n">
        <v>1</v>
      </c>
      <c r="Z817" t="n">
        <v>10</v>
      </c>
    </row>
    <row r="818">
      <c r="A818" t="n">
        <v>90</v>
      </c>
      <c r="B818" t="n">
        <v>150</v>
      </c>
      <c r="C818" t="inlineStr">
        <is>
          <t xml:space="preserve">CONCLUIDO	</t>
        </is>
      </c>
      <c r="D818" t="n">
        <v>9.953799999999999</v>
      </c>
      <c r="E818" t="n">
        <v>10.05</v>
      </c>
      <c r="F818" t="n">
        <v>6.77</v>
      </c>
      <c r="G818" t="n">
        <v>81.26000000000001</v>
      </c>
      <c r="H818" t="n">
        <v>1.2</v>
      </c>
      <c r="I818" t="n">
        <v>5</v>
      </c>
      <c r="J818" t="n">
        <v>347.9</v>
      </c>
      <c r="K818" t="n">
        <v>61.82</v>
      </c>
      <c r="L818" t="n">
        <v>23.5</v>
      </c>
      <c r="M818" t="n">
        <v>3</v>
      </c>
      <c r="N818" t="n">
        <v>112.58</v>
      </c>
      <c r="O818" t="n">
        <v>43141.62</v>
      </c>
      <c r="P818" t="n">
        <v>121.08</v>
      </c>
      <c r="Q818" t="n">
        <v>204.14</v>
      </c>
      <c r="R818" t="n">
        <v>24.37</v>
      </c>
      <c r="S818" t="n">
        <v>17.37</v>
      </c>
      <c r="T818" t="n">
        <v>1403.21</v>
      </c>
      <c r="U818" t="n">
        <v>0.71</v>
      </c>
      <c r="V818" t="n">
        <v>0.75</v>
      </c>
      <c r="W818" t="n">
        <v>1.14</v>
      </c>
      <c r="X818" t="n">
        <v>0.08</v>
      </c>
      <c r="Y818" t="n">
        <v>1</v>
      </c>
      <c r="Z818" t="n">
        <v>10</v>
      </c>
    </row>
    <row r="819">
      <c r="A819" t="n">
        <v>91</v>
      </c>
      <c r="B819" t="n">
        <v>150</v>
      </c>
      <c r="C819" t="inlineStr">
        <is>
          <t xml:space="preserve">CONCLUIDO	</t>
        </is>
      </c>
      <c r="D819" t="n">
        <v>9.949999999999999</v>
      </c>
      <c r="E819" t="n">
        <v>10.05</v>
      </c>
      <c r="F819" t="n">
        <v>6.78</v>
      </c>
      <c r="G819" t="n">
        <v>81.3</v>
      </c>
      <c r="H819" t="n">
        <v>1.21</v>
      </c>
      <c r="I819" t="n">
        <v>5</v>
      </c>
      <c r="J819" t="n">
        <v>348.53</v>
      </c>
      <c r="K819" t="n">
        <v>61.82</v>
      </c>
      <c r="L819" t="n">
        <v>23.75</v>
      </c>
      <c r="M819" t="n">
        <v>3</v>
      </c>
      <c r="N819" t="n">
        <v>112.96</v>
      </c>
      <c r="O819" t="n">
        <v>43219.31</v>
      </c>
      <c r="P819" t="n">
        <v>121.18</v>
      </c>
      <c r="Q819" t="n">
        <v>204.14</v>
      </c>
      <c r="R819" t="n">
        <v>24.5</v>
      </c>
      <c r="S819" t="n">
        <v>17.37</v>
      </c>
      <c r="T819" t="n">
        <v>1468.73</v>
      </c>
      <c r="U819" t="n">
        <v>0.71</v>
      </c>
      <c r="V819" t="n">
        <v>0.75</v>
      </c>
      <c r="W819" t="n">
        <v>1.14</v>
      </c>
      <c r="X819" t="n">
        <v>0.08</v>
      </c>
      <c r="Y819" t="n">
        <v>1</v>
      </c>
      <c r="Z819" t="n">
        <v>10</v>
      </c>
    </row>
    <row r="820">
      <c r="A820" t="n">
        <v>92</v>
      </c>
      <c r="B820" t="n">
        <v>150</v>
      </c>
      <c r="C820" t="inlineStr">
        <is>
          <t xml:space="preserve">CONCLUIDO	</t>
        </is>
      </c>
      <c r="D820" t="n">
        <v>9.950200000000001</v>
      </c>
      <c r="E820" t="n">
        <v>10.05</v>
      </c>
      <c r="F820" t="n">
        <v>6.78</v>
      </c>
      <c r="G820" t="n">
        <v>81.3</v>
      </c>
      <c r="H820" t="n">
        <v>1.23</v>
      </c>
      <c r="I820" t="n">
        <v>5</v>
      </c>
      <c r="J820" t="n">
        <v>349.16</v>
      </c>
      <c r="K820" t="n">
        <v>61.82</v>
      </c>
      <c r="L820" t="n">
        <v>24</v>
      </c>
      <c r="M820" t="n">
        <v>3</v>
      </c>
      <c r="N820" t="n">
        <v>113.34</v>
      </c>
      <c r="O820" t="n">
        <v>43297.21</v>
      </c>
      <c r="P820" t="n">
        <v>121.16</v>
      </c>
      <c r="Q820" t="n">
        <v>204.14</v>
      </c>
      <c r="R820" t="n">
        <v>24.47</v>
      </c>
      <c r="S820" t="n">
        <v>17.37</v>
      </c>
      <c r="T820" t="n">
        <v>1450.07</v>
      </c>
      <c r="U820" t="n">
        <v>0.71</v>
      </c>
      <c r="V820" t="n">
        <v>0.75</v>
      </c>
      <c r="W820" t="n">
        <v>1.14</v>
      </c>
      <c r="X820" t="n">
        <v>0.08</v>
      </c>
      <c r="Y820" t="n">
        <v>1</v>
      </c>
      <c r="Z820" t="n">
        <v>10</v>
      </c>
    </row>
    <row r="821">
      <c r="A821" t="n">
        <v>93</v>
      </c>
      <c r="B821" t="n">
        <v>150</v>
      </c>
      <c r="C821" t="inlineStr">
        <is>
          <t xml:space="preserve">CONCLUIDO	</t>
        </is>
      </c>
      <c r="D821" t="n">
        <v>9.9497</v>
      </c>
      <c r="E821" t="n">
        <v>10.05</v>
      </c>
      <c r="F821" t="n">
        <v>6.78</v>
      </c>
      <c r="G821" t="n">
        <v>81.31</v>
      </c>
      <c r="H821" t="n">
        <v>1.24</v>
      </c>
      <c r="I821" t="n">
        <v>5</v>
      </c>
      <c r="J821" t="n">
        <v>349.79</v>
      </c>
      <c r="K821" t="n">
        <v>61.82</v>
      </c>
      <c r="L821" t="n">
        <v>24.25</v>
      </c>
      <c r="M821" t="n">
        <v>3</v>
      </c>
      <c r="N821" t="n">
        <v>113.72</v>
      </c>
      <c r="O821" t="n">
        <v>43375.3</v>
      </c>
      <c r="P821" t="n">
        <v>121.22</v>
      </c>
      <c r="Q821" t="n">
        <v>204.14</v>
      </c>
      <c r="R821" t="n">
        <v>24.52</v>
      </c>
      <c r="S821" t="n">
        <v>17.37</v>
      </c>
      <c r="T821" t="n">
        <v>1476.25</v>
      </c>
      <c r="U821" t="n">
        <v>0.71</v>
      </c>
      <c r="V821" t="n">
        <v>0.75</v>
      </c>
      <c r="W821" t="n">
        <v>1.14</v>
      </c>
      <c r="X821" t="n">
        <v>0.08</v>
      </c>
      <c r="Y821" t="n">
        <v>1</v>
      </c>
      <c r="Z821" t="n">
        <v>10</v>
      </c>
    </row>
    <row r="822">
      <c r="A822" t="n">
        <v>94</v>
      </c>
      <c r="B822" t="n">
        <v>150</v>
      </c>
      <c r="C822" t="inlineStr">
        <is>
          <t xml:space="preserve">CONCLUIDO	</t>
        </is>
      </c>
      <c r="D822" t="n">
        <v>9.9544</v>
      </c>
      <c r="E822" t="n">
        <v>10.05</v>
      </c>
      <c r="F822" t="n">
        <v>6.77</v>
      </c>
      <c r="G822" t="n">
        <v>81.25</v>
      </c>
      <c r="H822" t="n">
        <v>1.25</v>
      </c>
      <c r="I822" t="n">
        <v>5</v>
      </c>
      <c r="J822" t="n">
        <v>350.43</v>
      </c>
      <c r="K822" t="n">
        <v>61.82</v>
      </c>
      <c r="L822" t="n">
        <v>24.5</v>
      </c>
      <c r="M822" t="n">
        <v>3</v>
      </c>
      <c r="N822" t="n">
        <v>114.11</v>
      </c>
      <c r="O822" t="n">
        <v>43453.61</v>
      </c>
      <c r="P822" t="n">
        <v>121.03</v>
      </c>
      <c r="Q822" t="n">
        <v>204.14</v>
      </c>
      <c r="R822" t="n">
        <v>24.33</v>
      </c>
      <c r="S822" t="n">
        <v>17.37</v>
      </c>
      <c r="T822" t="n">
        <v>1381.92</v>
      </c>
      <c r="U822" t="n">
        <v>0.71</v>
      </c>
      <c r="V822" t="n">
        <v>0.75</v>
      </c>
      <c r="W822" t="n">
        <v>1.14</v>
      </c>
      <c r="X822" t="n">
        <v>0.08</v>
      </c>
      <c r="Y822" t="n">
        <v>1</v>
      </c>
      <c r="Z822" t="n">
        <v>10</v>
      </c>
    </row>
    <row r="823">
      <c r="A823" t="n">
        <v>95</v>
      </c>
      <c r="B823" t="n">
        <v>150</v>
      </c>
      <c r="C823" t="inlineStr">
        <is>
          <t xml:space="preserve">CONCLUIDO	</t>
        </is>
      </c>
      <c r="D823" t="n">
        <v>9.952999999999999</v>
      </c>
      <c r="E823" t="n">
        <v>10.05</v>
      </c>
      <c r="F823" t="n">
        <v>6.77</v>
      </c>
      <c r="G823" t="n">
        <v>81.27</v>
      </c>
      <c r="H823" t="n">
        <v>1.26</v>
      </c>
      <c r="I823" t="n">
        <v>5</v>
      </c>
      <c r="J823" t="n">
        <v>351.06</v>
      </c>
      <c r="K823" t="n">
        <v>61.82</v>
      </c>
      <c r="L823" t="n">
        <v>24.75</v>
      </c>
      <c r="M823" t="n">
        <v>3</v>
      </c>
      <c r="N823" t="n">
        <v>114.49</v>
      </c>
      <c r="O823" t="n">
        <v>43532.12</v>
      </c>
      <c r="P823" t="n">
        <v>121.08</v>
      </c>
      <c r="Q823" t="n">
        <v>204.15</v>
      </c>
      <c r="R823" t="n">
        <v>24.45</v>
      </c>
      <c r="S823" t="n">
        <v>17.37</v>
      </c>
      <c r="T823" t="n">
        <v>1442.3</v>
      </c>
      <c r="U823" t="n">
        <v>0.71</v>
      </c>
      <c r="V823" t="n">
        <v>0.75</v>
      </c>
      <c r="W823" t="n">
        <v>1.14</v>
      </c>
      <c r="X823" t="n">
        <v>0.08</v>
      </c>
      <c r="Y823" t="n">
        <v>1</v>
      </c>
      <c r="Z823" t="n">
        <v>10</v>
      </c>
    </row>
    <row r="824">
      <c r="A824" t="n">
        <v>96</v>
      </c>
      <c r="B824" t="n">
        <v>150</v>
      </c>
      <c r="C824" t="inlineStr">
        <is>
          <t xml:space="preserve">CONCLUIDO	</t>
        </is>
      </c>
      <c r="D824" t="n">
        <v>9.958</v>
      </c>
      <c r="E824" t="n">
        <v>10.04</v>
      </c>
      <c r="F824" t="n">
        <v>6.77</v>
      </c>
      <c r="G824" t="n">
        <v>81.20999999999999</v>
      </c>
      <c r="H824" t="n">
        <v>1.27</v>
      </c>
      <c r="I824" t="n">
        <v>5</v>
      </c>
      <c r="J824" t="n">
        <v>351.7</v>
      </c>
      <c r="K824" t="n">
        <v>61.82</v>
      </c>
      <c r="L824" t="n">
        <v>25</v>
      </c>
      <c r="M824" t="n">
        <v>3</v>
      </c>
      <c r="N824" t="n">
        <v>114.88</v>
      </c>
      <c r="O824" t="n">
        <v>43610.83</v>
      </c>
      <c r="P824" t="n">
        <v>120.97</v>
      </c>
      <c r="Q824" t="n">
        <v>204.14</v>
      </c>
      <c r="R824" t="n">
        <v>24.25</v>
      </c>
      <c r="S824" t="n">
        <v>17.37</v>
      </c>
      <c r="T824" t="n">
        <v>1340.6</v>
      </c>
      <c r="U824" t="n">
        <v>0.72</v>
      </c>
      <c r="V824" t="n">
        <v>0.75</v>
      </c>
      <c r="W824" t="n">
        <v>1.14</v>
      </c>
      <c r="X824" t="n">
        <v>0.08</v>
      </c>
      <c r="Y824" t="n">
        <v>1</v>
      </c>
      <c r="Z824" t="n">
        <v>10</v>
      </c>
    </row>
    <row r="825">
      <c r="A825" t="n">
        <v>97</v>
      </c>
      <c r="B825" t="n">
        <v>150</v>
      </c>
      <c r="C825" t="inlineStr">
        <is>
          <t xml:space="preserve">CONCLUIDO	</t>
        </is>
      </c>
      <c r="D825" t="n">
        <v>9.958</v>
      </c>
      <c r="E825" t="n">
        <v>10.04</v>
      </c>
      <c r="F825" t="n">
        <v>6.77</v>
      </c>
      <c r="G825" t="n">
        <v>81.20999999999999</v>
      </c>
      <c r="H825" t="n">
        <v>1.28</v>
      </c>
      <c r="I825" t="n">
        <v>5</v>
      </c>
      <c r="J825" t="n">
        <v>352.34</v>
      </c>
      <c r="K825" t="n">
        <v>61.82</v>
      </c>
      <c r="L825" t="n">
        <v>25.25</v>
      </c>
      <c r="M825" t="n">
        <v>3</v>
      </c>
      <c r="N825" t="n">
        <v>115.27</v>
      </c>
      <c r="O825" t="n">
        <v>43689.76</v>
      </c>
      <c r="P825" t="n">
        <v>120.87</v>
      </c>
      <c r="Q825" t="n">
        <v>204.14</v>
      </c>
      <c r="R825" t="n">
        <v>24.18</v>
      </c>
      <c r="S825" t="n">
        <v>17.37</v>
      </c>
      <c r="T825" t="n">
        <v>1307.26</v>
      </c>
      <c r="U825" t="n">
        <v>0.72</v>
      </c>
      <c r="V825" t="n">
        <v>0.75</v>
      </c>
      <c r="W825" t="n">
        <v>1.15</v>
      </c>
      <c r="X825" t="n">
        <v>0.08</v>
      </c>
      <c r="Y825" t="n">
        <v>1</v>
      </c>
      <c r="Z825" t="n">
        <v>10</v>
      </c>
    </row>
    <row r="826">
      <c r="A826" t="n">
        <v>98</v>
      </c>
      <c r="B826" t="n">
        <v>150</v>
      </c>
      <c r="C826" t="inlineStr">
        <is>
          <t xml:space="preserve">CONCLUIDO	</t>
        </is>
      </c>
      <c r="D826" t="n">
        <v>9.9604</v>
      </c>
      <c r="E826" t="n">
        <v>10.04</v>
      </c>
      <c r="F826" t="n">
        <v>6.76</v>
      </c>
      <c r="G826" t="n">
        <v>81.18000000000001</v>
      </c>
      <c r="H826" t="n">
        <v>1.29</v>
      </c>
      <c r="I826" t="n">
        <v>5</v>
      </c>
      <c r="J826" t="n">
        <v>352.98</v>
      </c>
      <c r="K826" t="n">
        <v>61.82</v>
      </c>
      <c r="L826" t="n">
        <v>25.5</v>
      </c>
      <c r="M826" t="n">
        <v>3</v>
      </c>
      <c r="N826" t="n">
        <v>115.66</v>
      </c>
      <c r="O826" t="n">
        <v>43769.02</v>
      </c>
      <c r="P826" t="n">
        <v>120.67</v>
      </c>
      <c r="Q826" t="n">
        <v>204.14</v>
      </c>
      <c r="R826" t="n">
        <v>24.14</v>
      </c>
      <c r="S826" t="n">
        <v>17.37</v>
      </c>
      <c r="T826" t="n">
        <v>1284.91</v>
      </c>
      <c r="U826" t="n">
        <v>0.72</v>
      </c>
      <c r="V826" t="n">
        <v>0.75</v>
      </c>
      <c r="W826" t="n">
        <v>1.14</v>
      </c>
      <c r="X826" t="n">
        <v>0.07000000000000001</v>
      </c>
      <c r="Y826" t="n">
        <v>1</v>
      </c>
      <c r="Z826" t="n">
        <v>10</v>
      </c>
    </row>
    <row r="827">
      <c r="A827" t="n">
        <v>99</v>
      </c>
      <c r="B827" t="n">
        <v>150</v>
      </c>
      <c r="C827" t="inlineStr">
        <is>
          <t xml:space="preserve">CONCLUIDO	</t>
        </is>
      </c>
      <c r="D827" t="n">
        <v>9.961499999999999</v>
      </c>
      <c r="E827" t="n">
        <v>10.04</v>
      </c>
      <c r="F827" t="n">
        <v>6.76</v>
      </c>
      <c r="G827" t="n">
        <v>81.16</v>
      </c>
      <c r="H827" t="n">
        <v>1.3</v>
      </c>
      <c r="I827" t="n">
        <v>5</v>
      </c>
      <c r="J827" t="n">
        <v>353.63</v>
      </c>
      <c r="K827" t="n">
        <v>61.82</v>
      </c>
      <c r="L827" t="n">
        <v>25.75</v>
      </c>
      <c r="M827" t="n">
        <v>3</v>
      </c>
      <c r="N827" t="n">
        <v>116.06</v>
      </c>
      <c r="O827" t="n">
        <v>43848.38</v>
      </c>
      <c r="P827" t="n">
        <v>120.48</v>
      </c>
      <c r="Q827" t="n">
        <v>204.14</v>
      </c>
      <c r="R827" t="n">
        <v>24.05</v>
      </c>
      <c r="S827" t="n">
        <v>17.37</v>
      </c>
      <c r="T827" t="n">
        <v>1241.48</v>
      </c>
      <c r="U827" t="n">
        <v>0.72</v>
      </c>
      <c r="V827" t="n">
        <v>0.76</v>
      </c>
      <c r="W827" t="n">
        <v>1.14</v>
      </c>
      <c r="X827" t="n">
        <v>0.07000000000000001</v>
      </c>
      <c r="Y827" t="n">
        <v>1</v>
      </c>
      <c r="Z827" t="n">
        <v>10</v>
      </c>
    </row>
    <row r="828">
      <c r="A828" t="n">
        <v>100</v>
      </c>
      <c r="B828" t="n">
        <v>150</v>
      </c>
      <c r="C828" t="inlineStr">
        <is>
          <t xml:space="preserve">CONCLUIDO	</t>
        </is>
      </c>
      <c r="D828" t="n">
        <v>9.961</v>
      </c>
      <c r="E828" t="n">
        <v>10.04</v>
      </c>
      <c r="F828" t="n">
        <v>6.76</v>
      </c>
      <c r="G828" t="n">
        <v>81.17</v>
      </c>
      <c r="H828" t="n">
        <v>1.31</v>
      </c>
      <c r="I828" t="n">
        <v>5</v>
      </c>
      <c r="J828" t="n">
        <v>354.27</v>
      </c>
      <c r="K828" t="n">
        <v>61.82</v>
      </c>
      <c r="L828" t="n">
        <v>26</v>
      </c>
      <c r="M828" t="n">
        <v>3</v>
      </c>
      <c r="N828" t="n">
        <v>116.45</v>
      </c>
      <c r="O828" t="n">
        <v>43927.95</v>
      </c>
      <c r="P828" t="n">
        <v>120.38</v>
      </c>
      <c r="Q828" t="n">
        <v>204.14</v>
      </c>
      <c r="R828" t="n">
        <v>24.02</v>
      </c>
      <c r="S828" t="n">
        <v>17.37</v>
      </c>
      <c r="T828" t="n">
        <v>1227.05</v>
      </c>
      <c r="U828" t="n">
        <v>0.72</v>
      </c>
      <c r="V828" t="n">
        <v>0.75</v>
      </c>
      <c r="W828" t="n">
        <v>1.15</v>
      </c>
      <c r="X828" t="n">
        <v>0.07000000000000001</v>
      </c>
      <c r="Y828" t="n">
        <v>1</v>
      </c>
      <c r="Z828" t="n">
        <v>10</v>
      </c>
    </row>
    <row r="829">
      <c r="A829" t="n">
        <v>101</v>
      </c>
      <c r="B829" t="n">
        <v>150</v>
      </c>
      <c r="C829" t="inlineStr">
        <is>
          <t xml:space="preserve">CONCLUIDO	</t>
        </is>
      </c>
      <c r="D829" t="n">
        <v>9.9574</v>
      </c>
      <c r="E829" t="n">
        <v>10.04</v>
      </c>
      <c r="F829" t="n">
        <v>6.77</v>
      </c>
      <c r="G829" t="n">
        <v>81.20999999999999</v>
      </c>
      <c r="H829" t="n">
        <v>1.32</v>
      </c>
      <c r="I829" t="n">
        <v>5</v>
      </c>
      <c r="J829" t="n">
        <v>354.92</v>
      </c>
      <c r="K829" t="n">
        <v>61.82</v>
      </c>
      <c r="L829" t="n">
        <v>26.25</v>
      </c>
      <c r="M829" t="n">
        <v>3</v>
      </c>
      <c r="N829" t="n">
        <v>116.85</v>
      </c>
      <c r="O829" t="n">
        <v>44007.74</v>
      </c>
      <c r="P829" t="n">
        <v>120.26</v>
      </c>
      <c r="Q829" t="n">
        <v>204.14</v>
      </c>
      <c r="R829" t="n">
        <v>24.14</v>
      </c>
      <c r="S829" t="n">
        <v>17.37</v>
      </c>
      <c r="T829" t="n">
        <v>1288.63</v>
      </c>
      <c r="U829" t="n">
        <v>0.72</v>
      </c>
      <c r="V829" t="n">
        <v>0.75</v>
      </c>
      <c r="W829" t="n">
        <v>1.15</v>
      </c>
      <c r="X829" t="n">
        <v>0.08</v>
      </c>
      <c r="Y829" t="n">
        <v>1</v>
      </c>
      <c r="Z829" t="n">
        <v>10</v>
      </c>
    </row>
    <row r="830">
      <c r="A830" t="n">
        <v>102</v>
      </c>
      <c r="B830" t="n">
        <v>150</v>
      </c>
      <c r="C830" t="inlineStr">
        <is>
          <t xml:space="preserve">CONCLUIDO	</t>
        </is>
      </c>
      <c r="D830" t="n">
        <v>9.961</v>
      </c>
      <c r="E830" t="n">
        <v>10.04</v>
      </c>
      <c r="F830" t="n">
        <v>6.76</v>
      </c>
      <c r="G830" t="n">
        <v>81.17</v>
      </c>
      <c r="H830" t="n">
        <v>1.33</v>
      </c>
      <c r="I830" t="n">
        <v>5</v>
      </c>
      <c r="J830" t="n">
        <v>355.57</v>
      </c>
      <c r="K830" t="n">
        <v>61.82</v>
      </c>
      <c r="L830" t="n">
        <v>26.5</v>
      </c>
      <c r="M830" t="n">
        <v>3</v>
      </c>
      <c r="N830" t="n">
        <v>117.25</v>
      </c>
      <c r="O830" t="n">
        <v>44087.74</v>
      </c>
      <c r="P830" t="n">
        <v>120.02</v>
      </c>
      <c r="Q830" t="n">
        <v>204.14</v>
      </c>
      <c r="R830" t="n">
        <v>24.2</v>
      </c>
      <c r="S830" t="n">
        <v>17.37</v>
      </c>
      <c r="T830" t="n">
        <v>1318.55</v>
      </c>
      <c r="U830" t="n">
        <v>0.72</v>
      </c>
      <c r="V830" t="n">
        <v>0.75</v>
      </c>
      <c r="W830" t="n">
        <v>1.14</v>
      </c>
      <c r="X830" t="n">
        <v>0.07000000000000001</v>
      </c>
      <c r="Y830" t="n">
        <v>1</v>
      </c>
      <c r="Z830" t="n">
        <v>10</v>
      </c>
    </row>
    <row r="831">
      <c r="A831" t="n">
        <v>103</v>
      </c>
      <c r="B831" t="n">
        <v>150</v>
      </c>
      <c r="C831" t="inlineStr">
        <is>
          <t xml:space="preserve">CONCLUIDO	</t>
        </is>
      </c>
      <c r="D831" t="n">
        <v>9.961</v>
      </c>
      <c r="E831" t="n">
        <v>10.04</v>
      </c>
      <c r="F831" t="n">
        <v>6.76</v>
      </c>
      <c r="G831" t="n">
        <v>81.17</v>
      </c>
      <c r="H831" t="n">
        <v>1.34</v>
      </c>
      <c r="I831" t="n">
        <v>5</v>
      </c>
      <c r="J831" t="n">
        <v>356.22</v>
      </c>
      <c r="K831" t="n">
        <v>61.82</v>
      </c>
      <c r="L831" t="n">
        <v>26.75</v>
      </c>
      <c r="M831" t="n">
        <v>3</v>
      </c>
      <c r="N831" t="n">
        <v>117.65</v>
      </c>
      <c r="O831" t="n">
        <v>44167.96</v>
      </c>
      <c r="P831" t="n">
        <v>119.97</v>
      </c>
      <c r="Q831" t="n">
        <v>204.14</v>
      </c>
      <c r="R831" t="n">
        <v>24.15</v>
      </c>
      <c r="S831" t="n">
        <v>17.37</v>
      </c>
      <c r="T831" t="n">
        <v>1293.31</v>
      </c>
      <c r="U831" t="n">
        <v>0.72</v>
      </c>
      <c r="V831" t="n">
        <v>0.75</v>
      </c>
      <c r="W831" t="n">
        <v>1.14</v>
      </c>
      <c r="X831" t="n">
        <v>0.07000000000000001</v>
      </c>
      <c r="Y831" t="n">
        <v>1</v>
      </c>
      <c r="Z831" t="n">
        <v>10</v>
      </c>
    </row>
    <row r="832">
      <c r="A832" t="n">
        <v>104</v>
      </c>
      <c r="B832" t="n">
        <v>150</v>
      </c>
      <c r="C832" t="inlineStr">
        <is>
          <t xml:space="preserve">CONCLUIDO	</t>
        </is>
      </c>
      <c r="D832" t="n">
        <v>9.953799999999999</v>
      </c>
      <c r="E832" t="n">
        <v>10.05</v>
      </c>
      <c r="F832" t="n">
        <v>6.77</v>
      </c>
      <c r="G832" t="n">
        <v>81.26000000000001</v>
      </c>
      <c r="H832" t="n">
        <v>1.35</v>
      </c>
      <c r="I832" t="n">
        <v>5</v>
      </c>
      <c r="J832" t="n">
        <v>356.87</v>
      </c>
      <c r="K832" t="n">
        <v>61.82</v>
      </c>
      <c r="L832" t="n">
        <v>27</v>
      </c>
      <c r="M832" t="n">
        <v>3</v>
      </c>
      <c r="N832" t="n">
        <v>118.05</v>
      </c>
      <c r="O832" t="n">
        <v>44248.41</v>
      </c>
      <c r="P832" t="n">
        <v>120.05</v>
      </c>
      <c r="Q832" t="n">
        <v>204.17</v>
      </c>
      <c r="R832" t="n">
        <v>24.26</v>
      </c>
      <c r="S832" t="n">
        <v>17.37</v>
      </c>
      <c r="T832" t="n">
        <v>1345.9</v>
      </c>
      <c r="U832" t="n">
        <v>0.72</v>
      </c>
      <c r="V832" t="n">
        <v>0.75</v>
      </c>
      <c r="W832" t="n">
        <v>1.15</v>
      </c>
      <c r="X832" t="n">
        <v>0.08</v>
      </c>
      <c r="Y832" t="n">
        <v>1</v>
      </c>
      <c r="Z832" t="n">
        <v>10</v>
      </c>
    </row>
    <row r="833">
      <c r="A833" t="n">
        <v>105</v>
      </c>
      <c r="B833" t="n">
        <v>150</v>
      </c>
      <c r="C833" t="inlineStr">
        <is>
          <t xml:space="preserve">CONCLUIDO	</t>
        </is>
      </c>
      <c r="D833" t="n">
        <v>9.956300000000001</v>
      </c>
      <c r="E833" t="n">
        <v>10.04</v>
      </c>
      <c r="F833" t="n">
        <v>6.77</v>
      </c>
      <c r="G833" t="n">
        <v>81.23</v>
      </c>
      <c r="H833" t="n">
        <v>1.36</v>
      </c>
      <c r="I833" t="n">
        <v>5</v>
      </c>
      <c r="J833" t="n">
        <v>357.52</v>
      </c>
      <c r="K833" t="n">
        <v>61.82</v>
      </c>
      <c r="L833" t="n">
        <v>27.25</v>
      </c>
      <c r="M833" t="n">
        <v>3</v>
      </c>
      <c r="N833" t="n">
        <v>118.45</v>
      </c>
      <c r="O833" t="n">
        <v>44329.08</v>
      </c>
      <c r="P833" t="n">
        <v>120.03</v>
      </c>
      <c r="Q833" t="n">
        <v>204.14</v>
      </c>
      <c r="R833" t="n">
        <v>24.28</v>
      </c>
      <c r="S833" t="n">
        <v>17.37</v>
      </c>
      <c r="T833" t="n">
        <v>1356.79</v>
      </c>
      <c r="U833" t="n">
        <v>0.72</v>
      </c>
      <c r="V833" t="n">
        <v>0.75</v>
      </c>
      <c r="W833" t="n">
        <v>1.14</v>
      </c>
      <c r="X833" t="n">
        <v>0.08</v>
      </c>
      <c r="Y833" t="n">
        <v>1</v>
      </c>
      <c r="Z833" t="n">
        <v>10</v>
      </c>
    </row>
    <row r="834">
      <c r="A834" t="n">
        <v>106</v>
      </c>
      <c r="B834" t="n">
        <v>150</v>
      </c>
      <c r="C834" t="inlineStr">
        <is>
          <t xml:space="preserve">CONCLUIDO	</t>
        </is>
      </c>
      <c r="D834" t="n">
        <v>9.9541</v>
      </c>
      <c r="E834" t="n">
        <v>10.05</v>
      </c>
      <c r="F834" t="n">
        <v>6.77</v>
      </c>
      <c r="G834" t="n">
        <v>81.25</v>
      </c>
      <c r="H834" t="n">
        <v>1.37</v>
      </c>
      <c r="I834" t="n">
        <v>5</v>
      </c>
      <c r="J834" t="n">
        <v>358.18</v>
      </c>
      <c r="K834" t="n">
        <v>61.82</v>
      </c>
      <c r="L834" t="n">
        <v>27.5</v>
      </c>
      <c r="M834" t="n">
        <v>3</v>
      </c>
      <c r="N834" t="n">
        <v>118.86</v>
      </c>
      <c r="O834" t="n">
        <v>44409.98</v>
      </c>
      <c r="P834" t="n">
        <v>119.96</v>
      </c>
      <c r="Q834" t="n">
        <v>204.14</v>
      </c>
      <c r="R834" t="n">
        <v>24.37</v>
      </c>
      <c r="S834" t="n">
        <v>17.37</v>
      </c>
      <c r="T834" t="n">
        <v>1400.62</v>
      </c>
      <c r="U834" t="n">
        <v>0.71</v>
      </c>
      <c r="V834" t="n">
        <v>0.75</v>
      </c>
      <c r="W834" t="n">
        <v>1.14</v>
      </c>
      <c r="X834" t="n">
        <v>0.08</v>
      </c>
      <c r="Y834" t="n">
        <v>1</v>
      </c>
      <c r="Z834" t="n">
        <v>10</v>
      </c>
    </row>
    <row r="835">
      <c r="A835" t="n">
        <v>107</v>
      </c>
      <c r="B835" t="n">
        <v>150</v>
      </c>
      <c r="C835" t="inlineStr">
        <is>
          <t xml:space="preserve">CONCLUIDO	</t>
        </is>
      </c>
      <c r="D835" t="n">
        <v>9.9513</v>
      </c>
      <c r="E835" t="n">
        <v>10.05</v>
      </c>
      <c r="F835" t="n">
        <v>6.77</v>
      </c>
      <c r="G835" t="n">
        <v>81.29000000000001</v>
      </c>
      <c r="H835" t="n">
        <v>1.38</v>
      </c>
      <c r="I835" t="n">
        <v>5</v>
      </c>
      <c r="J835" t="n">
        <v>358.84</v>
      </c>
      <c r="K835" t="n">
        <v>61.82</v>
      </c>
      <c r="L835" t="n">
        <v>27.75</v>
      </c>
      <c r="M835" t="n">
        <v>3</v>
      </c>
      <c r="N835" t="n">
        <v>119.27</v>
      </c>
      <c r="O835" t="n">
        <v>44491.1</v>
      </c>
      <c r="P835" t="n">
        <v>119.98</v>
      </c>
      <c r="Q835" t="n">
        <v>204.14</v>
      </c>
      <c r="R835" t="n">
        <v>24.39</v>
      </c>
      <c r="S835" t="n">
        <v>17.37</v>
      </c>
      <c r="T835" t="n">
        <v>1414.54</v>
      </c>
      <c r="U835" t="n">
        <v>0.71</v>
      </c>
      <c r="V835" t="n">
        <v>0.75</v>
      </c>
      <c r="W835" t="n">
        <v>1.15</v>
      </c>
      <c r="X835" t="n">
        <v>0.08</v>
      </c>
      <c r="Y835" t="n">
        <v>1</v>
      </c>
      <c r="Z835" t="n">
        <v>10</v>
      </c>
    </row>
    <row r="836">
      <c r="A836" t="n">
        <v>108</v>
      </c>
      <c r="B836" t="n">
        <v>150</v>
      </c>
      <c r="C836" t="inlineStr">
        <is>
          <t xml:space="preserve">CONCLUIDO	</t>
        </is>
      </c>
      <c r="D836" t="n">
        <v>9.957100000000001</v>
      </c>
      <c r="E836" t="n">
        <v>10.04</v>
      </c>
      <c r="F836" t="n">
        <v>6.77</v>
      </c>
      <c r="G836" t="n">
        <v>81.22</v>
      </c>
      <c r="H836" t="n">
        <v>1.39</v>
      </c>
      <c r="I836" t="n">
        <v>5</v>
      </c>
      <c r="J836" t="n">
        <v>359.5</v>
      </c>
      <c r="K836" t="n">
        <v>61.82</v>
      </c>
      <c r="L836" t="n">
        <v>28</v>
      </c>
      <c r="M836" t="n">
        <v>3</v>
      </c>
      <c r="N836" t="n">
        <v>119.68</v>
      </c>
      <c r="O836" t="n">
        <v>44572.45</v>
      </c>
      <c r="P836" t="n">
        <v>119.66</v>
      </c>
      <c r="Q836" t="n">
        <v>204.14</v>
      </c>
      <c r="R836" t="n">
        <v>24.25</v>
      </c>
      <c r="S836" t="n">
        <v>17.37</v>
      </c>
      <c r="T836" t="n">
        <v>1343.86</v>
      </c>
      <c r="U836" t="n">
        <v>0.72</v>
      </c>
      <c r="V836" t="n">
        <v>0.75</v>
      </c>
      <c r="W836" t="n">
        <v>1.14</v>
      </c>
      <c r="X836" t="n">
        <v>0.08</v>
      </c>
      <c r="Y836" t="n">
        <v>1</v>
      </c>
      <c r="Z836" t="n">
        <v>10</v>
      </c>
    </row>
    <row r="837">
      <c r="A837" t="n">
        <v>109</v>
      </c>
      <c r="B837" t="n">
        <v>150</v>
      </c>
      <c r="C837" t="inlineStr">
        <is>
          <t xml:space="preserve">CONCLUIDO	</t>
        </is>
      </c>
      <c r="D837" t="n">
        <v>9.956300000000001</v>
      </c>
      <c r="E837" t="n">
        <v>10.04</v>
      </c>
      <c r="F837" t="n">
        <v>6.77</v>
      </c>
      <c r="G837" t="n">
        <v>81.23</v>
      </c>
      <c r="H837" t="n">
        <v>1.4</v>
      </c>
      <c r="I837" t="n">
        <v>5</v>
      </c>
      <c r="J837" t="n">
        <v>360.16</v>
      </c>
      <c r="K837" t="n">
        <v>61.82</v>
      </c>
      <c r="L837" t="n">
        <v>28.25</v>
      </c>
      <c r="M837" t="n">
        <v>3</v>
      </c>
      <c r="N837" t="n">
        <v>120.09</v>
      </c>
      <c r="O837" t="n">
        <v>44654.04</v>
      </c>
      <c r="P837" t="n">
        <v>119.55</v>
      </c>
      <c r="Q837" t="n">
        <v>204.19</v>
      </c>
      <c r="R837" t="n">
        <v>24.2</v>
      </c>
      <c r="S837" t="n">
        <v>17.37</v>
      </c>
      <c r="T837" t="n">
        <v>1316.08</v>
      </c>
      <c r="U837" t="n">
        <v>0.72</v>
      </c>
      <c r="V837" t="n">
        <v>0.75</v>
      </c>
      <c r="W837" t="n">
        <v>1.15</v>
      </c>
      <c r="X837" t="n">
        <v>0.08</v>
      </c>
      <c r="Y837" t="n">
        <v>1</v>
      </c>
      <c r="Z837" t="n">
        <v>10</v>
      </c>
    </row>
    <row r="838">
      <c r="A838" t="n">
        <v>110</v>
      </c>
      <c r="B838" t="n">
        <v>150</v>
      </c>
      <c r="C838" t="inlineStr">
        <is>
          <t xml:space="preserve">CONCLUIDO	</t>
        </is>
      </c>
      <c r="D838" t="n">
        <v>10.0393</v>
      </c>
      <c r="E838" t="n">
        <v>9.960000000000001</v>
      </c>
      <c r="F838" t="n">
        <v>6.74</v>
      </c>
      <c r="G838" t="n">
        <v>101.12</v>
      </c>
      <c r="H838" t="n">
        <v>1.41</v>
      </c>
      <c r="I838" t="n">
        <v>4</v>
      </c>
      <c r="J838" t="n">
        <v>360.82</v>
      </c>
      <c r="K838" t="n">
        <v>61.82</v>
      </c>
      <c r="L838" t="n">
        <v>28.5</v>
      </c>
      <c r="M838" t="n">
        <v>2</v>
      </c>
      <c r="N838" t="n">
        <v>120.5</v>
      </c>
      <c r="O838" t="n">
        <v>44735.86</v>
      </c>
      <c r="P838" t="n">
        <v>118.96</v>
      </c>
      <c r="Q838" t="n">
        <v>204.14</v>
      </c>
      <c r="R838" t="n">
        <v>23.47</v>
      </c>
      <c r="S838" t="n">
        <v>17.37</v>
      </c>
      <c r="T838" t="n">
        <v>956.5599999999999</v>
      </c>
      <c r="U838" t="n">
        <v>0.74</v>
      </c>
      <c r="V838" t="n">
        <v>0.76</v>
      </c>
      <c r="W838" t="n">
        <v>1.14</v>
      </c>
      <c r="X838" t="n">
        <v>0.05</v>
      </c>
      <c r="Y838" t="n">
        <v>1</v>
      </c>
      <c r="Z838" t="n">
        <v>10</v>
      </c>
    </row>
    <row r="839">
      <c r="A839" t="n">
        <v>111</v>
      </c>
      <c r="B839" t="n">
        <v>150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6.74</v>
      </c>
      <c r="G839" t="n">
        <v>101.15</v>
      </c>
      <c r="H839" t="n">
        <v>1.42</v>
      </c>
      <c r="I839" t="n">
        <v>4</v>
      </c>
      <c r="J839" t="n">
        <v>361.49</v>
      </c>
      <c r="K839" t="n">
        <v>61.82</v>
      </c>
      <c r="L839" t="n">
        <v>28.75</v>
      </c>
      <c r="M839" t="n">
        <v>2</v>
      </c>
      <c r="N839" t="n">
        <v>120.92</v>
      </c>
      <c r="O839" t="n">
        <v>44817.91</v>
      </c>
      <c r="P839" t="n">
        <v>119.02</v>
      </c>
      <c r="Q839" t="n">
        <v>204.14</v>
      </c>
      <c r="R839" t="n">
        <v>23.45</v>
      </c>
      <c r="S839" t="n">
        <v>17.37</v>
      </c>
      <c r="T839" t="n">
        <v>948.79</v>
      </c>
      <c r="U839" t="n">
        <v>0.74</v>
      </c>
      <c r="V839" t="n">
        <v>0.76</v>
      </c>
      <c r="W839" t="n">
        <v>1.14</v>
      </c>
      <c r="X839" t="n">
        <v>0.05</v>
      </c>
      <c r="Y839" t="n">
        <v>1</v>
      </c>
      <c r="Z839" t="n">
        <v>10</v>
      </c>
    </row>
    <row r="840">
      <c r="A840" t="n">
        <v>112</v>
      </c>
      <c r="B840" t="n">
        <v>150</v>
      </c>
      <c r="C840" t="inlineStr">
        <is>
          <t xml:space="preserve">CONCLUIDO	</t>
        </is>
      </c>
      <c r="D840" t="n">
        <v>10.0334</v>
      </c>
      <c r="E840" t="n">
        <v>9.970000000000001</v>
      </c>
      <c r="F840" t="n">
        <v>6.75</v>
      </c>
      <c r="G840" t="n">
        <v>101.21</v>
      </c>
      <c r="H840" t="n">
        <v>1.43</v>
      </c>
      <c r="I840" t="n">
        <v>4</v>
      </c>
      <c r="J840" t="n">
        <v>362.16</v>
      </c>
      <c r="K840" t="n">
        <v>61.82</v>
      </c>
      <c r="L840" t="n">
        <v>29</v>
      </c>
      <c r="M840" t="n">
        <v>2</v>
      </c>
      <c r="N840" t="n">
        <v>121.34</v>
      </c>
      <c r="O840" t="n">
        <v>44900.33</v>
      </c>
      <c r="P840" t="n">
        <v>119.29</v>
      </c>
      <c r="Q840" t="n">
        <v>204.14</v>
      </c>
      <c r="R840" t="n">
        <v>23.49</v>
      </c>
      <c r="S840" t="n">
        <v>17.37</v>
      </c>
      <c r="T840" t="n">
        <v>965.76</v>
      </c>
      <c r="U840" t="n">
        <v>0.74</v>
      </c>
      <c r="V840" t="n">
        <v>0.76</v>
      </c>
      <c r="W840" t="n">
        <v>1.15</v>
      </c>
      <c r="X840" t="n">
        <v>0.06</v>
      </c>
      <c r="Y840" t="n">
        <v>1</v>
      </c>
      <c r="Z840" t="n">
        <v>10</v>
      </c>
    </row>
    <row r="841">
      <c r="A841" t="n">
        <v>113</v>
      </c>
      <c r="B841" t="n">
        <v>150</v>
      </c>
      <c r="C841" t="inlineStr">
        <is>
          <t xml:space="preserve">CONCLUIDO	</t>
        </is>
      </c>
      <c r="D841" t="n">
        <v>10.0348</v>
      </c>
      <c r="E841" t="n">
        <v>9.970000000000001</v>
      </c>
      <c r="F841" t="n">
        <v>6.75</v>
      </c>
      <c r="G841" t="n">
        <v>101.19</v>
      </c>
      <c r="H841" t="n">
        <v>1.44</v>
      </c>
      <c r="I841" t="n">
        <v>4</v>
      </c>
      <c r="J841" t="n">
        <v>362.83</v>
      </c>
      <c r="K841" t="n">
        <v>61.82</v>
      </c>
      <c r="L841" t="n">
        <v>29.25</v>
      </c>
      <c r="M841" t="n">
        <v>2</v>
      </c>
      <c r="N841" t="n">
        <v>121.75</v>
      </c>
      <c r="O841" t="n">
        <v>44982.86</v>
      </c>
      <c r="P841" t="n">
        <v>119.34</v>
      </c>
      <c r="Q841" t="n">
        <v>204.14</v>
      </c>
      <c r="R841" t="n">
        <v>23.51</v>
      </c>
      <c r="S841" t="n">
        <v>17.37</v>
      </c>
      <c r="T841" t="n">
        <v>978.99</v>
      </c>
      <c r="U841" t="n">
        <v>0.74</v>
      </c>
      <c r="V841" t="n">
        <v>0.76</v>
      </c>
      <c r="W841" t="n">
        <v>1.14</v>
      </c>
      <c r="X841" t="n">
        <v>0.05</v>
      </c>
      <c r="Y841" t="n">
        <v>1</v>
      </c>
      <c r="Z841" t="n">
        <v>10</v>
      </c>
    </row>
    <row r="842">
      <c r="A842" t="n">
        <v>114</v>
      </c>
      <c r="B842" t="n">
        <v>150</v>
      </c>
      <c r="C842" t="inlineStr">
        <is>
          <t xml:space="preserve">CONCLUIDO	</t>
        </is>
      </c>
      <c r="D842" t="n">
        <v>10.0309</v>
      </c>
      <c r="E842" t="n">
        <v>9.970000000000001</v>
      </c>
      <c r="F842" t="n">
        <v>6.75</v>
      </c>
      <c r="G842" t="n">
        <v>101.25</v>
      </c>
      <c r="H842" t="n">
        <v>1.45</v>
      </c>
      <c r="I842" t="n">
        <v>4</v>
      </c>
      <c r="J842" t="n">
        <v>363.5</v>
      </c>
      <c r="K842" t="n">
        <v>61.82</v>
      </c>
      <c r="L842" t="n">
        <v>29.5</v>
      </c>
      <c r="M842" t="n">
        <v>2</v>
      </c>
      <c r="N842" t="n">
        <v>122.18</v>
      </c>
      <c r="O842" t="n">
        <v>45065.64</v>
      </c>
      <c r="P842" t="n">
        <v>119.65</v>
      </c>
      <c r="Q842" t="n">
        <v>204.14</v>
      </c>
      <c r="R842" t="n">
        <v>23.65</v>
      </c>
      <c r="S842" t="n">
        <v>17.37</v>
      </c>
      <c r="T842" t="n">
        <v>1048.94</v>
      </c>
      <c r="U842" t="n">
        <v>0.73</v>
      </c>
      <c r="V842" t="n">
        <v>0.76</v>
      </c>
      <c r="W842" t="n">
        <v>1.14</v>
      </c>
      <c r="X842" t="n">
        <v>0.06</v>
      </c>
      <c r="Y842" t="n">
        <v>1</v>
      </c>
      <c r="Z842" t="n">
        <v>10</v>
      </c>
    </row>
    <row r="843">
      <c r="A843" t="n">
        <v>115</v>
      </c>
      <c r="B843" t="n">
        <v>150</v>
      </c>
      <c r="C843" t="inlineStr">
        <is>
          <t xml:space="preserve">CONCLUIDO	</t>
        </is>
      </c>
      <c r="D843" t="n">
        <v>10.0332</v>
      </c>
      <c r="E843" t="n">
        <v>9.970000000000001</v>
      </c>
      <c r="F843" t="n">
        <v>6.75</v>
      </c>
      <c r="G843" t="n">
        <v>101.21</v>
      </c>
      <c r="H843" t="n">
        <v>1.46</v>
      </c>
      <c r="I843" t="n">
        <v>4</v>
      </c>
      <c r="J843" t="n">
        <v>364.17</v>
      </c>
      <c r="K843" t="n">
        <v>61.82</v>
      </c>
      <c r="L843" t="n">
        <v>29.75</v>
      </c>
      <c r="M843" t="n">
        <v>2</v>
      </c>
      <c r="N843" t="n">
        <v>122.6</v>
      </c>
      <c r="O843" t="n">
        <v>45148.66</v>
      </c>
      <c r="P843" t="n">
        <v>119.79</v>
      </c>
      <c r="Q843" t="n">
        <v>204.14</v>
      </c>
      <c r="R843" t="n">
        <v>23.6</v>
      </c>
      <c r="S843" t="n">
        <v>17.37</v>
      </c>
      <c r="T843" t="n">
        <v>1024.78</v>
      </c>
      <c r="U843" t="n">
        <v>0.74</v>
      </c>
      <c r="V843" t="n">
        <v>0.76</v>
      </c>
      <c r="W843" t="n">
        <v>1.14</v>
      </c>
      <c r="X843" t="n">
        <v>0.06</v>
      </c>
      <c r="Y843" t="n">
        <v>1</v>
      </c>
      <c r="Z843" t="n">
        <v>10</v>
      </c>
    </row>
    <row r="844">
      <c r="A844" t="n">
        <v>116</v>
      </c>
      <c r="B844" t="n">
        <v>150</v>
      </c>
      <c r="C844" t="inlineStr">
        <is>
          <t xml:space="preserve">CONCLUIDO	</t>
        </is>
      </c>
      <c r="D844" t="n">
        <v>10.0309</v>
      </c>
      <c r="E844" t="n">
        <v>9.970000000000001</v>
      </c>
      <c r="F844" t="n">
        <v>6.75</v>
      </c>
      <c r="G844" t="n">
        <v>101.25</v>
      </c>
      <c r="H844" t="n">
        <v>1.47</v>
      </c>
      <c r="I844" t="n">
        <v>4</v>
      </c>
      <c r="J844" t="n">
        <v>364.85</v>
      </c>
      <c r="K844" t="n">
        <v>61.82</v>
      </c>
      <c r="L844" t="n">
        <v>30</v>
      </c>
      <c r="M844" t="n">
        <v>2</v>
      </c>
      <c r="N844" t="n">
        <v>123.02</v>
      </c>
      <c r="O844" t="n">
        <v>45231.92</v>
      </c>
      <c r="P844" t="n">
        <v>119.98</v>
      </c>
      <c r="Q844" t="n">
        <v>204.14</v>
      </c>
      <c r="R844" t="n">
        <v>23.64</v>
      </c>
      <c r="S844" t="n">
        <v>17.37</v>
      </c>
      <c r="T844" t="n">
        <v>1042.3</v>
      </c>
      <c r="U844" t="n">
        <v>0.73</v>
      </c>
      <c r="V844" t="n">
        <v>0.76</v>
      </c>
      <c r="W844" t="n">
        <v>1.14</v>
      </c>
      <c r="X844" t="n">
        <v>0.06</v>
      </c>
      <c r="Y844" t="n">
        <v>1</v>
      </c>
      <c r="Z844" t="n">
        <v>10</v>
      </c>
    </row>
    <row r="845">
      <c r="A845" t="n">
        <v>117</v>
      </c>
      <c r="B845" t="n">
        <v>150</v>
      </c>
      <c r="C845" t="inlineStr">
        <is>
          <t xml:space="preserve">CONCLUIDO	</t>
        </is>
      </c>
      <c r="D845" t="n">
        <v>10.032</v>
      </c>
      <c r="E845" t="n">
        <v>9.970000000000001</v>
      </c>
      <c r="F845" t="n">
        <v>6.75</v>
      </c>
      <c r="G845" t="n">
        <v>101.23</v>
      </c>
      <c r="H845" t="n">
        <v>1.48</v>
      </c>
      <c r="I845" t="n">
        <v>4</v>
      </c>
      <c r="J845" t="n">
        <v>365.52</v>
      </c>
      <c r="K845" t="n">
        <v>61.82</v>
      </c>
      <c r="L845" t="n">
        <v>30.25</v>
      </c>
      <c r="M845" t="n">
        <v>2</v>
      </c>
      <c r="N845" t="n">
        <v>123.45</v>
      </c>
      <c r="O845" t="n">
        <v>45315.43</v>
      </c>
      <c r="P845" t="n">
        <v>120.01</v>
      </c>
      <c r="Q845" t="n">
        <v>204.14</v>
      </c>
      <c r="R845" t="n">
        <v>23.7</v>
      </c>
      <c r="S845" t="n">
        <v>17.37</v>
      </c>
      <c r="T845" t="n">
        <v>1072.21</v>
      </c>
      <c r="U845" t="n">
        <v>0.73</v>
      </c>
      <c r="V845" t="n">
        <v>0.76</v>
      </c>
      <c r="W845" t="n">
        <v>1.14</v>
      </c>
      <c r="X845" t="n">
        <v>0.06</v>
      </c>
      <c r="Y845" t="n">
        <v>1</v>
      </c>
      <c r="Z845" t="n">
        <v>10</v>
      </c>
    </row>
    <row r="846">
      <c r="A846" t="n">
        <v>118</v>
      </c>
      <c r="B846" t="n">
        <v>150</v>
      </c>
      <c r="C846" t="inlineStr">
        <is>
          <t xml:space="preserve">CONCLUIDO	</t>
        </is>
      </c>
      <c r="D846" t="n">
        <v>10.0309</v>
      </c>
      <c r="E846" t="n">
        <v>9.970000000000001</v>
      </c>
      <c r="F846" t="n">
        <v>6.75</v>
      </c>
      <c r="G846" t="n">
        <v>101.25</v>
      </c>
      <c r="H846" t="n">
        <v>1.49</v>
      </c>
      <c r="I846" t="n">
        <v>4</v>
      </c>
      <c r="J846" t="n">
        <v>366.2</v>
      </c>
      <c r="K846" t="n">
        <v>61.82</v>
      </c>
      <c r="L846" t="n">
        <v>30.5</v>
      </c>
      <c r="M846" t="n">
        <v>2</v>
      </c>
      <c r="N846" t="n">
        <v>123.88</v>
      </c>
      <c r="O846" t="n">
        <v>45399.2</v>
      </c>
      <c r="P846" t="n">
        <v>120.24</v>
      </c>
      <c r="Q846" t="n">
        <v>204.14</v>
      </c>
      <c r="R846" t="n">
        <v>23.69</v>
      </c>
      <c r="S846" t="n">
        <v>17.37</v>
      </c>
      <c r="T846" t="n">
        <v>1067.61</v>
      </c>
      <c r="U846" t="n">
        <v>0.73</v>
      </c>
      <c r="V846" t="n">
        <v>0.76</v>
      </c>
      <c r="W846" t="n">
        <v>1.14</v>
      </c>
      <c r="X846" t="n">
        <v>0.06</v>
      </c>
      <c r="Y846" t="n">
        <v>1</v>
      </c>
      <c r="Z846" t="n">
        <v>10</v>
      </c>
    </row>
    <row r="847">
      <c r="A847" t="n">
        <v>119</v>
      </c>
      <c r="B847" t="n">
        <v>150</v>
      </c>
      <c r="C847" t="inlineStr">
        <is>
          <t xml:space="preserve">CONCLUIDO	</t>
        </is>
      </c>
      <c r="D847" t="n">
        <v>10.0343</v>
      </c>
      <c r="E847" t="n">
        <v>9.970000000000001</v>
      </c>
      <c r="F847" t="n">
        <v>6.75</v>
      </c>
      <c r="G847" t="n">
        <v>101.2</v>
      </c>
      <c r="H847" t="n">
        <v>1.49</v>
      </c>
      <c r="I847" t="n">
        <v>4</v>
      </c>
      <c r="J847" t="n">
        <v>366.88</v>
      </c>
      <c r="K847" t="n">
        <v>61.82</v>
      </c>
      <c r="L847" t="n">
        <v>30.75</v>
      </c>
      <c r="M847" t="n">
        <v>2</v>
      </c>
      <c r="N847" t="n">
        <v>124.31</v>
      </c>
      <c r="O847" t="n">
        <v>45483.22</v>
      </c>
      <c r="P847" t="n">
        <v>120.37</v>
      </c>
      <c r="Q847" t="n">
        <v>204.14</v>
      </c>
      <c r="R847" t="n">
        <v>23.6</v>
      </c>
      <c r="S847" t="n">
        <v>17.37</v>
      </c>
      <c r="T847" t="n">
        <v>1021.43</v>
      </c>
      <c r="U847" t="n">
        <v>0.74</v>
      </c>
      <c r="V847" t="n">
        <v>0.76</v>
      </c>
      <c r="W847" t="n">
        <v>1.14</v>
      </c>
      <c r="X847" t="n">
        <v>0.06</v>
      </c>
      <c r="Y847" t="n">
        <v>1</v>
      </c>
      <c r="Z847" t="n">
        <v>10</v>
      </c>
    </row>
    <row r="848">
      <c r="A848" t="n">
        <v>120</v>
      </c>
      <c r="B848" t="n">
        <v>150</v>
      </c>
      <c r="C848" t="inlineStr">
        <is>
          <t xml:space="preserve">CONCLUIDO	</t>
        </is>
      </c>
      <c r="D848" t="n">
        <v>10.036</v>
      </c>
      <c r="E848" t="n">
        <v>9.960000000000001</v>
      </c>
      <c r="F848" t="n">
        <v>6.74</v>
      </c>
      <c r="G848" t="n">
        <v>101.17</v>
      </c>
      <c r="H848" t="n">
        <v>1.5</v>
      </c>
      <c r="I848" t="n">
        <v>4</v>
      </c>
      <c r="J848" t="n">
        <v>367.57</v>
      </c>
      <c r="K848" t="n">
        <v>61.82</v>
      </c>
      <c r="L848" t="n">
        <v>31</v>
      </c>
      <c r="M848" t="n">
        <v>2</v>
      </c>
      <c r="N848" t="n">
        <v>124.74</v>
      </c>
      <c r="O848" t="n">
        <v>45567.49</v>
      </c>
      <c r="P848" t="n">
        <v>120.42</v>
      </c>
      <c r="Q848" t="n">
        <v>204.14</v>
      </c>
      <c r="R848" t="n">
        <v>23.53</v>
      </c>
      <c r="S848" t="n">
        <v>17.37</v>
      </c>
      <c r="T848" t="n">
        <v>989.42</v>
      </c>
      <c r="U848" t="n">
        <v>0.74</v>
      </c>
      <c r="V848" t="n">
        <v>0.76</v>
      </c>
      <c r="W848" t="n">
        <v>1.14</v>
      </c>
      <c r="X848" t="n">
        <v>0.05</v>
      </c>
      <c r="Y848" t="n">
        <v>1</v>
      </c>
      <c r="Z848" t="n">
        <v>10</v>
      </c>
    </row>
    <row r="849">
      <c r="A849" t="n">
        <v>121</v>
      </c>
      <c r="B849" t="n">
        <v>150</v>
      </c>
      <c r="C849" t="inlineStr">
        <is>
          <t xml:space="preserve">CONCLUIDO	</t>
        </is>
      </c>
      <c r="D849" t="n">
        <v>10.0393</v>
      </c>
      <c r="E849" t="n">
        <v>9.960000000000001</v>
      </c>
      <c r="F849" t="n">
        <v>6.74</v>
      </c>
      <c r="G849" t="n">
        <v>101.12</v>
      </c>
      <c r="H849" t="n">
        <v>1.51</v>
      </c>
      <c r="I849" t="n">
        <v>4</v>
      </c>
      <c r="J849" t="n">
        <v>368.25</v>
      </c>
      <c r="K849" t="n">
        <v>61.82</v>
      </c>
      <c r="L849" t="n">
        <v>31.25</v>
      </c>
      <c r="M849" t="n">
        <v>2</v>
      </c>
      <c r="N849" t="n">
        <v>125.18</v>
      </c>
      <c r="O849" t="n">
        <v>45652.02</v>
      </c>
      <c r="P849" t="n">
        <v>120.42</v>
      </c>
      <c r="Q849" t="n">
        <v>204.14</v>
      </c>
      <c r="R849" t="n">
        <v>23.43</v>
      </c>
      <c r="S849" t="n">
        <v>17.37</v>
      </c>
      <c r="T849" t="n">
        <v>937.14</v>
      </c>
      <c r="U849" t="n">
        <v>0.74</v>
      </c>
      <c r="V849" t="n">
        <v>0.76</v>
      </c>
      <c r="W849" t="n">
        <v>1.14</v>
      </c>
      <c r="X849" t="n">
        <v>0.05</v>
      </c>
      <c r="Y849" t="n">
        <v>1</v>
      </c>
      <c r="Z849" t="n">
        <v>10</v>
      </c>
    </row>
    <row r="850">
      <c r="A850" t="n">
        <v>122</v>
      </c>
      <c r="B850" t="n">
        <v>150</v>
      </c>
      <c r="C850" t="inlineStr">
        <is>
          <t xml:space="preserve">CONCLUIDO	</t>
        </is>
      </c>
      <c r="D850" t="n">
        <v>10.0371</v>
      </c>
      <c r="E850" t="n">
        <v>9.960000000000001</v>
      </c>
      <c r="F850" t="n">
        <v>6.74</v>
      </c>
      <c r="G850" t="n">
        <v>101.15</v>
      </c>
      <c r="H850" t="n">
        <v>1.52</v>
      </c>
      <c r="I850" t="n">
        <v>4</v>
      </c>
      <c r="J850" t="n">
        <v>368.94</v>
      </c>
      <c r="K850" t="n">
        <v>61.82</v>
      </c>
      <c r="L850" t="n">
        <v>31.5</v>
      </c>
      <c r="M850" t="n">
        <v>2</v>
      </c>
      <c r="N850" t="n">
        <v>125.62</v>
      </c>
      <c r="O850" t="n">
        <v>45736.8</v>
      </c>
      <c r="P850" t="n">
        <v>120.57</v>
      </c>
      <c r="Q850" t="n">
        <v>204.14</v>
      </c>
      <c r="R850" t="n">
        <v>23.5</v>
      </c>
      <c r="S850" t="n">
        <v>17.37</v>
      </c>
      <c r="T850" t="n">
        <v>973.41</v>
      </c>
      <c r="U850" t="n">
        <v>0.74</v>
      </c>
      <c r="V850" t="n">
        <v>0.76</v>
      </c>
      <c r="W850" t="n">
        <v>1.14</v>
      </c>
      <c r="X850" t="n">
        <v>0.05</v>
      </c>
      <c r="Y850" t="n">
        <v>1</v>
      </c>
      <c r="Z850" t="n">
        <v>10</v>
      </c>
    </row>
    <row r="851">
      <c r="A851" t="n">
        <v>123</v>
      </c>
      <c r="B851" t="n">
        <v>150</v>
      </c>
      <c r="C851" t="inlineStr">
        <is>
          <t xml:space="preserve">CONCLUIDO	</t>
        </is>
      </c>
      <c r="D851" t="n">
        <v>10.0343</v>
      </c>
      <c r="E851" t="n">
        <v>9.970000000000001</v>
      </c>
      <c r="F851" t="n">
        <v>6.75</v>
      </c>
      <c r="G851" t="n">
        <v>101.2</v>
      </c>
      <c r="H851" t="n">
        <v>1.53</v>
      </c>
      <c r="I851" t="n">
        <v>4</v>
      </c>
      <c r="J851" t="n">
        <v>369.63</v>
      </c>
      <c r="K851" t="n">
        <v>61.82</v>
      </c>
      <c r="L851" t="n">
        <v>31.75</v>
      </c>
      <c r="M851" t="n">
        <v>2</v>
      </c>
      <c r="N851" t="n">
        <v>126.06</v>
      </c>
      <c r="O851" t="n">
        <v>45821.85</v>
      </c>
      <c r="P851" t="n">
        <v>120.72</v>
      </c>
      <c r="Q851" t="n">
        <v>204.14</v>
      </c>
      <c r="R851" t="n">
        <v>23.49</v>
      </c>
      <c r="S851" t="n">
        <v>17.37</v>
      </c>
      <c r="T851" t="n">
        <v>968.3</v>
      </c>
      <c r="U851" t="n">
        <v>0.74</v>
      </c>
      <c r="V851" t="n">
        <v>0.76</v>
      </c>
      <c r="W851" t="n">
        <v>1.14</v>
      </c>
      <c r="X851" t="n">
        <v>0.06</v>
      </c>
      <c r="Y851" t="n">
        <v>1</v>
      </c>
      <c r="Z851" t="n">
        <v>10</v>
      </c>
    </row>
    <row r="852">
      <c r="A852" t="n">
        <v>124</v>
      </c>
      <c r="B852" t="n">
        <v>150</v>
      </c>
      <c r="C852" t="inlineStr">
        <is>
          <t xml:space="preserve">CONCLUIDO	</t>
        </is>
      </c>
      <c r="D852" t="n">
        <v>10.0357</v>
      </c>
      <c r="E852" t="n">
        <v>9.960000000000001</v>
      </c>
      <c r="F852" t="n">
        <v>6.75</v>
      </c>
      <c r="G852" t="n">
        <v>101.17</v>
      </c>
      <c r="H852" t="n">
        <v>1.54</v>
      </c>
      <c r="I852" t="n">
        <v>4</v>
      </c>
      <c r="J852" t="n">
        <v>370.32</v>
      </c>
      <c r="K852" t="n">
        <v>61.82</v>
      </c>
      <c r="L852" t="n">
        <v>32</v>
      </c>
      <c r="M852" t="n">
        <v>2</v>
      </c>
      <c r="N852" t="n">
        <v>126.5</v>
      </c>
      <c r="O852" t="n">
        <v>45907.3</v>
      </c>
      <c r="P852" t="n">
        <v>120.76</v>
      </c>
      <c r="Q852" t="n">
        <v>204.14</v>
      </c>
      <c r="R852" t="n">
        <v>23.55</v>
      </c>
      <c r="S852" t="n">
        <v>17.37</v>
      </c>
      <c r="T852" t="n">
        <v>994.95</v>
      </c>
      <c r="U852" t="n">
        <v>0.74</v>
      </c>
      <c r="V852" t="n">
        <v>0.76</v>
      </c>
      <c r="W852" t="n">
        <v>1.14</v>
      </c>
      <c r="X852" t="n">
        <v>0.05</v>
      </c>
      <c r="Y852" t="n">
        <v>1</v>
      </c>
      <c r="Z852" t="n">
        <v>10</v>
      </c>
    </row>
    <row r="853">
      <c r="A853" t="n">
        <v>125</v>
      </c>
      <c r="B853" t="n">
        <v>150</v>
      </c>
      <c r="C853" t="inlineStr">
        <is>
          <t xml:space="preserve">CONCLUIDO	</t>
        </is>
      </c>
      <c r="D853" t="n">
        <v>10.0295</v>
      </c>
      <c r="E853" t="n">
        <v>9.970000000000001</v>
      </c>
      <c r="F853" t="n">
        <v>6.75</v>
      </c>
      <c r="G853" t="n">
        <v>101.27</v>
      </c>
      <c r="H853" t="n">
        <v>1.55</v>
      </c>
      <c r="I853" t="n">
        <v>4</v>
      </c>
      <c r="J853" t="n">
        <v>371.02</v>
      </c>
      <c r="K853" t="n">
        <v>61.82</v>
      </c>
      <c r="L853" t="n">
        <v>32.25</v>
      </c>
      <c r="M853" t="n">
        <v>2</v>
      </c>
      <c r="N853" t="n">
        <v>126.94</v>
      </c>
      <c r="O853" t="n">
        <v>45992.88</v>
      </c>
      <c r="P853" t="n">
        <v>120.93</v>
      </c>
      <c r="Q853" t="n">
        <v>204.14</v>
      </c>
      <c r="R853" t="n">
        <v>23.7</v>
      </c>
      <c r="S853" t="n">
        <v>17.37</v>
      </c>
      <c r="T853" t="n">
        <v>1072.51</v>
      </c>
      <c r="U853" t="n">
        <v>0.73</v>
      </c>
      <c r="V853" t="n">
        <v>0.76</v>
      </c>
      <c r="W853" t="n">
        <v>1.14</v>
      </c>
      <c r="X853" t="n">
        <v>0.06</v>
      </c>
      <c r="Y853" t="n">
        <v>1</v>
      </c>
      <c r="Z853" t="n">
        <v>10</v>
      </c>
    </row>
    <row r="854">
      <c r="A854" t="n">
        <v>126</v>
      </c>
      <c r="B854" t="n">
        <v>150</v>
      </c>
      <c r="C854" t="inlineStr">
        <is>
          <t xml:space="preserve">CONCLUIDO	</t>
        </is>
      </c>
      <c r="D854" t="n">
        <v>10.0281</v>
      </c>
      <c r="E854" t="n">
        <v>9.970000000000001</v>
      </c>
      <c r="F854" t="n">
        <v>6.75</v>
      </c>
      <c r="G854" t="n">
        <v>101.29</v>
      </c>
      <c r="H854" t="n">
        <v>1.56</v>
      </c>
      <c r="I854" t="n">
        <v>4</v>
      </c>
      <c r="J854" t="n">
        <v>371.71</v>
      </c>
      <c r="K854" t="n">
        <v>61.82</v>
      </c>
      <c r="L854" t="n">
        <v>32.5</v>
      </c>
      <c r="M854" t="n">
        <v>2</v>
      </c>
      <c r="N854" t="n">
        <v>127.39</v>
      </c>
      <c r="O854" t="n">
        <v>46078.74</v>
      </c>
      <c r="P854" t="n">
        <v>121.04</v>
      </c>
      <c r="Q854" t="n">
        <v>204.15</v>
      </c>
      <c r="R854" t="n">
        <v>23.72</v>
      </c>
      <c r="S854" t="n">
        <v>17.37</v>
      </c>
      <c r="T854" t="n">
        <v>1082.78</v>
      </c>
      <c r="U854" t="n">
        <v>0.73</v>
      </c>
      <c r="V854" t="n">
        <v>0.76</v>
      </c>
      <c r="W854" t="n">
        <v>1.14</v>
      </c>
      <c r="X854" t="n">
        <v>0.06</v>
      </c>
      <c r="Y854" t="n">
        <v>1</v>
      </c>
      <c r="Z854" t="n">
        <v>10</v>
      </c>
    </row>
    <row r="855">
      <c r="A855" t="n">
        <v>127</v>
      </c>
      <c r="B855" t="n">
        <v>150</v>
      </c>
      <c r="C855" t="inlineStr">
        <is>
          <t xml:space="preserve">CONCLUIDO	</t>
        </is>
      </c>
      <c r="D855" t="n">
        <v>10.0312</v>
      </c>
      <c r="E855" t="n">
        <v>9.970000000000001</v>
      </c>
      <c r="F855" t="n">
        <v>6.75</v>
      </c>
      <c r="G855" t="n">
        <v>101.24</v>
      </c>
      <c r="H855" t="n">
        <v>1.57</v>
      </c>
      <c r="I855" t="n">
        <v>4</v>
      </c>
      <c r="J855" t="n">
        <v>372.41</v>
      </c>
      <c r="K855" t="n">
        <v>61.82</v>
      </c>
      <c r="L855" t="n">
        <v>32.75</v>
      </c>
      <c r="M855" t="n">
        <v>2</v>
      </c>
      <c r="N855" t="n">
        <v>127.84</v>
      </c>
      <c r="O855" t="n">
        <v>46164.87</v>
      </c>
      <c r="P855" t="n">
        <v>121.02</v>
      </c>
      <c r="Q855" t="n">
        <v>204.14</v>
      </c>
      <c r="R855" t="n">
        <v>23.7</v>
      </c>
      <c r="S855" t="n">
        <v>17.37</v>
      </c>
      <c r="T855" t="n">
        <v>1073.63</v>
      </c>
      <c r="U855" t="n">
        <v>0.73</v>
      </c>
      <c r="V855" t="n">
        <v>0.76</v>
      </c>
      <c r="W855" t="n">
        <v>1.14</v>
      </c>
      <c r="X855" t="n">
        <v>0.06</v>
      </c>
      <c r="Y855" t="n">
        <v>1</v>
      </c>
      <c r="Z855" t="n">
        <v>10</v>
      </c>
    </row>
    <row r="856">
      <c r="A856" t="n">
        <v>128</v>
      </c>
      <c r="B856" t="n">
        <v>150</v>
      </c>
      <c r="C856" t="inlineStr">
        <is>
          <t xml:space="preserve">CONCLUIDO	</t>
        </is>
      </c>
      <c r="D856" t="n">
        <v>10.0273</v>
      </c>
      <c r="E856" t="n">
        <v>9.970000000000001</v>
      </c>
      <c r="F856" t="n">
        <v>6.75</v>
      </c>
      <c r="G856" t="n">
        <v>101.3</v>
      </c>
      <c r="H856" t="n">
        <v>1.58</v>
      </c>
      <c r="I856" t="n">
        <v>4</v>
      </c>
      <c r="J856" t="n">
        <v>373.11</v>
      </c>
      <c r="K856" t="n">
        <v>61.82</v>
      </c>
      <c r="L856" t="n">
        <v>33</v>
      </c>
      <c r="M856" t="n">
        <v>2</v>
      </c>
      <c r="N856" t="n">
        <v>128.29</v>
      </c>
      <c r="O856" t="n">
        <v>46251.27</v>
      </c>
      <c r="P856" t="n">
        <v>121.17</v>
      </c>
      <c r="Q856" t="n">
        <v>204.14</v>
      </c>
      <c r="R856" t="n">
        <v>23.76</v>
      </c>
      <c r="S856" t="n">
        <v>17.37</v>
      </c>
      <c r="T856" t="n">
        <v>1101.53</v>
      </c>
      <c r="U856" t="n">
        <v>0.73</v>
      </c>
      <c r="V856" t="n">
        <v>0.76</v>
      </c>
      <c r="W856" t="n">
        <v>1.14</v>
      </c>
      <c r="X856" t="n">
        <v>0.06</v>
      </c>
      <c r="Y856" t="n">
        <v>1</v>
      </c>
      <c r="Z856" t="n">
        <v>10</v>
      </c>
    </row>
    <row r="857">
      <c r="A857" t="n">
        <v>129</v>
      </c>
      <c r="B857" t="n">
        <v>150</v>
      </c>
      <c r="C857" t="inlineStr">
        <is>
          <t xml:space="preserve">CONCLUIDO	</t>
        </is>
      </c>
      <c r="D857" t="n">
        <v>10.0343</v>
      </c>
      <c r="E857" t="n">
        <v>9.970000000000001</v>
      </c>
      <c r="F857" t="n">
        <v>6.75</v>
      </c>
      <c r="G857" t="n">
        <v>101.2</v>
      </c>
      <c r="H857" t="n">
        <v>1.59</v>
      </c>
      <c r="I857" t="n">
        <v>4</v>
      </c>
      <c r="J857" t="n">
        <v>373.81</v>
      </c>
      <c r="K857" t="n">
        <v>61.82</v>
      </c>
      <c r="L857" t="n">
        <v>33.25</v>
      </c>
      <c r="M857" t="n">
        <v>2</v>
      </c>
      <c r="N857" t="n">
        <v>128.74</v>
      </c>
      <c r="O857" t="n">
        <v>46337.95</v>
      </c>
      <c r="P857" t="n">
        <v>121.05</v>
      </c>
      <c r="Q857" t="n">
        <v>204.14</v>
      </c>
      <c r="R857" t="n">
        <v>23.63</v>
      </c>
      <c r="S857" t="n">
        <v>17.37</v>
      </c>
      <c r="T857" t="n">
        <v>1037.27</v>
      </c>
      <c r="U857" t="n">
        <v>0.74</v>
      </c>
      <c r="V857" t="n">
        <v>0.76</v>
      </c>
      <c r="W857" t="n">
        <v>1.14</v>
      </c>
      <c r="X857" t="n">
        <v>0.06</v>
      </c>
      <c r="Y857" t="n">
        <v>1</v>
      </c>
      <c r="Z857" t="n">
        <v>10</v>
      </c>
    </row>
    <row r="858">
      <c r="A858" t="n">
        <v>130</v>
      </c>
      <c r="B858" t="n">
        <v>150</v>
      </c>
      <c r="C858" t="inlineStr">
        <is>
          <t xml:space="preserve">CONCLUIDO	</t>
        </is>
      </c>
      <c r="D858" t="n">
        <v>10.032</v>
      </c>
      <c r="E858" t="n">
        <v>9.970000000000001</v>
      </c>
      <c r="F858" t="n">
        <v>6.75</v>
      </c>
      <c r="G858" t="n">
        <v>101.23</v>
      </c>
      <c r="H858" t="n">
        <v>1.6</v>
      </c>
      <c r="I858" t="n">
        <v>4</v>
      </c>
      <c r="J858" t="n">
        <v>374.52</v>
      </c>
      <c r="K858" t="n">
        <v>61.82</v>
      </c>
      <c r="L858" t="n">
        <v>33.5</v>
      </c>
      <c r="M858" t="n">
        <v>2</v>
      </c>
      <c r="N858" t="n">
        <v>129.2</v>
      </c>
      <c r="O858" t="n">
        <v>46424.91</v>
      </c>
      <c r="P858" t="n">
        <v>121.07</v>
      </c>
      <c r="Q858" t="n">
        <v>204.14</v>
      </c>
      <c r="R858" t="n">
        <v>23.57</v>
      </c>
      <c r="S858" t="n">
        <v>17.37</v>
      </c>
      <c r="T858" t="n">
        <v>1008.3</v>
      </c>
      <c r="U858" t="n">
        <v>0.74</v>
      </c>
      <c r="V858" t="n">
        <v>0.76</v>
      </c>
      <c r="W858" t="n">
        <v>1.14</v>
      </c>
      <c r="X858" t="n">
        <v>0.06</v>
      </c>
      <c r="Y858" t="n">
        <v>1</v>
      </c>
      <c r="Z858" t="n">
        <v>10</v>
      </c>
    </row>
    <row r="859">
      <c r="A859" t="n">
        <v>131</v>
      </c>
      <c r="B859" t="n">
        <v>150</v>
      </c>
      <c r="C859" t="inlineStr">
        <is>
          <t xml:space="preserve">CONCLUIDO	</t>
        </is>
      </c>
      <c r="D859" t="n">
        <v>10.0318</v>
      </c>
      <c r="E859" t="n">
        <v>9.970000000000001</v>
      </c>
      <c r="F859" t="n">
        <v>6.75</v>
      </c>
      <c r="G859" t="n">
        <v>101.23</v>
      </c>
      <c r="H859" t="n">
        <v>1.6</v>
      </c>
      <c r="I859" t="n">
        <v>4</v>
      </c>
      <c r="J859" t="n">
        <v>375.23</v>
      </c>
      <c r="K859" t="n">
        <v>61.82</v>
      </c>
      <c r="L859" t="n">
        <v>33.75</v>
      </c>
      <c r="M859" t="n">
        <v>2</v>
      </c>
      <c r="N859" t="n">
        <v>129.65</v>
      </c>
      <c r="O859" t="n">
        <v>46512.15</v>
      </c>
      <c r="P859" t="n">
        <v>121.16</v>
      </c>
      <c r="Q859" t="n">
        <v>204.14</v>
      </c>
      <c r="R859" t="n">
        <v>23.61</v>
      </c>
      <c r="S859" t="n">
        <v>17.37</v>
      </c>
      <c r="T859" t="n">
        <v>1026.61</v>
      </c>
      <c r="U859" t="n">
        <v>0.74</v>
      </c>
      <c r="V859" t="n">
        <v>0.76</v>
      </c>
      <c r="W859" t="n">
        <v>1.14</v>
      </c>
      <c r="X859" t="n">
        <v>0.06</v>
      </c>
      <c r="Y859" t="n">
        <v>1</v>
      </c>
      <c r="Z859" t="n">
        <v>10</v>
      </c>
    </row>
    <row r="860">
      <c r="A860" t="n">
        <v>132</v>
      </c>
      <c r="B860" t="n">
        <v>150</v>
      </c>
      <c r="C860" t="inlineStr">
        <is>
          <t xml:space="preserve">CONCLUIDO	</t>
        </is>
      </c>
      <c r="D860" t="n">
        <v>10.0346</v>
      </c>
      <c r="E860" t="n">
        <v>9.970000000000001</v>
      </c>
      <c r="F860" t="n">
        <v>6.75</v>
      </c>
      <c r="G860" t="n">
        <v>101.19</v>
      </c>
      <c r="H860" t="n">
        <v>1.61</v>
      </c>
      <c r="I860" t="n">
        <v>4</v>
      </c>
      <c r="J860" t="n">
        <v>375.93</v>
      </c>
      <c r="K860" t="n">
        <v>61.82</v>
      </c>
      <c r="L860" t="n">
        <v>34</v>
      </c>
      <c r="M860" t="n">
        <v>2</v>
      </c>
      <c r="N860" t="n">
        <v>130.11</v>
      </c>
      <c r="O860" t="n">
        <v>46599.68</v>
      </c>
      <c r="P860" t="n">
        <v>121.14</v>
      </c>
      <c r="Q860" t="n">
        <v>204.14</v>
      </c>
      <c r="R860" t="n">
        <v>23.56</v>
      </c>
      <c r="S860" t="n">
        <v>17.37</v>
      </c>
      <c r="T860" t="n">
        <v>1004.11</v>
      </c>
      <c r="U860" t="n">
        <v>0.74</v>
      </c>
      <c r="V860" t="n">
        <v>0.76</v>
      </c>
      <c r="W860" t="n">
        <v>1.14</v>
      </c>
      <c r="X860" t="n">
        <v>0.06</v>
      </c>
      <c r="Y860" t="n">
        <v>1</v>
      </c>
      <c r="Z860" t="n">
        <v>10</v>
      </c>
    </row>
    <row r="861">
      <c r="A861" t="n">
        <v>133</v>
      </c>
      <c r="B861" t="n">
        <v>150</v>
      </c>
      <c r="C861" t="inlineStr">
        <is>
          <t xml:space="preserve">CONCLUIDO	</t>
        </is>
      </c>
      <c r="D861" t="n">
        <v>10.0374</v>
      </c>
      <c r="E861" t="n">
        <v>9.960000000000001</v>
      </c>
      <c r="F861" t="n">
        <v>6.74</v>
      </c>
      <c r="G861" t="n">
        <v>101.15</v>
      </c>
      <c r="H861" t="n">
        <v>1.62</v>
      </c>
      <c r="I861" t="n">
        <v>4</v>
      </c>
      <c r="J861" t="n">
        <v>376.65</v>
      </c>
      <c r="K861" t="n">
        <v>61.82</v>
      </c>
      <c r="L861" t="n">
        <v>34.25</v>
      </c>
      <c r="M861" t="n">
        <v>2</v>
      </c>
      <c r="N861" t="n">
        <v>130.58</v>
      </c>
      <c r="O861" t="n">
        <v>46687.5</v>
      </c>
      <c r="P861" t="n">
        <v>121.05</v>
      </c>
      <c r="Q861" t="n">
        <v>204.14</v>
      </c>
      <c r="R861" t="n">
        <v>23.46</v>
      </c>
      <c r="S861" t="n">
        <v>17.37</v>
      </c>
      <c r="T861" t="n">
        <v>951.09</v>
      </c>
      <c r="U861" t="n">
        <v>0.74</v>
      </c>
      <c r="V861" t="n">
        <v>0.76</v>
      </c>
      <c r="W861" t="n">
        <v>1.14</v>
      </c>
      <c r="X861" t="n">
        <v>0.05</v>
      </c>
      <c r="Y861" t="n">
        <v>1</v>
      </c>
      <c r="Z861" t="n">
        <v>10</v>
      </c>
    </row>
    <row r="862">
      <c r="A862" t="n">
        <v>134</v>
      </c>
      <c r="B862" t="n">
        <v>150</v>
      </c>
      <c r="C862" t="inlineStr">
        <is>
          <t xml:space="preserve">CONCLUIDO	</t>
        </is>
      </c>
      <c r="D862" t="n">
        <v>10.0393</v>
      </c>
      <c r="E862" t="n">
        <v>9.960000000000001</v>
      </c>
      <c r="F862" t="n">
        <v>6.74</v>
      </c>
      <c r="G862" t="n">
        <v>101.12</v>
      </c>
      <c r="H862" t="n">
        <v>1.63</v>
      </c>
      <c r="I862" t="n">
        <v>4</v>
      </c>
      <c r="J862" t="n">
        <v>377.36</v>
      </c>
      <c r="K862" t="n">
        <v>61.82</v>
      </c>
      <c r="L862" t="n">
        <v>34.5</v>
      </c>
      <c r="M862" t="n">
        <v>2</v>
      </c>
      <c r="N862" t="n">
        <v>131.04</v>
      </c>
      <c r="O862" t="n">
        <v>46775.73</v>
      </c>
      <c r="P862" t="n">
        <v>121.07</v>
      </c>
      <c r="Q862" t="n">
        <v>204.14</v>
      </c>
      <c r="R862" t="n">
        <v>23.36</v>
      </c>
      <c r="S862" t="n">
        <v>17.37</v>
      </c>
      <c r="T862" t="n">
        <v>904.77</v>
      </c>
      <c r="U862" t="n">
        <v>0.74</v>
      </c>
      <c r="V862" t="n">
        <v>0.76</v>
      </c>
      <c r="W862" t="n">
        <v>1.14</v>
      </c>
      <c r="X862" t="n">
        <v>0.05</v>
      </c>
      <c r="Y862" t="n">
        <v>1</v>
      </c>
      <c r="Z862" t="n">
        <v>10</v>
      </c>
    </row>
    <row r="863">
      <c r="A863" t="n">
        <v>135</v>
      </c>
      <c r="B863" t="n">
        <v>150</v>
      </c>
      <c r="C863" t="inlineStr">
        <is>
          <t xml:space="preserve">CONCLUIDO	</t>
        </is>
      </c>
      <c r="D863" t="n">
        <v>10.0379</v>
      </c>
      <c r="E863" t="n">
        <v>9.960000000000001</v>
      </c>
      <c r="F863" t="n">
        <v>6.74</v>
      </c>
      <c r="G863" t="n">
        <v>101.14</v>
      </c>
      <c r="H863" t="n">
        <v>1.64</v>
      </c>
      <c r="I863" t="n">
        <v>4</v>
      </c>
      <c r="J863" t="n">
        <v>378.08</v>
      </c>
      <c r="K863" t="n">
        <v>61.82</v>
      </c>
      <c r="L863" t="n">
        <v>34.75</v>
      </c>
      <c r="M863" t="n">
        <v>2</v>
      </c>
      <c r="N863" t="n">
        <v>131.51</v>
      </c>
      <c r="O863" t="n">
        <v>46864.14</v>
      </c>
      <c r="P863" t="n">
        <v>121.04</v>
      </c>
      <c r="Q863" t="n">
        <v>204.14</v>
      </c>
      <c r="R863" t="n">
        <v>23.42</v>
      </c>
      <c r="S863" t="n">
        <v>17.37</v>
      </c>
      <c r="T863" t="n">
        <v>930.5599999999999</v>
      </c>
      <c r="U863" t="n">
        <v>0.74</v>
      </c>
      <c r="V863" t="n">
        <v>0.76</v>
      </c>
      <c r="W863" t="n">
        <v>1.14</v>
      </c>
      <c r="X863" t="n">
        <v>0.05</v>
      </c>
      <c r="Y863" t="n">
        <v>1</v>
      </c>
      <c r="Z863" t="n">
        <v>10</v>
      </c>
    </row>
    <row r="864">
      <c r="A864" t="n">
        <v>136</v>
      </c>
      <c r="B864" t="n">
        <v>150</v>
      </c>
      <c r="C864" t="inlineStr">
        <is>
          <t xml:space="preserve">CONCLUIDO	</t>
        </is>
      </c>
      <c r="D864" t="n">
        <v>10.0388</v>
      </c>
      <c r="E864" t="n">
        <v>9.960000000000001</v>
      </c>
      <c r="F864" t="n">
        <v>6.74</v>
      </c>
      <c r="G864" t="n">
        <v>101.13</v>
      </c>
      <c r="H864" t="n">
        <v>1.65</v>
      </c>
      <c r="I864" t="n">
        <v>4</v>
      </c>
      <c r="J864" t="n">
        <v>378.8</v>
      </c>
      <c r="K864" t="n">
        <v>61.82</v>
      </c>
      <c r="L864" t="n">
        <v>35</v>
      </c>
      <c r="M864" t="n">
        <v>2</v>
      </c>
      <c r="N864" t="n">
        <v>131.98</v>
      </c>
      <c r="O864" t="n">
        <v>46952.84</v>
      </c>
      <c r="P864" t="n">
        <v>121.02</v>
      </c>
      <c r="Q864" t="n">
        <v>204.14</v>
      </c>
      <c r="R864" t="n">
        <v>23.44</v>
      </c>
      <c r="S864" t="n">
        <v>17.37</v>
      </c>
      <c r="T864" t="n">
        <v>941.8200000000001</v>
      </c>
      <c r="U864" t="n">
        <v>0.74</v>
      </c>
      <c r="V864" t="n">
        <v>0.76</v>
      </c>
      <c r="W864" t="n">
        <v>1.14</v>
      </c>
      <c r="X864" t="n">
        <v>0.05</v>
      </c>
      <c r="Y864" t="n">
        <v>1</v>
      </c>
      <c r="Z864" t="n">
        <v>10</v>
      </c>
    </row>
    <row r="865">
      <c r="A865" t="n">
        <v>137</v>
      </c>
      <c r="B865" t="n">
        <v>150</v>
      </c>
      <c r="C865" t="inlineStr">
        <is>
          <t xml:space="preserve">CONCLUIDO	</t>
        </is>
      </c>
      <c r="D865" t="n">
        <v>10.0385</v>
      </c>
      <c r="E865" t="n">
        <v>9.960000000000001</v>
      </c>
      <c r="F865" t="n">
        <v>6.74</v>
      </c>
      <c r="G865" t="n">
        <v>101.13</v>
      </c>
      <c r="H865" t="n">
        <v>1.66</v>
      </c>
      <c r="I865" t="n">
        <v>4</v>
      </c>
      <c r="J865" t="n">
        <v>379.52</v>
      </c>
      <c r="K865" t="n">
        <v>61.82</v>
      </c>
      <c r="L865" t="n">
        <v>35.25</v>
      </c>
      <c r="M865" t="n">
        <v>2</v>
      </c>
      <c r="N865" t="n">
        <v>132.45</v>
      </c>
      <c r="O865" t="n">
        <v>47041.84</v>
      </c>
      <c r="P865" t="n">
        <v>120.98</v>
      </c>
      <c r="Q865" t="n">
        <v>204.14</v>
      </c>
      <c r="R865" t="n">
        <v>23.48</v>
      </c>
      <c r="S865" t="n">
        <v>17.37</v>
      </c>
      <c r="T865" t="n">
        <v>961.21</v>
      </c>
      <c r="U865" t="n">
        <v>0.74</v>
      </c>
      <c r="V865" t="n">
        <v>0.76</v>
      </c>
      <c r="W865" t="n">
        <v>1.14</v>
      </c>
      <c r="X865" t="n">
        <v>0.05</v>
      </c>
      <c r="Y865" t="n">
        <v>1</v>
      </c>
      <c r="Z865" t="n">
        <v>10</v>
      </c>
    </row>
    <row r="866">
      <c r="A866" t="n">
        <v>138</v>
      </c>
      <c r="B866" t="n">
        <v>150</v>
      </c>
      <c r="C866" t="inlineStr">
        <is>
          <t xml:space="preserve">CONCLUIDO	</t>
        </is>
      </c>
      <c r="D866" t="n">
        <v>10.0393</v>
      </c>
      <c r="E866" t="n">
        <v>9.960000000000001</v>
      </c>
      <c r="F866" t="n">
        <v>6.74</v>
      </c>
      <c r="G866" t="n">
        <v>101.12</v>
      </c>
      <c r="H866" t="n">
        <v>1.67</v>
      </c>
      <c r="I866" t="n">
        <v>4</v>
      </c>
      <c r="J866" t="n">
        <v>380.24</v>
      </c>
      <c r="K866" t="n">
        <v>61.82</v>
      </c>
      <c r="L866" t="n">
        <v>35.5</v>
      </c>
      <c r="M866" t="n">
        <v>2</v>
      </c>
      <c r="N866" t="n">
        <v>132.92</v>
      </c>
      <c r="O866" t="n">
        <v>47131.15</v>
      </c>
      <c r="P866" t="n">
        <v>120.95</v>
      </c>
      <c r="Q866" t="n">
        <v>204.15</v>
      </c>
      <c r="R866" t="n">
        <v>23.38</v>
      </c>
      <c r="S866" t="n">
        <v>17.37</v>
      </c>
      <c r="T866" t="n">
        <v>914.67</v>
      </c>
      <c r="U866" t="n">
        <v>0.74</v>
      </c>
      <c r="V866" t="n">
        <v>0.76</v>
      </c>
      <c r="W866" t="n">
        <v>1.14</v>
      </c>
      <c r="X866" t="n">
        <v>0.05</v>
      </c>
      <c r="Y866" t="n">
        <v>1</v>
      </c>
      <c r="Z866" t="n">
        <v>10</v>
      </c>
    </row>
    <row r="867">
      <c r="A867" t="n">
        <v>139</v>
      </c>
      <c r="B867" t="n">
        <v>150</v>
      </c>
      <c r="C867" t="inlineStr">
        <is>
          <t xml:space="preserve">CONCLUIDO	</t>
        </is>
      </c>
      <c r="D867" t="n">
        <v>10.0382</v>
      </c>
      <c r="E867" t="n">
        <v>9.960000000000001</v>
      </c>
      <c r="F867" t="n">
        <v>6.74</v>
      </c>
      <c r="G867" t="n">
        <v>101.14</v>
      </c>
      <c r="H867" t="n">
        <v>1.67</v>
      </c>
      <c r="I867" t="n">
        <v>4</v>
      </c>
      <c r="J867" t="n">
        <v>380.97</v>
      </c>
      <c r="K867" t="n">
        <v>61.82</v>
      </c>
      <c r="L867" t="n">
        <v>35.75</v>
      </c>
      <c r="M867" t="n">
        <v>2</v>
      </c>
      <c r="N867" t="n">
        <v>133.4</v>
      </c>
      <c r="O867" t="n">
        <v>47220.77</v>
      </c>
      <c r="P867" t="n">
        <v>120.99</v>
      </c>
      <c r="Q867" t="n">
        <v>204.14</v>
      </c>
      <c r="R867" t="n">
        <v>23.37</v>
      </c>
      <c r="S867" t="n">
        <v>17.37</v>
      </c>
      <c r="T867" t="n">
        <v>904.9400000000001</v>
      </c>
      <c r="U867" t="n">
        <v>0.74</v>
      </c>
      <c r="V867" t="n">
        <v>0.76</v>
      </c>
      <c r="W867" t="n">
        <v>1.14</v>
      </c>
      <c r="X867" t="n">
        <v>0.05</v>
      </c>
      <c r="Y867" t="n">
        <v>1</v>
      </c>
      <c r="Z867" t="n">
        <v>10</v>
      </c>
    </row>
    <row r="868">
      <c r="A868" t="n">
        <v>140</v>
      </c>
      <c r="B868" t="n">
        <v>150</v>
      </c>
      <c r="C868" t="inlineStr">
        <is>
          <t xml:space="preserve">CONCLUIDO	</t>
        </is>
      </c>
      <c r="D868" t="n">
        <v>10.0396</v>
      </c>
      <c r="E868" t="n">
        <v>9.960000000000001</v>
      </c>
      <c r="F868" t="n">
        <v>6.74</v>
      </c>
      <c r="G868" t="n">
        <v>101.12</v>
      </c>
      <c r="H868" t="n">
        <v>1.68</v>
      </c>
      <c r="I868" t="n">
        <v>4</v>
      </c>
      <c r="J868" t="n">
        <v>381.7</v>
      </c>
      <c r="K868" t="n">
        <v>61.82</v>
      </c>
      <c r="L868" t="n">
        <v>36</v>
      </c>
      <c r="M868" t="n">
        <v>2</v>
      </c>
      <c r="N868" t="n">
        <v>133.88</v>
      </c>
      <c r="O868" t="n">
        <v>47310.69</v>
      </c>
      <c r="P868" t="n">
        <v>120.88</v>
      </c>
      <c r="Q868" t="n">
        <v>204.14</v>
      </c>
      <c r="R868" t="n">
        <v>23.39</v>
      </c>
      <c r="S868" t="n">
        <v>17.37</v>
      </c>
      <c r="T868" t="n">
        <v>916.58</v>
      </c>
      <c r="U868" t="n">
        <v>0.74</v>
      </c>
      <c r="V868" t="n">
        <v>0.76</v>
      </c>
      <c r="W868" t="n">
        <v>1.14</v>
      </c>
      <c r="X868" t="n">
        <v>0.05</v>
      </c>
      <c r="Y868" t="n">
        <v>1</v>
      </c>
      <c r="Z868" t="n">
        <v>10</v>
      </c>
    </row>
    <row r="869">
      <c r="A869" t="n">
        <v>141</v>
      </c>
      <c r="B869" t="n">
        <v>150</v>
      </c>
      <c r="C869" t="inlineStr">
        <is>
          <t xml:space="preserve">CONCLUIDO	</t>
        </is>
      </c>
      <c r="D869" t="n">
        <v>10.039</v>
      </c>
      <c r="E869" t="n">
        <v>9.960000000000001</v>
      </c>
      <c r="F869" t="n">
        <v>6.74</v>
      </c>
      <c r="G869" t="n">
        <v>101.12</v>
      </c>
      <c r="H869" t="n">
        <v>1.69</v>
      </c>
      <c r="I869" t="n">
        <v>4</v>
      </c>
      <c r="J869" t="n">
        <v>382.43</v>
      </c>
      <c r="K869" t="n">
        <v>61.82</v>
      </c>
      <c r="L869" t="n">
        <v>36.25</v>
      </c>
      <c r="M869" t="n">
        <v>2</v>
      </c>
      <c r="N869" t="n">
        <v>134.36</v>
      </c>
      <c r="O869" t="n">
        <v>47400.92</v>
      </c>
      <c r="P869" t="n">
        <v>120.83</v>
      </c>
      <c r="Q869" t="n">
        <v>204.14</v>
      </c>
      <c r="R869" t="n">
        <v>23.4</v>
      </c>
      <c r="S869" t="n">
        <v>17.37</v>
      </c>
      <c r="T869" t="n">
        <v>921.17</v>
      </c>
      <c r="U869" t="n">
        <v>0.74</v>
      </c>
      <c r="V869" t="n">
        <v>0.76</v>
      </c>
      <c r="W869" t="n">
        <v>1.14</v>
      </c>
      <c r="X869" t="n">
        <v>0.05</v>
      </c>
      <c r="Y869" t="n">
        <v>1</v>
      </c>
      <c r="Z869" t="n">
        <v>10</v>
      </c>
    </row>
    <row r="870">
      <c r="A870" t="n">
        <v>142</v>
      </c>
      <c r="B870" t="n">
        <v>150</v>
      </c>
      <c r="C870" t="inlineStr">
        <is>
          <t xml:space="preserve">CONCLUIDO	</t>
        </is>
      </c>
      <c r="D870" t="n">
        <v>10.0374</v>
      </c>
      <c r="E870" t="n">
        <v>9.960000000000001</v>
      </c>
      <c r="F870" t="n">
        <v>6.74</v>
      </c>
      <c r="G870" t="n">
        <v>101.15</v>
      </c>
      <c r="H870" t="n">
        <v>1.7</v>
      </c>
      <c r="I870" t="n">
        <v>4</v>
      </c>
      <c r="J870" t="n">
        <v>383.17</v>
      </c>
      <c r="K870" t="n">
        <v>61.82</v>
      </c>
      <c r="L870" t="n">
        <v>36.5</v>
      </c>
      <c r="M870" t="n">
        <v>2</v>
      </c>
      <c r="N870" t="n">
        <v>134.84</v>
      </c>
      <c r="O870" t="n">
        <v>47491.48</v>
      </c>
      <c r="P870" t="n">
        <v>120.81</v>
      </c>
      <c r="Q870" t="n">
        <v>204.14</v>
      </c>
      <c r="R870" t="n">
        <v>23.43</v>
      </c>
      <c r="S870" t="n">
        <v>17.37</v>
      </c>
      <c r="T870" t="n">
        <v>938.75</v>
      </c>
      <c r="U870" t="n">
        <v>0.74</v>
      </c>
      <c r="V870" t="n">
        <v>0.76</v>
      </c>
      <c r="W870" t="n">
        <v>1.14</v>
      </c>
      <c r="X870" t="n">
        <v>0.05</v>
      </c>
      <c r="Y870" t="n">
        <v>1</v>
      </c>
      <c r="Z870" t="n">
        <v>10</v>
      </c>
    </row>
    <row r="871">
      <c r="A871" t="n">
        <v>143</v>
      </c>
      <c r="B871" t="n">
        <v>150</v>
      </c>
      <c r="C871" t="inlineStr">
        <is>
          <t xml:space="preserve">CONCLUIDO	</t>
        </is>
      </c>
      <c r="D871" t="n">
        <v>10.0446</v>
      </c>
      <c r="E871" t="n">
        <v>9.960000000000001</v>
      </c>
      <c r="F871" t="n">
        <v>6.74</v>
      </c>
      <c r="G871" t="n">
        <v>101.04</v>
      </c>
      <c r="H871" t="n">
        <v>1.71</v>
      </c>
      <c r="I871" t="n">
        <v>4</v>
      </c>
      <c r="J871" t="n">
        <v>383.9</v>
      </c>
      <c r="K871" t="n">
        <v>61.82</v>
      </c>
      <c r="L871" t="n">
        <v>36.75</v>
      </c>
      <c r="M871" t="n">
        <v>2</v>
      </c>
      <c r="N871" t="n">
        <v>135.33</v>
      </c>
      <c r="O871" t="n">
        <v>47582.35</v>
      </c>
      <c r="P871" t="n">
        <v>120.69</v>
      </c>
      <c r="Q871" t="n">
        <v>204.14</v>
      </c>
      <c r="R871" t="n">
        <v>23.2</v>
      </c>
      <c r="S871" t="n">
        <v>17.37</v>
      </c>
      <c r="T871" t="n">
        <v>822.36</v>
      </c>
      <c r="U871" t="n">
        <v>0.75</v>
      </c>
      <c r="V871" t="n">
        <v>0.76</v>
      </c>
      <c r="W871" t="n">
        <v>1.14</v>
      </c>
      <c r="X871" t="n">
        <v>0.04</v>
      </c>
      <c r="Y871" t="n">
        <v>1</v>
      </c>
      <c r="Z871" t="n">
        <v>10</v>
      </c>
    </row>
    <row r="872">
      <c r="A872" t="n">
        <v>144</v>
      </c>
      <c r="B872" t="n">
        <v>150</v>
      </c>
      <c r="C872" t="inlineStr">
        <is>
          <t xml:space="preserve">CONCLUIDO	</t>
        </is>
      </c>
      <c r="D872" t="n">
        <v>10.0455</v>
      </c>
      <c r="E872" t="n">
        <v>9.949999999999999</v>
      </c>
      <c r="F872" t="n">
        <v>6.74</v>
      </c>
      <c r="G872" t="n">
        <v>101.03</v>
      </c>
      <c r="H872" t="n">
        <v>1.72</v>
      </c>
      <c r="I872" t="n">
        <v>4</v>
      </c>
      <c r="J872" t="n">
        <v>384.64</v>
      </c>
      <c r="K872" t="n">
        <v>61.82</v>
      </c>
      <c r="L872" t="n">
        <v>37</v>
      </c>
      <c r="M872" t="n">
        <v>2</v>
      </c>
      <c r="N872" t="n">
        <v>135.82</v>
      </c>
      <c r="O872" t="n">
        <v>47673.67</v>
      </c>
      <c r="P872" t="n">
        <v>120.56</v>
      </c>
      <c r="Q872" t="n">
        <v>204.15</v>
      </c>
      <c r="R872" t="n">
        <v>23.16</v>
      </c>
      <c r="S872" t="n">
        <v>17.37</v>
      </c>
      <c r="T872" t="n">
        <v>800.58</v>
      </c>
      <c r="U872" t="n">
        <v>0.75</v>
      </c>
      <c r="V872" t="n">
        <v>0.76</v>
      </c>
      <c r="W872" t="n">
        <v>1.14</v>
      </c>
      <c r="X872" t="n">
        <v>0.04</v>
      </c>
      <c r="Y872" t="n">
        <v>1</v>
      </c>
      <c r="Z872" t="n">
        <v>10</v>
      </c>
    </row>
    <row r="873">
      <c r="A873" t="n">
        <v>145</v>
      </c>
      <c r="B873" t="n">
        <v>150</v>
      </c>
      <c r="C873" t="inlineStr">
        <is>
          <t xml:space="preserve">CONCLUIDO	</t>
        </is>
      </c>
      <c r="D873" t="n">
        <v>10.0469</v>
      </c>
      <c r="E873" t="n">
        <v>9.949999999999999</v>
      </c>
      <c r="F873" t="n">
        <v>6.73</v>
      </c>
      <c r="G873" t="n">
        <v>101.01</v>
      </c>
      <c r="H873" t="n">
        <v>1.72</v>
      </c>
      <c r="I873" t="n">
        <v>4</v>
      </c>
      <c r="J873" t="n">
        <v>385.38</v>
      </c>
      <c r="K873" t="n">
        <v>61.82</v>
      </c>
      <c r="L873" t="n">
        <v>37.25</v>
      </c>
      <c r="M873" t="n">
        <v>2</v>
      </c>
      <c r="N873" t="n">
        <v>136.31</v>
      </c>
      <c r="O873" t="n">
        <v>47765.19</v>
      </c>
      <c r="P873" t="n">
        <v>120.54</v>
      </c>
      <c r="Q873" t="n">
        <v>204.15</v>
      </c>
      <c r="R873" t="n">
        <v>23.11</v>
      </c>
      <c r="S873" t="n">
        <v>17.37</v>
      </c>
      <c r="T873" t="n">
        <v>776.3099999999999</v>
      </c>
      <c r="U873" t="n">
        <v>0.75</v>
      </c>
      <c r="V873" t="n">
        <v>0.76</v>
      </c>
      <c r="W873" t="n">
        <v>1.14</v>
      </c>
      <c r="X873" t="n">
        <v>0.04</v>
      </c>
      <c r="Y873" t="n">
        <v>1</v>
      </c>
      <c r="Z873" t="n">
        <v>10</v>
      </c>
    </row>
    <row r="874">
      <c r="A874" t="n">
        <v>146</v>
      </c>
      <c r="B874" t="n">
        <v>150</v>
      </c>
      <c r="C874" t="inlineStr">
        <is>
          <t xml:space="preserve">CONCLUIDO	</t>
        </is>
      </c>
      <c r="D874" t="n">
        <v>10.0455</v>
      </c>
      <c r="E874" t="n">
        <v>9.949999999999999</v>
      </c>
      <c r="F874" t="n">
        <v>6.74</v>
      </c>
      <c r="G874" t="n">
        <v>101.03</v>
      </c>
      <c r="H874" t="n">
        <v>1.73</v>
      </c>
      <c r="I874" t="n">
        <v>4</v>
      </c>
      <c r="J874" t="n">
        <v>386.13</v>
      </c>
      <c r="K874" t="n">
        <v>61.82</v>
      </c>
      <c r="L874" t="n">
        <v>37.5</v>
      </c>
      <c r="M874" t="n">
        <v>2</v>
      </c>
      <c r="N874" t="n">
        <v>136.81</v>
      </c>
      <c r="O874" t="n">
        <v>47857.05</v>
      </c>
      <c r="P874" t="n">
        <v>120.52</v>
      </c>
      <c r="Q874" t="n">
        <v>204.14</v>
      </c>
      <c r="R874" t="n">
        <v>23.11</v>
      </c>
      <c r="S874" t="n">
        <v>17.37</v>
      </c>
      <c r="T874" t="n">
        <v>775.75</v>
      </c>
      <c r="U874" t="n">
        <v>0.75</v>
      </c>
      <c r="V874" t="n">
        <v>0.76</v>
      </c>
      <c r="W874" t="n">
        <v>1.14</v>
      </c>
      <c r="X874" t="n">
        <v>0.04</v>
      </c>
      <c r="Y874" t="n">
        <v>1</v>
      </c>
      <c r="Z874" t="n">
        <v>10</v>
      </c>
    </row>
    <row r="875">
      <c r="A875" t="n">
        <v>147</v>
      </c>
      <c r="B875" t="n">
        <v>150</v>
      </c>
      <c r="C875" t="inlineStr">
        <is>
          <t xml:space="preserve">CONCLUIDO	</t>
        </is>
      </c>
      <c r="D875" t="n">
        <v>10.0446</v>
      </c>
      <c r="E875" t="n">
        <v>9.960000000000001</v>
      </c>
      <c r="F875" t="n">
        <v>6.74</v>
      </c>
      <c r="G875" t="n">
        <v>101.04</v>
      </c>
      <c r="H875" t="n">
        <v>1.74</v>
      </c>
      <c r="I875" t="n">
        <v>4</v>
      </c>
      <c r="J875" t="n">
        <v>386.88</v>
      </c>
      <c r="K875" t="n">
        <v>61.82</v>
      </c>
      <c r="L875" t="n">
        <v>37.75</v>
      </c>
      <c r="M875" t="n">
        <v>2</v>
      </c>
      <c r="N875" t="n">
        <v>137.31</v>
      </c>
      <c r="O875" t="n">
        <v>47949.23</v>
      </c>
      <c r="P875" t="n">
        <v>120.4</v>
      </c>
      <c r="Q875" t="n">
        <v>204.14</v>
      </c>
      <c r="R875" t="n">
        <v>23.14</v>
      </c>
      <c r="S875" t="n">
        <v>17.37</v>
      </c>
      <c r="T875" t="n">
        <v>793.88</v>
      </c>
      <c r="U875" t="n">
        <v>0.75</v>
      </c>
      <c r="V875" t="n">
        <v>0.76</v>
      </c>
      <c r="W875" t="n">
        <v>1.14</v>
      </c>
      <c r="X875" t="n">
        <v>0.04</v>
      </c>
      <c r="Y875" t="n">
        <v>1</v>
      </c>
      <c r="Z875" t="n">
        <v>10</v>
      </c>
    </row>
    <row r="876">
      <c r="A876" t="n">
        <v>148</v>
      </c>
      <c r="B876" t="n">
        <v>150</v>
      </c>
      <c r="C876" t="inlineStr">
        <is>
          <t xml:space="preserve">CONCLUIDO	</t>
        </is>
      </c>
      <c r="D876" t="n">
        <v>10.0444</v>
      </c>
      <c r="E876" t="n">
        <v>9.960000000000001</v>
      </c>
      <c r="F876" t="n">
        <v>6.74</v>
      </c>
      <c r="G876" t="n">
        <v>101.05</v>
      </c>
      <c r="H876" t="n">
        <v>1.75</v>
      </c>
      <c r="I876" t="n">
        <v>4</v>
      </c>
      <c r="J876" t="n">
        <v>387.63</v>
      </c>
      <c r="K876" t="n">
        <v>61.82</v>
      </c>
      <c r="L876" t="n">
        <v>38</v>
      </c>
      <c r="M876" t="n">
        <v>2</v>
      </c>
      <c r="N876" t="n">
        <v>137.81</v>
      </c>
      <c r="O876" t="n">
        <v>48041.76</v>
      </c>
      <c r="P876" t="n">
        <v>120.4</v>
      </c>
      <c r="Q876" t="n">
        <v>204.14</v>
      </c>
      <c r="R876" t="n">
        <v>23.2</v>
      </c>
      <c r="S876" t="n">
        <v>17.37</v>
      </c>
      <c r="T876" t="n">
        <v>822.0599999999999</v>
      </c>
      <c r="U876" t="n">
        <v>0.75</v>
      </c>
      <c r="V876" t="n">
        <v>0.76</v>
      </c>
      <c r="W876" t="n">
        <v>1.14</v>
      </c>
      <c r="X876" t="n">
        <v>0.05</v>
      </c>
      <c r="Y876" t="n">
        <v>1</v>
      </c>
      <c r="Z876" t="n">
        <v>10</v>
      </c>
    </row>
    <row r="877">
      <c r="A877" t="n">
        <v>149</v>
      </c>
      <c r="B877" t="n">
        <v>150</v>
      </c>
      <c r="C877" t="inlineStr">
        <is>
          <t xml:space="preserve">CONCLUIDO	</t>
        </is>
      </c>
      <c r="D877" t="n">
        <v>10.0432</v>
      </c>
      <c r="E877" t="n">
        <v>9.960000000000001</v>
      </c>
      <c r="F877" t="n">
        <v>6.74</v>
      </c>
      <c r="G877" t="n">
        <v>101.06</v>
      </c>
      <c r="H877" t="n">
        <v>1.76</v>
      </c>
      <c r="I877" t="n">
        <v>4</v>
      </c>
      <c r="J877" t="n">
        <v>388.38</v>
      </c>
      <c r="K877" t="n">
        <v>61.82</v>
      </c>
      <c r="L877" t="n">
        <v>38.25</v>
      </c>
      <c r="M877" t="n">
        <v>2</v>
      </c>
      <c r="N877" t="n">
        <v>138.31</v>
      </c>
      <c r="O877" t="n">
        <v>48134.63</v>
      </c>
      <c r="P877" t="n">
        <v>120.44</v>
      </c>
      <c r="Q877" t="n">
        <v>204.14</v>
      </c>
      <c r="R877" t="n">
        <v>23.25</v>
      </c>
      <c r="S877" t="n">
        <v>17.37</v>
      </c>
      <c r="T877" t="n">
        <v>845.03</v>
      </c>
      <c r="U877" t="n">
        <v>0.75</v>
      </c>
      <c r="V877" t="n">
        <v>0.76</v>
      </c>
      <c r="W877" t="n">
        <v>1.14</v>
      </c>
      <c r="X877" t="n">
        <v>0.05</v>
      </c>
      <c r="Y877" t="n">
        <v>1</v>
      </c>
      <c r="Z877" t="n">
        <v>10</v>
      </c>
    </row>
    <row r="878">
      <c r="A878" t="n">
        <v>150</v>
      </c>
      <c r="B878" t="n">
        <v>150</v>
      </c>
      <c r="C878" t="inlineStr">
        <is>
          <t xml:space="preserve">CONCLUIDO	</t>
        </is>
      </c>
      <c r="D878" t="n">
        <v>10.0449</v>
      </c>
      <c r="E878" t="n">
        <v>9.960000000000001</v>
      </c>
      <c r="F878" t="n">
        <v>6.74</v>
      </c>
      <c r="G878" t="n">
        <v>101.04</v>
      </c>
      <c r="H878" t="n">
        <v>1.76</v>
      </c>
      <c r="I878" t="n">
        <v>4</v>
      </c>
      <c r="J878" t="n">
        <v>389.14</v>
      </c>
      <c r="K878" t="n">
        <v>61.82</v>
      </c>
      <c r="L878" t="n">
        <v>38.5</v>
      </c>
      <c r="M878" t="n">
        <v>2</v>
      </c>
      <c r="N878" t="n">
        <v>138.81</v>
      </c>
      <c r="O878" t="n">
        <v>48227.84</v>
      </c>
      <c r="P878" t="n">
        <v>120.37</v>
      </c>
      <c r="Q878" t="n">
        <v>204.14</v>
      </c>
      <c r="R878" t="n">
        <v>23.24</v>
      </c>
      <c r="S878" t="n">
        <v>17.37</v>
      </c>
      <c r="T878" t="n">
        <v>843.3200000000001</v>
      </c>
      <c r="U878" t="n">
        <v>0.75</v>
      </c>
      <c r="V878" t="n">
        <v>0.76</v>
      </c>
      <c r="W878" t="n">
        <v>1.14</v>
      </c>
      <c r="X878" t="n">
        <v>0.04</v>
      </c>
      <c r="Y878" t="n">
        <v>1</v>
      </c>
      <c r="Z878" t="n">
        <v>10</v>
      </c>
    </row>
    <row r="879">
      <c r="A879" t="n">
        <v>151</v>
      </c>
      <c r="B879" t="n">
        <v>150</v>
      </c>
      <c r="C879" t="inlineStr">
        <is>
          <t xml:space="preserve">CONCLUIDO	</t>
        </is>
      </c>
      <c r="D879" t="n">
        <v>10.0416</v>
      </c>
      <c r="E879" t="n">
        <v>9.960000000000001</v>
      </c>
      <c r="F879" t="n">
        <v>6.74</v>
      </c>
      <c r="G879" t="n">
        <v>101.09</v>
      </c>
      <c r="H879" t="n">
        <v>1.77</v>
      </c>
      <c r="I879" t="n">
        <v>4</v>
      </c>
      <c r="J879" t="n">
        <v>389.89</v>
      </c>
      <c r="K879" t="n">
        <v>61.82</v>
      </c>
      <c r="L879" t="n">
        <v>38.75</v>
      </c>
      <c r="M879" t="n">
        <v>2</v>
      </c>
      <c r="N879" t="n">
        <v>139.32</v>
      </c>
      <c r="O879" t="n">
        <v>48321.4</v>
      </c>
      <c r="P879" t="n">
        <v>120.37</v>
      </c>
      <c r="Q879" t="n">
        <v>204.15</v>
      </c>
      <c r="R879" t="n">
        <v>23.28</v>
      </c>
      <c r="S879" t="n">
        <v>17.37</v>
      </c>
      <c r="T879" t="n">
        <v>863.4299999999999</v>
      </c>
      <c r="U879" t="n">
        <v>0.75</v>
      </c>
      <c r="V879" t="n">
        <v>0.76</v>
      </c>
      <c r="W879" t="n">
        <v>1.14</v>
      </c>
      <c r="X879" t="n">
        <v>0.05</v>
      </c>
      <c r="Y879" t="n">
        <v>1</v>
      </c>
      <c r="Z879" t="n">
        <v>10</v>
      </c>
    </row>
    <row r="880">
      <c r="A880" t="n">
        <v>152</v>
      </c>
      <c r="B880" t="n">
        <v>150</v>
      </c>
      <c r="C880" t="inlineStr">
        <is>
          <t xml:space="preserve">CONCLUIDO	</t>
        </is>
      </c>
      <c r="D880" t="n">
        <v>10.0393</v>
      </c>
      <c r="E880" t="n">
        <v>9.960000000000001</v>
      </c>
      <c r="F880" t="n">
        <v>6.74</v>
      </c>
      <c r="G880" t="n">
        <v>101.12</v>
      </c>
      <c r="H880" t="n">
        <v>1.78</v>
      </c>
      <c r="I880" t="n">
        <v>4</v>
      </c>
      <c r="J880" t="n">
        <v>390.66</v>
      </c>
      <c r="K880" t="n">
        <v>61.82</v>
      </c>
      <c r="L880" t="n">
        <v>39</v>
      </c>
      <c r="M880" t="n">
        <v>2</v>
      </c>
      <c r="N880" t="n">
        <v>139.83</v>
      </c>
      <c r="O880" t="n">
        <v>48415.31</v>
      </c>
      <c r="P880" t="n">
        <v>120.38</v>
      </c>
      <c r="Q880" t="n">
        <v>204.14</v>
      </c>
      <c r="R880" t="n">
        <v>23.37</v>
      </c>
      <c r="S880" t="n">
        <v>17.37</v>
      </c>
      <c r="T880" t="n">
        <v>906.03</v>
      </c>
      <c r="U880" t="n">
        <v>0.74</v>
      </c>
      <c r="V880" t="n">
        <v>0.76</v>
      </c>
      <c r="W880" t="n">
        <v>1.14</v>
      </c>
      <c r="X880" t="n">
        <v>0.05</v>
      </c>
      <c r="Y880" t="n">
        <v>1</v>
      </c>
      <c r="Z880" t="n">
        <v>10</v>
      </c>
    </row>
    <row r="881">
      <c r="A881" t="n">
        <v>153</v>
      </c>
      <c r="B881" t="n">
        <v>150</v>
      </c>
      <c r="C881" t="inlineStr">
        <is>
          <t xml:space="preserve">CONCLUIDO	</t>
        </is>
      </c>
      <c r="D881" t="n">
        <v>10.0382</v>
      </c>
      <c r="E881" t="n">
        <v>9.960000000000001</v>
      </c>
      <c r="F881" t="n">
        <v>6.74</v>
      </c>
      <c r="G881" t="n">
        <v>101.14</v>
      </c>
      <c r="H881" t="n">
        <v>1.79</v>
      </c>
      <c r="I881" t="n">
        <v>4</v>
      </c>
      <c r="J881" t="n">
        <v>391.42</v>
      </c>
      <c r="K881" t="n">
        <v>61.82</v>
      </c>
      <c r="L881" t="n">
        <v>39.25</v>
      </c>
      <c r="M881" t="n">
        <v>2</v>
      </c>
      <c r="N881" t="n">
        <v>140.35</v>
      </c>
      <c r="O881" t="n">
        <v>48509.7</v>
      </c>
      <c r="P881" t="n">
        <v>120.23</v>
      </c>
      <c r="Q881" t="n">
        <v>204.14</v>
      </c>
      <c r="R881" t="n">
        <v>23.39</v>
      </c>
      <c r="S881" t="n">
        <v>17.37</v>
      </c>
      <c r="T881" t="n">
        <v>914.87</v>
      </c>
      <c r="U881" t="n">
        <v>0.74</v>
      </c>
      <c r="V881" t="n">
        <v>0.76</v>
      </c>
      <c r="W881" t="n">
        <v>1.14</v>
      </c>
      <c r="X881" t="n">
        <v>0.05</v>
      </c>
      <c r="Y881" t="n">
        <v>1</v>
      </c>
      <c r="Z881" t="n">
        <v>10</v>
      </c>
    </row>
    <row r="882">
      <c r="A882" t="n">
        <v>154</v>
      </c>
      <c r="B882" t="n">
        <v>150</v>
      </c>
      <c r="C882" t="inlineStr">
        <is>
          <t xml:space="preserve">CONCLUIDO	</t>
        </is>
      </c>
      <c r="D882" t="n">
        <v>10.0399</v>
      </c>
      <c r="E882" t="n">
        <v>9.960000000000001</v>
      </c>
      <c r="F882" t="n">
        <v>6.74</v>
      </c>
      <c r="G882" t="n">
        <v>101.11</v>
      </c>
      <c r="H882" t="n">
        <v>1.8</v>
      </c>
      <c r="I882" t="n">
        <v>4</v>
      </c>
      <c r="J882" t="n">
        <v>392.19</v>
      </c>
      <c r="K882" t="n">
        <v>61.82</v>
      </c>
      <c r="L882" t="n">
        <v>39.5</v>
      </c>
      <c r="M882" t="n">
        <v>2</v>
      </c>
      <c r="N882" t="n">
        <v>140.87</v>
      </c>
      <c r="O882" t="n">
        <v>48604.33</v>
      </c>
      <c r="P882" t="n">
        <v>120.18</v>
      </c>
      <c r="Q882" t="n">
        <v>204.14</v>
      </c>
      <c r="R882" t="n">
        <v>23.36</v>
      </c>
      <c r="S882" t="n">
        <v>17.37</v>
      </c>
      <c r="T882" t="n">
        <v>904</v>
      </c>
      <c r="U882" t="n">
        <v>0.74</v>
      </c>
      <c r="V882" t="n">
        <v>0.76</v>
      </c>
      <c r="W882" t="n">
        <v>1.14</v>
      </c>
      <c r="X882" t="n">
        <v>0.05</v>
      </c>
      <c r="Y882" t="n">
        <v>1</v>
      </c>
      <c r="Z882" t="n">
        <v>10</v>
      </c>
    </row>
    <row r="883">
      <c r="A883" t="n">
        <v>155</v>
      </c>
      <c r="B883" t="n">
        <v>150</v>
      </c>
      <c r="C883" t="inlineStr">
        <is>
          <t xml:space="preserve">CONCLUIDO	</t>
        </is>
      </c>
      <c r="D883" t="n">
        <v>10.0399</v>
      </c>
      <c r="E883" t="n">
        <v>9.960000000000001</v>
      </c>
      <c r="F883" t="n">
        <v>6.74</v>
      </c>
      <c r="G883" t="n">
        <v>101.11</v>
      </c>
      <c r="H883" t="n">
        <v>1.8</v>
      </c>
      <c r="I883" t="n">
        <v>4</v>
      </c>
      <c r="J883" t="n">
        <v>392.96</v>
      </c>
      <c r="K883" t="n">
        <v>61.82</v>
      </c>
      <c r="L883" t="n">
        <v>39.75</v>
      </c>
      <c r="M883" t="n">
        <v>2</v>
      </c>
      <c r="N883" t="n">
        <v>141.39</v>
      </c>
      <c r="O883" t="n">
        <v>48699.33</v>
      </c>
      <c r="P883" t="n">
        <v>120.11</v>
      </c>
      <c r="Q883" t="n">
        <v>204.14</v>
      </c>
      <c r="R883" t="n">
        <v>23.31</v>
      </c>
      <c r="S883" t="n">
        <v>17.37</v>
      </c>
      <c r="T883" t="n">
        <v>877.0700000000001</v>
      </c>
      <c r="U883" t="n">
        <v>0.75</v>
      </c>
      <c r="V883" t="n">
        <v>0.76</v>
      </c>
      <c r="W883" t="n">
        <v>1.14</v>
      </c>
      <c r="X883" t="n">
        <v>0.05</v>
      </c>
      <c r="Y883" t="n">
        <v>1</v>
      </c>
      <c r="Z883" t="n">
        <v>10</v>
      </c>
    </row>
    <row r="884">
      <c r="A884" t="n">
        <v>156</v>
      </c>
      <c r="B884" t="n">
        <v>150</v>
      </c>
      <c r="C884" t="inlineStr">
        <is>
          <t xml:space="preserve">CONCLUIDO	</t>
        </is>
      </c>
      <c r="D884" t="n">
        <v>10.0424</v>
      </c>
      <c r="E884" t="n">
        <v>9.960000000000001</v>
      </c>
      <c r="F884" t="n">
        <v>6.74</v>
      </c>
      <c r="G884" t="n">
        <v>101.08</v>
      </c>
      <c r="H884" t="n">
        <v>1.81</v>
      </c>
      <c r="I884" t="n">
        <v>4</v>
      </c>
      <c r="J884" t="n">
        <v>393.73</v>
      </c>
      <c r="K884" t="n">
        <v>61.82</v>
      </c>
      <c r="L884" t="n">
        <v>40</v>
      </c>
      <c r="M884" t="n">
        <v>2</v>
      </c>
      <c r="N884" t="n">
        <v>141.91</v>
      </c>
      <c r="O884" t="n">
        <v>48794.7</v>
      </c>
      <c r="P884" t="n">
        <v>120.01</v>
      </c>
      <c r="Q884" t="n">
        <v>204.14</v>
      </c>
      <c r="R884" t="n">
        <v>23.26</v>
      </c>
      <c r="S884" t="n">
        <v>17.37</v>
      </c>
      <c r="T884" t="n">
        <v>852.15</v>
      </c>
      <c r="U884" t="n">
        <v>0.75</v>
      </c>
      <c r="V884" t="n">
        <v>0.76</v>
      </c>
      <c r="W884" t="n">
        <v>1.14</v>
      </c>
      <c r="X884" t="n">
        <v>0.05</v>
      </c>
      <c r="Y884" t="n">
        <v>1</v>
      </c>
      <c r="Z884" t="n">
        <v>10</v>
      </c>
    </row>
    <row r="885">
      <c r="A885" t="n">
        <v>0</v>
      </c>
      <c r="B885" t="n">
        <v>10</v>
      </c>
      <c r="C885" t="inlineStr">
        <is>
          <t xml:space="preserve">CONCLUIDO	</t>
        </is>
      </c>
      <c r="D885" t="n">
        <v>11.079</v>
      </c>
      <c r="E885" t="n">
        <v>9.029999999999999</v>
      </c>
      <c r="F885" t="n">
        <v>7.13</v>
      </c>
      <c r="G885" t="n">
        <v>19.46</v>
      </c>
      <c r="H885" t="n">
        <v>0.64</v>
      </c>
      <c r="I885" t="n">
        <v>22</v>
      </c>
      <c r="J885" t="n">
        <v>26.11</v>
      </c>
      <c r="K885" t="n">
        <v>12.1</v>
      </c>
      <c r="L885" t="n">
        <v>1</v>
      </c>
      <c r="M885" t="n">
        <v>0</v>
      </c>
      <c r="N885" t="n">
        <v>3.01</v>
      </c>
      <c r="O885" t="n">
        <v>3454.41</v>
      </c>
      <c r="P885" t="n">
        <v>20.64</v>
      </c>
      <c r="Q885" t="n">
        <v>204.2</v>
      </c>
      <c r="R885" t="n">
        <v>34.82</v>
      </c>
      <c r="S885" t="n">
        <v>17.37</v>
      </c>
      <c r="T885" t="n">
        <v>6541.6</v>
      </c>
      <c r="U885" t="n">
        <v>0.5</v>
      </c>
      <c r="V885" t="n">
        <v>0.72</v>
      </c>
      <c r="W885" t="n">
        <v>1.2</v>
      </c>
      <c r="X885" t="n">
        <v>0.44</v>
      </c>
      <c r="Y885" t="n">
        <v>1</v>
      </c>
      <c r="Z885" t="n">
        <v>10</v>
      </c>
    </row>
    <row r="886">
      <c r="A886" t="n">
        <v>0</v>
      </c>
      <c r="B886" t="n">
        <v>45</v>
      </c>
      <c r="C886" t="inlineStr">
        <is>
          <t xml:space="preserve">CONCLUIDO	</t>
        </is>
      </c>
      <c r="D886" t="n">
        <v>9.355499999999999</v>
      </c>
      <c r="E886" t="n">
        <v>10.69</v>
      </c>
      <c r="F886" t="n">
        <v>7.67</v>
      </c>
      <c r="G886" t="n">
        <v>9.210000000000001</v>
      </c>
      <c r="H886" t="n">
        <v>0.18</v>
      </c>
      <c r="I886" t="n">
        <v>50</v>
      </c>
      <c r="J886" t="n">
        <v>98.70999999999999</v>
      </c>
      <c r="K886" t="n">
        <v>39.72</v>
      </c>
      <c r="L886" t="n">
        <v>1</v>
      </c>
      <c r="M886" t="n">
        <v>48</v>
      </c>
      <c r="N886" t="n">
        <v>12.99</v>
      </c>
      <c r="O886" t="n">
        <v>12407.75</v>
      </c>
      <c r="P886" t="n">
        <v>68.06</v>
      </c>
      <c r="Q886" t="n">
        <v>204.24</v>
      </c>
      <c r="R886" t="n">
        <v>52.35</v>
      </c>
      <c r="S886" t="n">
        <v>17.37</v>
      </c>
      <c r="T886" t="n">
        <v>15165.68</v>
      </c>
      <c r="U886" t="n">
        <v>0.33</v>
      </c>
      <c r="V886" t="n">
        <v>0.67</v>
      </c>
      <c r="W886" t="n">
        <v>1.22</v>
      </c>
      <c r="X886" t="n">
        <v>0.98</v>
      </c>
      <c r="Y886" t="n">
        <v>1</v>
      </c>
      <c r="Z886" t="n">
        <v>10</v>
      </c>
    </row>
    <row r="887">
      <c r="A887" t="n">
        <v>1</v>
      </c>
      <c r="B887" t="n">
        <v>45</v>
      </c>
      <c r="C887" t="inlineStr">
        <is>
          <t xml:space="preserve">CONCLUIDO	</t>
        </is>
      </c>
      <c r="D887" t="n">
        <v>9.738200000000001</v>
      </c>
      <c r="E887" t="n">
        <v>10.27</v>
      </c>
      <c r="F887" t="n">
        <v>7.48</v>
      </c>
      <c r="G887" t="n">
        <v>11.51</v>
      </c>
      <c r="H887" t="n">
        <v>0.22</v>
      </c>
      <c r="I887" t="n">
        <v>39</v>
      </c>
      <c r="J887" t="n">
        <v>99.02</v>
      </c>
      <c r="K887" t="n">
        <v>39.72</v>
      </c>
      <c r="L887" t="n">
        <v>1.25</v>
      </c>
      <c r="M887" t="n">
        <v>37</v>
      </c>
      <c r="N887" t="n">
        <v>13.05</v>
      </c>
      <c r="O887" t="n">
        <v>12446.14</v>
      </c>
      <c r="P887" t="n">
        <v>66</v>
      </c>
      <c r="Q887" t="n">
        <v>204.15</v>
      </c>
      <c r="R887" t="n">
        <v>46.14</v>
      </c>
      <c r="S887" t="n">
        <v>17.37</v>
      </c>
      <c r="T887" t="n">
        <v>12118.15</v>
      </c>
      <c r="U887" t="n">
        <v>0.38</v>
      </c>
      <c r="V887" t="n">
        <v>0.68</v>
      </c>
      <c r="W887" t="n">
        <v>1.21</v>
      </c>
      <c r="X887" t="n">
        <v>0.79</v>
      </c>
      <c r="Y887" t="n">
        <v>1</v>
      </c>
      <c r="Z887" t="n">
        <v>10</v>
      </c>
    </row>
    <row r="888">
      <c r="A888" t="n">
        <v>2</v>
      </c>
      <c r="B888" t="n">
        <v>45</v>
      </c>
      <c r="C888" t="inlineStr">
        <is>
          <t xml:space="preserve">CONCLUIDO	</t>
        </is>
      </c>
      <c r="D888" t="n">
        <v>10.0309</v>
      </c>
      <c r="E888" t="n">
        <v>9.970000000000001</v>
      </c>
      <c r="F888" t="n">
        <v>7.32</v>
      </c>
      <c r="G888" t="n">
        <v>13.73</v>
      </c>
      <c r="H888" t="n">
        <v>0.27</v>
      </c>
      <c r="I888" t="n">
        <v>32</v>
      </c>
      <c r="J888" t="n">
        <v>99.33</v>
      </c>
      <c r="K888" t="n">
        <v>39.72</v>
      </c>
      <c r="L888" t="n">
        <v>1.5</v>
      </c>
      <c r="M888" t="n">
        <v>30</v>
      </c>
      <c r="N888" t="n">
        <v>13.11</v>
      </c>
      <c r="O888" t="n">
        <v>12484.55</v>
      </c>
      <c r="P888" t="n">
        <v>64.17</v>
      </c>
      <c r="Q888" t="n">
        <v>204.19</v>
      </c>
      <c r="R888" t="n">
        <v>41.3</v>
      </c>
      <c r="S888" t="n">
        <v>17.37</v>
      </c>
      <c r="T888" t="n">
        <v>9730.309999999999</v>
      </c>
      <c r="U888" t="n">
        <v>0.42</v>
      </c>
      <c r="V888" t="n">
        <v>0.7</v>
      </c>
      <c r="W888" t="n">
        <v>1.19</v>
      </c>
      <c r="X888" t="n">
        <v>0.63</v>
      </c>
      <c r="Y888" t="n">
        <v>1</v>
      </c>
      <c r="Z888" t="n">
        <v>10</v>
      </c>
    </row>
    <row r="889">
      <c r="A889" t="n">
        <v>3</v>
      </c>
      <c r="B889" t="n">
        <v>45</v>
      </c>
      <c r="C889" t="inlineStr">
        <is>
          <t xml:space="preserve">CONCLUIDO	</t>
        </is>
      </c>
      <c r="D889" t="n">
        <v>10.2471</v>
      </c>
      <c r="E889" t="n">
        <v>9.76</v>
      </c>
      <c r="F889" t="n">
        <v>7.22</v>
      </c>
      <c r="G889" t="n">
        <v>16.04</v>
      </c>
      <c r="H889" t="n">
        <v>0.31</v>
      </c>
      <c r="I889" t="n">
        <v>27</v>
      </c>
      <c r="J889" t="n">
        <v>99.64</v>
      </c>
      <c r="K889" t="n">
        <v>39.72</v>
      </c>
      <c r="L889" t="n">
        <v>1.75</v>
      </c>
      <c r="M889" t="n">
        <v>25</v>
      </c>
      <c r="N889" t="n">
        <v>13.18</v>
      </c>
      <c r="O889" t="n">
        <v>12522.99</v>
      </c>
      <c r="P889" t="n">
        <v>62.86</v>
      </c>
      <c r="Q889" t="n">
        <v>204.16</v>
      </c>
      <c r="R889" t="n">
        <v>37.99</v>
      </c>
      <c r="S889" t="n">
        <v>17.37</v>
      </c>
      <c r="T889" t="n">
        <v>8101.19</v>
      </c>
      <c r="U889" t="n">
        <v>0.46</v>
      </c>
      <c r="V889" t="n">
        <v>0.71</v>
      </c>
      <c r="W889" t="n">
        <v>1.19</v>
      </c>
      <c r="X889" t="n">
        <v>0.52</v>
      </c>
      <c r="Y889" t="n">
        <v>1</v>
      </c>
      <c r="Z889" t="n">
        <v>10</v>
      </c>
    </row>
    <row r="890">
      <c r="A890" t="n">
        <v>4</v>
      </c>
      <c r="B890" t="n">
        <v>45</v>
      </c>
      <c r="C890" t="inlineStr">
        <is>
          <t xml:space="preserve">CONCLUIDO	</t>
        </is>
      </c>
      <c r="D890" t="n">
        <v>10.3803</v>
      </c>
      <c r="E890" t="n">
        <v>9.630000000000001</v>
      </c>
      <c r="F890" t="n">
        <v>7.15</v>
      </c>
      <c r="G890" t="n">
        <v>17.88</v>
      </c>
      <c r="H890" t="n">
        <v>0.35</v>
      </c>
      <c r="I890" t="n">
        <v>24</v>
      </c>
      <c r="J890" t="n">
        <v>99.95</v>
      </c>
      <c r="K890" t="n">
        <v>39.72</v>
      </c>
      <c r="L890" t="n">
        <v>2</v>
      </c>
      <c r="M890" t="n">
        <v>22</v>
      </c>
      <c r="N890" t="n">
        <v>13.24</v>
      </c>
      <c r="O890" t="n">
        <v>12561.45</v>
      </c>
      <c r="P890" t="n">
        <v>61.92</v>
      </c>
      <c r="Q890" t="n">
        <v>204.19</v>
      </c>
      <c r="R890" t="n">
        <v>36.24</v>
      </c>
      <c r="S890" t="n">
        <v>17.37</v>
      </c>
      <c r="T890" t="n">
        <v>7240.04</v>
      </c>
      <c r="U890" t="n">
        <v>0.48</v>
      </c>
      <c r="V890" t="n">
        <v>0.71</v>
      </c>
      <c r="W890" t="n">
        <v>1.17</v>
      </c>
      <c r="X890" t="n">
        <v>0.46</v>
      </c>
      <c r="Y890" t="n">
        <v>1</v>
      </c>
      <c r="Z890" t="n">
        <v>10</v>
      </c>
    </row>
    <row r="891">
      <c r="A891" t="n">
        <v>5</v>
      </c>
      <c r="B891" t="n">
        <v>45</v>
      </c>
      <c r="C891" t="inlineStr">
        <is>
          <t xml:space="preserve">CONCLUIDO	</t>
        </is>
      </c>
      <c r="D891" t="n">
        <v>10.5208</v>
      </c>
      <c r="E891" t="n">
        <v>9.51</v>
      </c>
      <c r="F891" t="n">
        <v>7.09</v>
      </c>
      <c r="G891" t="n">
        <v>20.24</v>
      </c>
      <c r="H891" t="n">
        <v>0.39</v>
      </c>
      <c r="I891" t="n">
        <v>21</v>
      </c>
      <c r="J891" t="n">
        <v>100.27</v>
      </c>
      <c r="K891" t="n">
        <v>39.72</v>
      </c>
      <c r="L891" t="n">
        <v>2.25</v>
      </c>
      <c r="M891" t="n">
        <v>19</v>
      </c>
      <c r="N891" t="n">
        <v>13.3</v>
      </c>
      <c r="O891" t="n">
        <v>12599.94</v>
      </c>
      <c r="P891" t="n">
        <v>60.93</v>
      </c>
      <c r="Q891" t="n">
        <v>204.16</v>
      </c>
      <c r="R891" t="n">
        <v>34.11</v>
      </c>
      <c r="S891" t="n">
        <v>17.37</v>
      </c>
      <c r="T891" t="n">
        <v>6192.65</v>
      </c>
      <c r="U891" t="n">
        <v>0.51</v>
      </c>
      <c r="V891" t="n">
        <v>0.72</v>
      </c>
      <c r="W891" t="n">
        <v>1.17</v>
      </c>
      <c r="X891" t="n">
        <v>0.39</v>
      </c>
      <c r="Y891" t="n">
        <v>1</v>
      </c>
      <c r="Z891" t="n">
        <v>10</v>
      </c>
    </row>
    <row r="892">
      <c r="A892" t="n">
        <v>6</v>
      </c>
      <c r="B892" t="n">
        <v>45</v>
      </c>
      <c r="C892" t="inlineStr">
        <is>
          <t xml:space="preserve">CONCLUIDO	</t>
        </is>
      </c>
      <c r="D892" t="n">
        <v>10.6073</v>
      </c>
      <c r="E892" t="n">
        <v>9.43</v>
      </c>
      <c r="F892" t="n">
        <v>7.05</v>
      </c>
      <c r="G892" t="n">
        <v>22.26</v>
      </c>
      <c r="H892" t="n">
        <v>0.44</v>
      </c>
      <c r="I892" t="n">
        <v>19</v>
      </c>
      <c r="J892" t="n">
        <v>100.58</v>
      </c>
      <c r="K892" t="n">
        <v>39.72</v>
      </c>
      <c r="L892" t="n">
        <v>2.5</v>
      </c>
      <c r="M892" t="n">
        <v>17</v>
      </c>
      <c r="N892" t="n">
        <v>13.36</v>
      </c>
      <c r="O892" t="n">
        <v>12638.45</v>
      </c>
      <c r="P892" t="n">
        <v>60.31</v>
      </c>
      <c r="Q892" t="n">
        <v>204.18</v>
      </c>
      <c r="R892" t="n">
        <v>32.86</v>
      </c>
      <c r="S892" t="n">
        <v>17.37</v>
      </c>
      <c r="T892" t="n">
        <v>5575.14</v>
      </c>
      <c r="U892" t="n">
        <v>0.53</v>
      </c>
      <c r="V892" t="n">
        <v>0.72</v>
      </c>
      <c r="W892" t="n">
        <v>1.17</v>
      </c>
      <c r="X892" t="n">
        <v>0.36</v>
      </c>
      <c r="Y892" t="n">
        <v>1</v>
      </c>
      <c r="Z892" t="n">
        <v>10</v>
      </c>
    </row>
    <row r="893">
      <c r="A893" t="n">
        <v>7</v>
      </c>
      <c r="B893" t="n">
        <v>45</v>
      </c>
      <c r="C893" t="inlineStr">
        <is>
          <t xml:space="preserve">CONCLUIDO	</t>
        </is>
      </c>
      <c r="D893" t="n">
        <v>10.6787</v>
      </c>
      <c r="E893" t="n">
        <v>9.359999999999999</v>
      </c>
      <c r="F893" t="n">
        <v>7.03</v>
      </c>
      <c r="G893" t="n">
        <v>24.8</v>
      </c>
      <c r="H893" t="n">
        <v>0.48</v>
      </c>
      <c r="I893" t="n">
        <v>17</v>
      </c>
      <c r="J893" t="n">
        <v>100.89</v>
      </c>
      <c r="K893" t="n">
        <v>39.72</v>
      </c>
      <c r="L893" t="n">
        <v>2.75</v>
      </c>
      <c r="M893" t="n">
        <v>15</v>
      </c>
      <c r="N893" t="n">
        <v>13.42</v>
      </c>
      <c r="O893" t="n">
        <v>12676.98</v>
      </c>
      <c r="P893" t="n">
        <v>59.77</v>
      </c>
      <c r="Q893" t="n">
        <v>204.15</v>
      </c>
      <c r="R893" t="n">
        <v>32.32</v>
      </c>
      <c r="S893" t="n">
        <v>17.37</v>
      </c>
      <c r="T893" t="n">
        <v>5315.47</v>
      </c>
      <c r="U893" t="n">
        <v>0.54</v>
      </c>
      <c r="V893" t="n">
        <v>0.73</v>
      </c>
      <c r="W893" t="n">
        <v>1.16</v>
      </c>
      <c r="X893" t="n">
        <v>0.34</v>
      </c>
      <c r="Y893" t="n">
        <v>1</v>
      </c>
      <c r="Z893" t="n">
        <v>10</v>
      </c>
    </row>
    <row r="894">
      <c r="A894" t="n">
        <v>8</v>
      </c>
      <c r="B894" t="n">
        <v>45</v>
      </c>
      <c r="C894" t="inlineStr">
        <is>
          <t xml:space="preserve">CONCLUIDO	</t>
        </is>
      </c>
      <c r="D894" t="n">
        <v>10.7223</v>
      </c>
      <c r="E894" t="n">
        <v>9.33</v>
      </c>
      <c r="F894" t="n">
        <v>7.01</v>
      </c>
      <c r="G894" t="n">
        <v>26.29</v>
      </c>
      <c r="H894" t="n">
        <v>0.52</v>
      </c>
      <c r="I894" t="n">
        <v>16</v>
      </c>
      <c r="J894" t="n">
        <v>101.2</v>
      </c>
      <c r="K894" t="n">
        <v>39.72</v>
      </c>
      <c r="L894" t="n">
        <v>3</v>
      </c>
      <c r="M894" t="n">
        <v>14</v>
      </c>
      <c r="N894" t="n">
        <v>13.49</v>
      </c>
      <c r="O894" t="n">
        <v>12715.54</v>
      </c>
      <c r="P894" t="n">
        <v>59.16</v>
      </c>
      <c r="Q894" t="n">
        <v>204.2</v>
      </c>
      <c r="R894" t="n">
        <v>31.84</v>
      </c>
      <c r="S894" t="n">
        <v>17.37</v>
      </c>
      <c r="T894" t="n">
        <v>5081.59</v>
      </c>
      <c r="U894" t="n">
        <v>0.55</v>
      </c>
      <c r="V894" t="n">
        <v>0.73</v>
      </c>
      <c r="W894" t="n">
        <v>1.16</v>
      </c>
      <c r="X894" t="n">
        <v>0.32</v>
      </c>
      <c r="Y894" t="n">
        <v>1</v>
      </c>
      <c r="Z894" t="n">
        <v>10</v>
      </c>
    </row>
    <row r="895">
      <c r="A895" t="n">
        <v>9</v>
      </c>
      <c r="B895" t="n">
        <v>45</v>
      </c>
      <c r="C895" t="inlineStr">
        <is>
          <t xml:space="preserve">CONCLUIDO	</t>
        </is>
      </c>
      <c r="D895" t="n">
        <v>10.8375</v>
      </c>
      <c r="E895" t="n">
        <v>9.23</v>
      </c>
      <c r="F895" t="n">
        <v>6.95</v>
      </c>
      <c r="G895" t="n">
        <v>29.79</v>
      </c>
      <c r="H895" t="n">
        <v>0.5600000000000001</v>
      </c>
      <c r="I895" t="n">
        <v>14</v>
      </c>
      <c r="J895" t="n">
        <v>101.52</v>
      </c>
      <c r="K895" t="n">
        <v>39.72</v>
      </c>
      <c r="L895" t="n">
        <v>3.25</v>
      </c>
      <c r="M895" t="n">
        <v>12</v>
      </c>
      <c r="N895" t="n">
        <v>13.55</v>
      </c>
      <c r="O895" t="n">
        <v>12754.13</v>
      </c>
      <c r="P895" t="n">
        <v>58.26</v>
      </c>
      <c r="Q895" t="n">
        <v>204.21</v>
      </c>
      <c r="R895" t="n">
        <v>29.99</v>
      </c>
      <c r="S895" t="n">
        <v>17.37</v>
      </c>
      <c r="T895" t="n">
        <v>4168.61</v>
      </c>
      <c r="U895" t="n">
        <v>0.58</v>
      </c>
      <c r="V895" t="n">
        <v>0.73</v>
      </c>
      <c r="W895" t="n">
        <v>1.16</v>
      </c>
      <c r="X895" t="n">
        <v>0.26</v>
      </c>
      <c r="Y895" t="n">
        <v>1</v>
      </c>
      <c r="Z895" t="n">
        <v>10</v>
      </c>
    </row>
    <row r="896">
      <c r="A896" t="n">
        <v>10</v>
      </c>
      <c r="B896" t="n">
        <v>45</v>
      </c>
      <c r="C896" t="inlineStr">
        <is>
          <t xml:space="preserve">CONCLUIDO	</t>
        </is>
      </c>
      <c r="D896" t="n">
        <v>10.889</v>
      </c>
      <c r="E896" t="n">
        <v>9.18</v>
      </c>
      <c r="F896" t="n">
        <v>6.93</v>
      </c>
      <c r="G896" t="n">
        <v>31.98</v>
      </c>
      <c r="H896" t="n">
        <v>0.6</v>
      </c>
      <c r="I896" t="n">
        <v>13</v>
      </c>
      <c r="J896" t="n">
        <v>101.83</v>
      </c>
      <c r="K896" t="n">
        <v>39.72</v>
      </c>
      <c r="L896" t="n">
        <v>3.5</v>
      </c>
      <c r="M896" t="n">
        <v>11</v>
      </c>
      <c r="N896" t="n">
        <v>13.61</v>
      </c>
      <c r="O896" t="n">
        <v>12792.74</v>
      </c>
      <c r="P896" t="n">
        <v>57.72</v>
      </c>
      <c r="Q896" t="n">
        <v>204.14</v>
      </c>
      <c r="R896" t="n">
        <v>29.25</v>
      </c>
      <c r="S896" t="n">
        <v>17.37</v>
      </c>
      <c r="T896" t="n">
        <v>3803.24</v>
      </c>
      <c r="U896" t="n">
        <v>0.59</v>
      </c>
      <c r="V896" t="n">
        <v>0.74</v>
      </c>
      <c r="W896" t="n">
        <v>1.16</v>
      </c>
      <c r="X896" t="n">
        <v>0.24</v>
      </c>
      <c r="Y896" t="n">
        <v>1</v>
      </c>
      <c r="Z896" t="n">
        <v>10</v>
      </c>
    </row>
    <row r="897">
      <c r="A897" t="n">
        <v>11</v>
      </c>
      <c r="B897" t="n">
        <v>45</v>
      </c>
      <c r="C897" t="inlineStr">
        <is>
          <t xml:space="preserve">CONCLUIDO	</t>
        </is>
      </c>
      <c r="D897" t="n">
        <v>10.9373</v>
      </c>
      <c r="E897" t="n">
        <v>9.140000000000001</v>
      </c>
      <c r="F897" t="n">
        <v>6.91</v>
      </c>
      <c r="G897" t="n">
        <v>34.54</v>
      </c>
      <c r="H897" t="n">
        <v>0.65</v>
      </c>
      <c r="I897" t="n">
        <v>12</v>
      </c>
      <c r="J897" t="n">
        <v>102.14</v>
      </c>
      <c r="K897" t="n">
        <v>39.72</v>
      </c>
      <c r="L897" t="n">
        <v>3.75</v>
      </c>
      <c r="M897" t="n">
        <v>10</v>
      </c>
      <c r="N897" t="n">
        <v>13.68</v>
      </c>
      <c r="O897" t="n">
        <v>12831.37</v>
      </c>
      <c r="P897" t="n">
        <v>57.17</v>
      </c>
      <c r="Q897" t="n">
        <v>204.14</v>
      </c>
      <c r="R897" t="n">
        <v>28.75</v>
      </c>
      <c r="S897" t="n">
        <v>17.37</v>
      </c>
      <c r="T897" t="n">
        <v>3558.02</v>
      </c>
      <c r="U897" t="n">
        <v>0.6</v>
      </c>
      <c r="V897" t="n">
        <v>0.74</v>
      </c>
      <c r="W897" t="n">
        <v>1.15</v>
      </c>
      <c r="X897" t="n">
        <v>0.22</v>
      </c>
      <c r="Y897" t="n">
        <v>1</v>
      </c>
      <c r="Z897" t="n">
        <v>10</v>
      </c>
    </row>
    <row r="898">
      <c r="A898" t="n">
        <v>12</v>
      </c>
      <c r="B898" t="n">
        <v>45</v>
      </c>
      <c r="C898" t="inlineStr">
        <is>
          <t xml:space="preserve">CONCLUIDO	</t>
        </is>
      </c>
      <c r="D898" t="n">
        <v>10.9333</v>
      </c>
      <c r="E898" t="n">
        <v>9.15</v>
      </c>
      <c r="F898" t="n">
        <v>6.91</v>
      </c>
      <c r="G898" t="n">
        <v>34.56</v>
      </c>
      <c r="H898" t="n">
        <v>0.6899999999999999</v>
      </c>
      <c r="I898" t="n">
        <v>12</v>
      </c>
      <c r="J898" t="n">
        <v>102.45</v>
      </c>
      <c r="K898" t="n">
        <v>39.72</v>
      </c>
      <c r="L898" t="n">
        <v>4</v>
      </c>
      <c r="M898" t="n">
        <v>10</v>
      </c>
      <c r="N898" t="n">
        <v>13.74</v>
      </c>
      <c r="O898" t="n">
        <v>12870.03</v>
      </c>
      <c r="P898" t="n">
        <v>56.7</v>
      </c>
      <c r="Q898" t="n">
        <v>204.16</v>
      </c>
      <c r="R898" t="n">
        <v>28.58</v>
      </c>
      <c r="S898" t="n">
        <v>17.37</v>
      </c>
      <c r="T898" t="n">
        <v>3474.38</v>
      </c>
      <c r="U898" t="n">
        <v>0.61</v>
      </c>
      <c r="V898" t="n">
        <v>0.74</v>
      </c>
      <c r="W898" t="n">
        <v>1.16</v>
      </c>
      <c r="X898" t="n">
        <v>0.22</v>
      </c>
      <c r="Y898" t="n">
        <v>1</v>
      </c>
      <c r="Z898" t="n">
        <v>10</v>
      </c>
    </row>
    <row r="899">
      <c r="A899" t="n">
        <v>13</v>
      </c>
      <c r="B899" t="n">
        <v>45</v>
      </c>
      <c r="C899" t="inlineStr">
        <is>
          <t xml:space="preserve">CONCLUIDO	</t>
        </is>
      </c>
      <c r="D899" t="n">
        <v>10.9863</v>
      </c>
      <c r="E899" t="n">
        <v>9.1</v>
      </c>
      <c r="F899" t="n">
        <v>6.89</v>
      </c>
      <c r="G899" t="n">
        <v>37.57</v>
      </c>
      <c r="H899" t="n">
        <v>0.73</v>
      </c>
      <c r="I899" t="n">
        <v>11</v>
      </c>
      <c r="J899" t="n">
        <v>102.77</v>
      </c>
      <c r="K899" t="n">
        <v>39.72</v>
      </c>
      <c r="L899" t="n">
        <v>4.25</v>
      </c>
      <c r="M899" t="n">
        <v>9</v>
      </c>
      <c r="N899" t="n">
        <v>13.8</v>
      </c>
      <c r="O899" t="n">
        <v>12908.71</v>
      </c>
      <c r="P899" t="n">
        <v>56.1</v>
      </c>
      <c r="Q899" t="n">
        <v>204.14</v>
      </c>
      <c r="R899" t="n">
        <v>28.09</v>
      </c>
      <c r="S899" t="n">
        <v>17.37</v>
      </c>
      <c r="T899" t="n">
        <v>3234.16</v>
      </c>
      <c r="U899" t="n">
        <v>0.62</v>
      </c>
      <c r="V899" t="n">
        <v>0.74</v>
      </c>
      <c r="W899" t="n">
        <v>1.15</v>
      </c>
      <c r="X899" t="n">
        <v>0.2</v>
      </c>
      <c r="Y899" t="n">
        <v>1</v>
      </c>
      <c r="Z899" t="n">
        <v>10</v>
      </c>
    </row>
    <row r="900">
      <c r="A900" t="n">
        <v>14</v>
      </c>
      <c r="B900" t="n">
        <v>45</v>
      </c>
      <c r="C900" t="inlineStr">
        <is>
          <t xml:space="preserve">CONCLUIDO	</t>
        </is>
      </c>
      <c r="D900" t="n">
        <v>11.0314</v>
      </c>
      <c r="E900" t="n">
        <v>9.06</v>
      </c>
      <c r="F900" t="n">
        <v>6.87</v>
      </c>
      <c r="G900" t="n">
        <v>41.23</v>
      </c>
      <c r="H900" t="n">
        <v>0.77</v>
      </c>
      <c r="I900" t="n">
        <v>10</v>
      </c>
      <c r="J900" t="n">
        <v>103.08</v>
      </c>
      <c r="K900" t="n">
        <v>39.72</v>
      </c>
      <c r="L900" t="n">
        <v>4.5</v>
      </c>
      <c r="M900" t="n">
        <v>8</v>
      </c>
      <c r="N900" t="n">
        <v>13.87</v>
      </c>
      <c r="O900" t="n">
        <v>12947.42</v>
      </c>
      <c r="P900" t="n">
        <v>55.3</v>
      </c>
      <c r="Q900" t="n">
        <v>204.15</v>
      </c>
      <c r="R900" t="n">
        <v>27.33</v>
      </c>
      <c r="S900" t="n">
        <v>17.37</v>
      </c>
      <c r="T900" t="n">
        <v>2856.13</v>
      </c>
      <c r="U900" t="n">
        <v>0.64</v>
      </c>
      <c r="V900" t="n">
        <v>0.74</v>
      </c>
      <c r="W900" t="n">
        <v>1.15</v>
      </c>
      <c r="X900" t="n">
        <v>0.18</v>
      </c>
      <c r="Y900" t="n">
        <v>1</v>
      </c>
      <c r="Z900" t="n">
        <v>10</v>
      </c>
    </row>
    <row r="901">
      <c r="A901" t="n">
        <v>15</v>
      </c>
      <c r="B901" t="n">
        <v>45</v>
      </c>
      <c r="C901" t="inlineStr">
        <is>
          <t xml:space="preserve">CONCLUIDO	</t>
        </is>
      </c>
      <c r="D901" t="n">
        <v>11.0426</v>
      </c>
      <c r="E901" t="n">
        <v>9.06</v>
      </c>
      <c r="F901" t="n">
        <v>6.86</v>
      </c>
      <c r="G901" t="n">
        <v>41.17</v>
      </c>
      <c r="H901" t="n">
        <v>0.8100000000000001</v>
      </c>
      <c r="I901" t="n">
        <v>10</v>
      </c>
      <c r="J901" t="n">
        <v>103.4</v>
      </c>
      <c r="K901" t="n">
        <v>39.72</v>
      </c>
      <c r="L901" t="n">
        <v>4.75</v>
      </c>
      <c r="M901" t="n">
        <v>8</v>
      </c>
      <c r="N901" t="n">
        <v>13.93</v>
      </c>
      <c r="O901" t="n">
        <v>12986.15</v>
      </c>
      <c r="P901" t="n">
        <v>55.15</v>
      </c>
      <c r="Q901" t="n">
        <v>204.14</v>
      </c>
      <c r="R901" t="n">
        <v>27.15</v>
      </c>
      <c r="S901" t="n">
        <v>17.37</v>
      </c>
      <c r="T901" t="n">
        <v>2767.93</v>
      </c>
      <c r="U901" t="n">
        <v>0.64</v>
      </c>
      <c r="V901" t="n">
        <v>0.74</v>
      </c>
      <c r="W901" t="n">
        <v>1.15</v>
      </c>
      <c r="X901" t="n">
        <v>0.17</v>
      </c>
      <c r="Y901" t="n">
        <v>1</v>
      </c>
      <c r="Z901" t="n">
        <v>10</v>
      </c>
    </row>
    <row r="902">
      <c r="A902" t="n">
        <v>16</v>
      </c>
      <c r="B902" t="n">
        <v>45</v>
      </c>
      <c r="C902" t="inlineStr">
        <is>
          <t xml:space="preserve">CONCLUIDO	</t>
        </is>
      </c>
      <c r="D902" t="n">
        <v>11.0698</v>
      </c>
      <c r="E902" t="n">
        <v>9.029999999999999</v>
      </c>
      <c r="F902" t="n">
        <v>6.86</v>
      </c>
      <c r="G902" t="n">
        <v>45.74</v>
      </c>
      <c r="H902" t="n">
        <v>0.85</v>
      </c>
      <c r="I902" t="n">
        <v>9</v>
      </c>
      <c r="J902" t="n">
        <v>103.71</v>
      </c>
      <c r="K902" t="n">
        <v>39.72</v>
      </c>
      <c r="L902" t="n">
        <v>5</v>
      </c>
      <c r="M902" t="n">
        <v>7</v>
      </c>
      <c r="N902" t="n">
        <v>14</v>
      </c>
      <c r="O902" t="n">
        <v>13024.91</v>
      </c>
      <c r="P902" t="n">
        <v>54.76</v>
      </c>
      <c r="Q902" t="n">
        <v>204.15</v>
      </c>
      <c r="R902" t="n">
        <v>27.05</v>
      </c>
      <c r="S902" t="n">
        <v>17.37</v>
      </c>
      <c r="T902" t="n">
        <v>2724.02</v>
      </c>
      <c r="U902" t="n">
        <v>0.64</v>
      </c>
      <c r="V902" t="n">
        <v>0.74</v>
      </c>
      <c r="W902" t="n">
        <v>1.15</v>
      </c>
      <c r="X902" t="n">
        <v>0.17</v>
      </c>
      <c r="Y902" t="n">
        <v>1</v>
      </c>
      <c r="Z902" t="n">
        <v>10</v>
      </c>
    </row>
    <row r="903">
      <c r="A903" t="n">
        <v>17</v>
      </c>
      <c r="B903" t="n">
        <v>45</v>
      </c>
      <c r="C903" t="inlineStr">
        <is>
          <t xml:space="preserve">CONCLUIDO	</t>
        </is>
      </c>
      <c r="D903" t="n">
        <v>11.0756</v>
      </c>
      <c r="E903" t="n">
        <v>9.029999999999999</v>
      </c>
      <c r="F903" t="n">
        <v>6.86</v>
      </c>
      <c r="G903" t="n">
        <v>45.71</v>
      </c>
      <c r="H903" t="n">
        <v>0.89</v>
      </c>
      <c r="I903" t="n">
        <v>9</v>
      </c>
      <c r="J903" t="n">
        <v>104.03</v>
      </c>
      <c r="K903" t="n">
        <v>39.72</v>
      </c>
      <c r="L903" t="n">
        <v>5.25</v>
      </c>
      <c r="M903" t="n">
        <v>7</v>
      </c>
      <c r="N903" t="n">
        <v>14.06</v>
      </c>
      <c r="O903" t="n">
        <v>13063.69</v>
      </c>
      <c r="P903" t="n">
        <v>54.34</v>
      </c>
      <c r="Q903" t="n">
        <v>204.17</v>
      </c>
      <c r="R903" t="n">
        <v>27.03</v>
      </c>
      <c r="S903" t="n">
        <v>17.37</v>
      </c>
      <c r="T903" t="n">
        <v>2710.53</v>
      </c>
      <c r="U903" t="n">
        <v>0.64</v>
      </c>
      <c r="V903" t="n">
        <v>0.74</v>
      </c>
      <c r="W903" t="n">
        <v>1.15</v>
      </c>
      <c r="X903" t="n">
        <v>0.16</v>
      </c>
      <c r="Y903" t="n">
        <v>1</v>
      </c>
      <c r="Z903" t="n">
        <v>10</v>
      </c>
    </row>
    <row r="904">
      <c r="A904" t="n">
        <v>18</v>
      </c>
      <c r="B904" t="n">
        <v>45</v>
      </c>
      <c r="C904" t="inlineStr">
        <is>
          <t xml:space="preserve">CONCLUIDO	</t>
        </is>
      </c>
      <c r="D904" t="n">
        <v>11.1262</v>
      </c>
      <c r="E904" t="n">
        <v>8.99</v>
      </c>
      <c r="F904" t="n">
        <v>6.84</v>
      </c>
      <c r="G904" t="n">
        <v>51.26</v>
      </c>
      <c r="H904" t="n">
        <v>0.93</v>
      </c>
      <c r="I904" t="n">
        <v>8</v>
      </c>
      <c r="J904" t="n">
        <v>104.34</v>
      </c>
      <c r="K904" t="n">
        <v>39.72</v>
      </c>
      <c r="L904" t="n">
        <v>5.5</v>
      </c>
      <c r="M904" t="n">
        <v>6</v>
      </c>
      <c r="N904" t="n">
        <v>14.12</v>
      </c>
      <c r="O904" t="n">
        <v>13102.5</v>
      </c>
      <c r="P904" t="n">
        <v>53.52</v>
      </c>
      <c r="Q904" t="n">
        <v>204.19</v>
      </c>
      <c r="R904" t="n">
        <v>26.29</v>
      </c>
      <c r="S904" t="n">
        <v>17.37</v>
      </c>
      <c r="T904" t="n">
        <v>2347.39</v>
      </c>
      <c r="U904" t="n">
        <v>0.66</v>
      </c>
      <c r="V904" t="n">
        <v>0.75</v>
      </c>
      <c r="W904" t="n">
        <v>1.15</v>
      </c>
      <c r="X904" t="n">
        <v>0.14</v>
      </c>
      <c r="Y904" t="n">
        <v>1</v>
      </c>
      <c r="Z904" t="n">
        <v>10</v>
      </c>
    </row>
    <row r="905">
      <c r="A905" t="n">
        <v>19</v>
      </c>
      <c r="B905" t="n">
        <v>45</v>
      </c>
      <c r="C905" t="inlineStr">
        <is>
          <t xml:space="preserve">CONCLUIDO	</t>
        </is>
      </c>
      <c r="D905" t="n">
        <v>11.1269</v>
      </c>
      <c r="E905" t="n">
        <v>8.99</v>
      </c>
      <c r="F905" t="n">
        <v>6.83</v>
      </c>
      <c r="G905" t="n">
        <v>51.26</v>
      </c>
      <c r="H905" t="n">
        <v>0.97</v>
      </c>
      <c r="I905" t="n">
        <v>8</v>
      </c>
      <c r="J905" t="n">
        <v>104.65</v>
      </c>
      <c r="K905" t="n">
        <v>39.72</v>
      </c>
      <c r="L905" t="n">
        <v>5.75</v>
      </c>
      <c r="M905" t="n">
        <v>6</v>
      </c>
      <c r="N905" t="n">
        <v>14.19</v>
      </c>
      <c r="O905" t="n">
        <v>13141.33</v>
      </c>
      <c r="P905" t="n">
        <v>52.8</v>
      </c>
      <c r="Q905" t="n">
        <v>204.14</v>
      </c>
      <c r="R905" t="n">
        <v>26.32</v>
      </c>
      <c r="S905" t="n">
        <v>17.37</v>
      </c>
      <c r="T905" t="n">
        <v>2361.02</v>
      </c>
      <c r="U905" t="n">
        <v>0.66</v>
      </c>
      <c r="V905" t="n">
        <v>0.75</v>
      </c>
      <c r="W905" t="n">
        <v>1.15</v>
      </c>
      <c r="X905" t="n">
        <v>0.14</v>
      </c>
      <c r="Y905" t="n">
        <v>1</v>
      </c>
      <c r="Z905" t="n">
        <v>10</v>
      </c>
    </row>
    <row r="906">
      <c r="A906" t="n">
        <v>20</v>
      </c>
      <c r="B906" t="n">
        <v>45</v>
      </c>
      <c r="C906" t="inlineStr">
        <is>
          <t xml:space="preserve">CONCLUIDO	</t>
        </is>
      </c>
      <c r="D906" t="n">
        <v>11.1328</v>
      </c>
      <c r="E906" t="n">
        <v>8.98</v>
      </c>
      <c r="F906" t="n">
        <v>6.83</v>
      </c>
      <c r="G906" t="n">
        <v>51.23</v>
      </c>
      <c r="H906" t="n">
        <v>1.01</v>
      </c>
      <c r="I906" t="n">
        <v>8</v>
      </c>
      <c r="J906" t="n">
        <v>104.97</v>
      </c>
      <c r="K906" t="n">
        <v>39.72</v>
      </c>
      <c r="L906" t="n">
        <v>6</v>
      </c>
      <c r="M906" t="n">
        <v>6</v>
      </c>
      <c r="N906" t="n">
        <v>14.25</v>
      </c>
      <c r="O906" t="n">
        <v>13180.19</v>
      </c>
      <c r="P906" t="n">
        <v>52.46</v>
      </c>
      <c r="Q906" t="n">
        <v>204.14</v>
      </c>
      <c r="R906" t="n">
        <v>26.17</v>
      </c>
      <c r="S906" t="n">
        <v>17.37</v>
      </c>
      <c r="T906" t="n">
        <v>2287.54</v>
      </c>
      <c r="U906" t="n">
        <v>0.66</v>
      </c>
      <c r="V906" t="n">
        <v>0.75</v>
      </c>
      <c r="W906" t="n">
        <v>1.15</v>
      </c>
      <c r="X906" t="n">
        <v>0.14</v>
      </c>
      <c r="Y906" t="n">
        <v>1</v>
      </c>
      <c r="Z906" t="n">
        <v>10</v>
      </c>
    </row>
    <row r="907">
      <c r="A907" t="n">
        <v>21</v>
      </c>
      <c r="B907" t="n">
        <v>45</v>
      </c>
      <c r="C907" t="inlineStr">
        <is>
          <t xml:space="preserve">CONCLUIDO	</t>
        </is>
      </c>
      <c r="D907" t="n">
        <v>11.1912</v>
      </c>
      <c r="E907" t="n">
        <v>8.94</v>
      </c>
      <c r="F907" t="n">
        <v>6.8</v>
      </c>
      <c r="G907" t="n">
        <v>58.32</v>
      </c>
      <c r="H907" t="n">
        <v>1.05</v>
      </c>
      <c r="I907" t="n">
        <v>7</v>
      </c>
      <c r="J907" t="n">
        <v>105.28</v>
      </c>
      <c r="K907" t="n">
        <v>39.72</v>
      </c>
      <c r="L907" t="n">
        <v>6.25</v>
      </c>
      <c r="M907" t="n">
        <v>5</v>
      </c>
      <c r="N907" t="n">
        <v>14.32</v>
      </c>
      <c r="O907" t="n">
        <v>13219.07</v>
      </c>
      <c r="P907" t="n">
        <v>51.82</v>
      </c>
      <c r="Q907" t="n">
        <v>204.2</v>
      </c>
      <c r="R907" t="n">
        <v>25.31</v>
      </c>
      <c r="S907" t="n">
        <v>17.37</v>
      </c>
      <c r="T907" t="n">
        <v>1862.59</v>
      </c>
      <c r="U907" t="n">
        <v>0.6899999999999999</v>
      </c>
      <c r="V907" t="n">
        <v>0.75</v>
      </c>
      <c r="W907" t="n">
        <v>1.15</v>
      </c>
      <c r="X907" t="n">
        <v>0.11</v>
      </c>
      <c r="Y907" t="n">
        <v>1</v>
      </c>
      <c r="Z907" t="n">
        <v>10</v>
      </c>
    </row>
    <row r="908">
      <c r="A908" t="n">
        <v>22</v>
      </c>
      <c r="B908" t="n">
        <v>45</v>
      </c>
      <c r="C908" t="inlineStr">
        <is>
          <t xml:space="preserve">CONCLUIDO	</t>
        </is>
      </c>
      <c r="D908" t="n">
        <v>11.1829</v>
      </c>
      <c r="E908" t="n">
        <v>8.94</v>
      </c>
      <c r="F908" t="n">
        <v>6.81</v>
      </c>
      <c r="G908" t="n">
        <v>58.37</v>
      </c>
      <c r="H908" t="n">
        <v>1.08</v>
      </c>
      <c r="I908" t="n">
        <v>7</v>
      </c>
      <c r="J908" t="n">
        <v>105.6</v>
      </c>
      <c r="K908" t="n">
        <v>39.72</v>
      </c>
      <c r="L908" t="n">
        <v>6.5</v>
      </c>
      <c r="M908" t="n">
        <v>5</v>
      </c>
      <c r="N908" t="n">
        <v>14.39</v>
      </c>
      <c r="O908" t="n">
        <v>13257.98</v>
      </c>
      <c r="P908" t="n">
        <v>51.8</v>
      </c>
      <c r="Q908" t="n">
        <v>204.14</v>
      </c>
      <c r="R908" t="n">
        <v>25.58</v>
      </c>
      <c r="S908" t="n">
        <v>17.37</v>
      </c>
      <c r="T908" t="n">
        <v>1999.57</v>
      </c>
      <c r="U908" t="n">
        <v>0.68</v>
      </c>
      <c r="V908" t="n">
        <v>0.75</v>
      </c>
      <c r="W908" t="n">
        <v>1.15</v>
      </c>
      <c r="X908" t="n">
        <v>0.12</v>
      </c>
      <c r="Y908" t="n">
        <v>1</v>
      </c>
      <c r="Z908" t="n">
        <v>10</v>
      </c>
    </row>
    <row r="909">
      <c r="A909" t="n">
        <v>23</v>
      </c>
      <c r="B909" t="n">
        <v>45</v>
      </c>
      <c r="C909" t="inlineStr">
        <is>
          <t xml:space="preserve">CONCLUIDO	</t>
        </is>
      </c>
      <c r="D909" t="n">
        <v>11.1829</v>
      </c>
      <c r="E909" t="n">
        <v>8.94</v>
      </c>
      <c r="F909" t="n">
        <v>6.81</v>
      </c>
      <c r="G909" t="n">
        <v>58.37</v>
      </c>
      <c r="H909" t="n">
        <v>1.12</v>
      </c>
      <c r="I909" t="n">
        <v>7</v>
      </c>
      <c r="J909" t="n">
        <v>105.92</v>
      </c>
      <c r="K909" t="n">
        <v>39.72</v>
      </c>
      <c r="L909" t="n">
        <v>6.75</v>
      </c>
      <c r="M909" t="n">
        <v>5</v>
      </c>
      <c r="N909" t="n">
        <v>14.45</v>
      </c>
      <c r="O909" t="n">
        <v>13296.91</v>
      </c>
      <c r="P909" t="n">
        <v>51.43</v>
      </c>
      <c r="Q909" t="n">
        <v>204.16</v>
      </c>
      <c r="R909" t="n">
        <v>25.63</v>
      </c>
      <c r="S909" t="n">
        <v>17.37</v>
      </c>
      <c r="T909" t="n">
        <v>2022.45</v>
      </c>
      <c r="U909" t="n">
        <v>0.68</v>
      </c>
      <c r="V909" t="n">
        <v>0.75</v>
      </c>
      <c r="W909" t="n">
        <v>1.15</v>
      </c>
      <c r="X909" t="n">
        <v>0.12</v>
      </c>
      <c r="Y909" t="n">
        <v>1</v>
      </c>
      <c r="Z909" t="n">
        <v>10</v>
      </c>
    </row>
    <row r="910">
      <c r="A910" t="n">
        <v>24</v>
      </c>
      <c r="B910" t="n">
        <v>45</v>
      </c>
      <c r="C910" t="inlineStr">
        <is>
          <t xml:space="preserve">CONCLUIDO	</t>
        </is>
      </c>
      <c r="D910" t="n">
        <v>11.1798</v>
      </c>
      <c r="E910" t="n">
        <v>8.94</v>
      </c>
      <c r="F910" t="n">
        <v>6.81</v>
      </c>
      <c r="G910" t="n">
        <v>58.4</v>
      </c>
      <c r="H910" t="n">
        <v>1.16</v>
      </c>
      <c r="I910" t="n">
        <v>7</v>
      </c>
      <c r="J910" t="n">
        <v>106.23</v>
      </c>
      <c r="K910" t="n">
        <v>39.72</v>
      </c>
      <c r="L910" t="n">
        <v>7</v>
      </c>
      <c r="M910" t="n">
        <v>5</v>
      </c>
      <c r="N910" t="n">
        <v>14.52</v>
      </c>
      <c r="O910" t="n">
        <v>13335.87</v>
      </c>
      <c r="P910" t="n">
        <v>50.62</v>
      </c>
      <c r="Q910" t="n">
        <v>204.14</v>
      </c>
      <c r="R910" t="n">
        <v>25.62</v>
      </c>
      <c r="S910" t="n">
        <v>17.37</v>
      </c>
      <c r="T910" t="n">
        <v>2019.23</v>
      </c>
      <c r="U910" t="n">
        <v>0.68</v>
      </c>
      <c r="V910" t="n">
        <v>0.75</v>
      </c>
      <c r="W910" t="n">
        <v>1.15</v>
      </c>
      <c r="X910" t="n">
        <v>0.12</v>
      </c>
      <c r="Y910" t="n">
        <v>1</v>
      </c>
      <c r="Z910" t="n">
        <v>10</v>
      </c>
    </row>
    <row r="911">
      <c r="A911" t="n">
        <v>25</v>
      </c>
      <c r="B911" t="n">
        <v>45</v>
      </c>
      <c r="C911" t="inlineStr">
        <is>
          <t xml:space="preserve">CONCLUIDO	</t>
        </is>
      </c>
      <c r="D911" t="n">
        <v>11.2433</v>
      </c>
      <c r="E911" t="n">
        <v>8.890000000000001</v>
      </c>
      <c r="F911" t="n">
        <v>6.78</v>
      </c>
      <c r="G911" t="n">
        <v>67.83</v>
      </c>
      <c r="H911" t="n">
        <v>1.2</v>
      </c>
      <c r="I911" t="n">
        <v>6</v>
      </c>
      <c r="J911" t="n">
        <v>106.55</v>
      </c>
      <c r="K911" t="n">
        <v>39.72</v>
      </c>
      <c r="L911" t="n">
        <v>7.25</v>
      </c>
      <c r="M911" t="n">
        <v>3</v>
      </c>
      <c r="N911" t="n">
        <v>14.58</v>
      </c>
      <c r="O911" t="n">
        <v>13374.86</v>
      </c>
      <c r="P911" t="n">
        <v>49.78</v>
      </c>
      <c r="Q911" t="n">
        <v>204.14</v>
      </c>
      <c r="R911" t="n">
        <v>24.59</v>
      </c>
      <c r="S911" t="n">
        <v>17.37</v>
      </c>
      <c r="T911" t="n">
        <v>1508.33</v>
      </c>
      <c r="U911" t="n">
        <v>0.71</v>
      </c>
      <c r="V911" t="n">
        <v>0.75</v>
      </c>
      <c r="W911" t="n">
        <v>1.15</v>
      </c>
      <c r="X911" t="n">
        <v>0.09</v>
      </c>
      <c r="Y911" t="n">
        <v>1</v>
      </c>
      <c r="Z911" t="n">
        <v>10</v>
      </c>
    </row>
    <row r="912">
      <c r="A912" t="n">
        <v>26</v>
      </c>
      <c r="B912" t="n">
        <v>45</v>
      </c>
      <c r="C912" t="inlineStr">
        <is>
          <t xml:space="preserve">CONCLUIDO	</t>
        </is>
      </c>
      <c r="D912" t="n">
        <v>11.236</v>
      </c>
      <c r="E912" t="n">
        <v>8.9</v>
      </c>
      <c r="F912" t="n">
        <v>6.79</v>
      </c>
      <c r="G912" t="n">
        <v>67.89</v>
      </c>
      <c r="H912" t="n">
        <v>1.24</v>
      </c>
      <c r="I912" t="n">
        <v>6</v>
      </c>
      <c r="J912" t="n">
        <v>106.86</v>
      </c>
      <c r="K912" t="n">
        <v>39.72</v>
      </c>
      <c r="L912" t="n">
        <v>7.5</v>
      </c>
      <c r="M912" t="n">
        <v>3</v>
      </c>
      <c r="N912" t="n">
        <v>14.65</v>
      </c>
      <c r="O912" t="n">
        <v>13413.87</v>
      </c>
      <c r="P912" t="n">
        <v>49.78</v>
      </c>
      <c r="Q912" t="n">
        <v>204.15</v>
      </c>
      <c r="R912" t="n">
        <v>24.81</v>
      </c>
      <c r="S912" t="n">
        <v>17.37</v>
      </c>
      <c r="T912" t="n">
        <v>1617.97</v>
      </c>
      <c r="U912" t="n">
        <v>0.7</v>
      </c>
      <c r="V912" t="n">
        <v>0.75</v>
      </c>
      <c r="W912" t="n">
        <v>1.15</v>
      </c>
      <c r="X912" t="n">
        <v>0.1</v>
      </c>
      <c r="Y912" t="n">
        <v>1</v>
      </c>
      <c r="Z912" t="n">
        <v>10</v>
      </c>
    </row>
    <row r="913">
      <c r="A913" t="n">
        <v>27</v>
      </c>
      <c r="B913" t="n">
        <v>45</v>
      </c>
      <c r="C913" t="inlineStr">
        <is>
          <t xml:space="preserve">CONCLUIDO	</t>
        </is>
      </c>
      <c r="D913" t="n">
        <v>11.2346</v>
      </c>
      <c r="E913" t="n">
        <v>8.9</v>
      </c>
      <c r="F913" t="n">
        <v>6.79</v>
      </c>
      <c r="G913" t="n">
        <v>67.90000000000001</v>
      </c>
      <c r="H913" t="n">
        <v>1.27</v>
      </c>
      <c r="I913" t="n">
        <v>6</v>
      </c>
      <c r="J913" t="n">
        <v>107.18</v>
      </c>
      <c r="K913" t="n">
        <v>39.72</v>
      </c>
      <c r="L913" t="n">
        <v>7.75</v>
      </c>
      <c r="M913" t="n">
        <v>0</v>
      </c>
      <c r="N913" t="n">
        <v>14.72</v>
      </c>
      <c r="O913" t="n">
        <v>13452.9</v>
      </c>
      <c r="P913" t="n">
        <v>49.83</v>
      </c>
      <c r="Q913" t="n">
        <v>204.14</v>
      </c>
      <c r="R913" t="n">
        <v>24.68</v>
      </c>
      <c r="S913" t="n">
        <v>17.37</v>
      </c>
      <c r="T913" t="n">
        <v>1552.03</v>
      </c>
      <c r="U913" t="n">
        <v>0.7</v>
      </c>
      <c r="V913" t="n">
        <v>0.75</v>
      </c>
      <c r="W913" t="n">
        <v>1.15</v>
      </c>
      <c r="X913" t="n">
        <v>0.1</v>
      </c>
      <c r="Y913" t="n">
        <v>1</v>
      </c>
      <c r="Z913" t="n">
        <v>10</v>
      </c>
    </row>
    <row r="914">
      <c r="A914" t="n">
        <v>0</v>
      </c>
      <c r="B914" t="n">
        <v>105</v>
      </c>
      <c r="C914" t="inlineStr">
        <is>
          <t xml:space="preserve">CONCLUIDO	</t>
        </is>
      </c>
      <c r="D914" t="n">
        <v>6.8076</v>
      </c>
      <c r="E914" t="n">
        <v>14.69</v>
      </c>
      <c r="F914" t="n">
        <v>8.52</v>
      </c>
      <c r="G914" t="n">
        <v>5.74</v>
      </c>
      <c r="H914" t="n">
        <v>0.09</v>
      </c>
      <c r="I914" t="n">
        <v>89</v>
      </c>
      <c r="J914" t="n">
        <v>204</v>
      </c>
      <c r="K914" t="n">
        <v>55.27</v>
      </c>
      <c r="L914" t="n">
        <v>1</v>
      </c>
      <c r="M914" t="n">
        <v>87</v>
      </c>
      <c r="N914" t="n">
        <v>42.72</v>
      </c>
      <c r="O914" t="n">
        <v>25393.6</v>
      </c>
      <c r="P914" t="n">
        <v>122.61</v>
      </c>
      <c r="Q914" t="n">
        <v>204.17</v>
      </c>
      <c r="R914" t="n">
        <v>78.27</v>
      </c>
      <c r="S914" t="n">
        <v>17.37</v>
      </c>
      <c r="T914" t="n">
        <v>27932.44</v>
      </c>
      <c r="U914" t="n">
        <v>0.22</v>
      </c>
      <c r="V914" t="n">
        <v>0.6</v>
      </c>
      <c r="W914" t="n">
        <v>1.3</v>
      </c>
      <c r="X914" t="n">
        <v>1.82</v>
      </c>
      <c r="Y914" t="n">
        <v>1</v>
      </c>
      <c r="Z914" t="n">
        <v>10</v>
      </c>
    </row>
    <row r="915">
      <c r="A915" t="n">
        <v>1</v>
      </c>
      <c r="B915" t="n">
        <v>105</v>
      </c>
      <c r="C915" t="inlineStr">
        <is>
          <t xml:space="preserve">CONCLUIDO	</t>
        </is>
      </c>
      <c r="D915" t="n">
        <v>7.4704</v>
      </c>
      <c r="E915" t="n">
        <v>13.39</v>
      </c>
      <c r="F915" t="n">
        <v>8.06</v>
      </c>
      <c r="G915" t="n">
        <v>7.11</v>
      </c>
      <c r="H915" t="n">
        <v>0.11</v>
      </c>
      <c r="I915" t="n">
        <v>68</v>
      </c>
      <c r="J915" t="n">
        <v>204.39</v>
      </c>
      <c r="K915" t="n">
        <v>55.27</v>
      </c>
      <c r="L915" t="n">
        <v>1.25</v>
      </c>
      <c r="M915" t="n">
        <v>66</v>
      </c>
      <c r="N915" t="n">
        <v>42.87</v>
      </c>
      <c r="O915" t="n">
        <v>25442.42</v>
      </c>
      <c r="P915" t="n">
        <v>115.95</v>
      </c>
      <c r="Q915" t="n">
        <v>204.15</v>
      </c>
      <c r="R915" t="n">
        <v>64.43000000000001</v>
      </c>
      <c r="S915" t="n">
        <v>17.37</v>
      </c>
      <c r="T915" t="n">
        <v>21115.61</v>
      </c>
      <c r="U915" t="n">
        <v>0.27</v>
      </c>
      <c r="V915" t="n">
        <v>0.63</v>
      </c>
      <c r="W915" t="n">
        <v>1.26</v>
      </c>
      <c r="X915" t="n">
        <v>1.37</v>
      </c>
      <c r="Y915" t="n">
        <v>1</v>
      </c>
      <c r="Z915" t="n">
        <v>10</v>
      </c>
    </row>
    <row r="916">
      <c r="A916" t="n">
        <v>2</v>
      </c>
      <c r="B916" t="n">
        <v>105</v>
      </c>
      <c r="C916" t="inlineStr">
        <is>
          <t xml:space="preserve">CONCLUIDO	</t>
        </is>
      </c>
      <c r="D916" t="n">
        <v>7.9447</v>
      </c>
      <c r="E916" t="n">
        <v>12.59</v>
      </c>
      <c r="F916" t="n">
        <v>7.79</v>
      </c>
      <c r="G916" t="n">
        <v>8.5</v>
      </c>
      <c r="H916" t="n">
        <v>0.13</v>
      </c>
      <c r="I916" t="n">
        <v>55</v>
      </c>
      <c r="J916" t="n">
        <v>204.79</v>
      </c>
      <c r="K916" t="n">
        <v>55.27</v>
      </c>
      <c r="L916" t="n">
        <v>1.5</v>
      </c>
      <c r="M916" t="n">
        <v>53</v>
      </c>
      <c r="N916" t="n">
        <v>43.02</v>
      </c>
      <c r="O916" t="n">
        <v>25491.3</v>
      </c>
      <c r="P916" t="n">
        <v>111.88</v>
      </c>
      <c r="Q916" t="n">
        <v>204.18</v>
      </c>
      <c r="R916" t="n">
        <v>55.89</v>
      </c>
      <c r="S916" t="n">
        <v>17.37</v>
      </c>
      <c r="T916" t="n">
        <v>16913.48</v>
      </c>
      <c r="U916" t="n">
        <v>0.31</v>
      </c>
      <c r="V916" t="n">
        <v>0.66</v>
      </c>
      <c r="W916" t="n">
        <v>1.23</v>
      </c>
      <c r="X916" t="n">
        <v>1.1</v>
      </c>
      <c r="Y916" t="n">
        <v>1</v>
      </c>
      <c r="Z916" t="n">
        <v>10</v>
      </c>
    </row>
    <row r="917">
      <c r="A917" t="n">
        <v>3</v>
      </c>
      <c r="B917" t="n">
        <v>105</v>
      </c>
      <c r="C917" t="inlineStr">
        <is>
          <t xml:space="preserve">CONCLUIDO	</t>
        </is>
      </c>
      <c r="D917" t="n">
        <v>8.320399999999999</v>
      </c>
      <c r="E917" t="n">
        <v>12.02</v>
      </c>
      <c r="F917" t="n">
        <v>7.59</v>
      </c>
      <c r="G917" t="n">
        <v>9.9</v>
      </c>
      <c r="H917" t="n">
        <v>0.15</v>
      </c>
      <c r="I917" t="n">
        <v>46</v>
      </c>
      <c r="J917" t="n">
        <v>205.18</v>
      </c>
      <c r="K917" t="n">
        <v>55.27</v>
      </c>
      <c r="L917" t="n">
        <v>1.75</v>
      </c>
      <c r="M917" t="n">
        <v>44</v>
      </c>
      <c r="N917" t="n">
        <v>43.16</v>
      </c>
      <c r="O917" t="n">
        <v>25540.22</v>
      </c>
      <c r="P917" t="n">
        <v>108.82</v>
      </c>
      <c r="Q917" t="n">
        <v>204.19</v>
      </c>
      <c r="R917" t="n">
        <v>49.75</v>
      </c>
      <c r="S917" t="n">
        <v>17.37</v>
      </c>
      <c r="T917" t="n">
        <v>13889.27</v>
      </c>
      <c r="U917" t="n">
        <v>0.35</v>
      </c>
      <c r="V917" t="n">
        <v>0.67</v>
      </c>
      <c r="W917" t="n">
        <v>1.21</v>
      </c>
      <c r="X917" t="n">
        <v>0.9</v>
      </c>
      <c r="Y917" t="n">
        <v>1</v>
      </c>
      <c r="Z917" t="n">
        <v>10</v>
      </c>
    </row>
    <row r="918">
      <c r="A918" t="n">
        <v>4</v>
      </c>
      <c r="B918" t="n">
        <v>105</v>
      </c>
      <c r="C918" t="inlineStr">
        <is>
          <t xml:space="preserve">CONCLUIDO	</t>
        </is>
      </c>
      <c r="D918" t="n">
        <v>8.575900000000001</v>
      </c>
      <c r="E918" t="n">
        <v>11.66</v>
      </c>
      <c r="F918" t="n">
        <v>7.47</v>
      </c>
      <c r="G918" t="n">
        <v>11.21</v>
      </c>
      <c r="H918" t="n">
        <v>0.17</v>
      </c>
      <c r="I918" t="n">
        <v>40</v>
      </c>
      <c r="J918" t="n">
        <v>205.58</v>
      </c>
      <c r="K918" t="n">
        <v>55.27</v>
      </c>
      <c r="L918" t="n">
        <v>2</v>
      </c>
      <c r="M918" t="n">
        <v>38</v>
      </c>
      <c r="N918" t="n">
        <v>43.31</v>
      </c>
      <c r="O918" t="n">
        <v>25589.2</v>
      </c>
      <c r="P918" t="n">
        <v>107</v>
      </c>
      <c r="Q918" t="n">
        <v>204.14</v>
      </c>
      <c r="R918" t="n">
        <v>46.21</v>
      </c>
      <c r="S918" t="n">
        <v>17.37</v>
      </c>
      <c r="T918" t="n">
        <v>12149.48</v>
      </c>
      <c r="U918" t="n">
        <v>0.38</v>
      </c>
      <c r="V918" t="n">
        <v>0.68</v>
      </c>
      <c r="W918" t="n">
        <v>1.2</v>
      </c>
      <c r="X918" t="n">
        <v>0.78</v>
      </c>
      <c r="Y918" t="n">
        <v>1</v>
      </c>
      <c r="Z918" t="n">
        <v>10</v>
      </c>
    </row>
    <row r="919">
      <c r="A919" t="n">
        <v>5</v>
      </c>
      <c r="B919" t="n">
        <v>105</v>
      </c>
      <c r="C919" t="inlineStr">
        <is>
          <t xml:space="preserve">CONCLUIDO	</t>
        </is>
      </c>
      <c r="D919" t="n">
        <v>8.789300000000001</v>
      </c>
      <c r="E919" t="n">
        <v>11.38</v>
      </c>
      <c r="F919" t="n">
        <v>7.39</v>
      </c>
      <c r="G919" t="n">
        <v>12.67</v>
      </c>
      <c r="H919" t="n">
        <v>0.19</v>
      </c>
      <c r="I919" t="n">
        <v>35</v>
      </c>
      <c r="J919" t="n">
        <v>205.98</v>
      </c>
      <c r="K919" t="n">
        <v>55.27</v>
      </c>
      <c r="L919" t="n">
        <v>2.25</v>
      </c>
      <c r="M919" t="n">
        <v>33</v>
      </c>
      <c r="N919" t="n">
        <v>43.46</v>
      </c>
      <c r="O919" t="n">
        <v>25638.22</v>
      </c>
      <c r="P919" t="n">
        <v>105.74</v>
      </c>
      <c r="Q919" t="n">
        <v>204.23</v>
      </c>
      <c r="R919" t="n">
        <v>43.57</v>
      </c>
      <c r="S919" t="n">
        <v>17.37</v>
      </c>
      <c r="T919" t="n">
        <v>10853.4</v>
      </c>
      <c r="U919" t="n">
        <v>0.4</v>
      </c>
      <c r="V919" t="n">
        <v>0.6899999999999999</v>
      </c>
      <c r="W919" t="n">
        <v>1.2</v>
      </c>
      <c r="X919" t="n">
        <v>0.7</v>
      </c>
      <c r="Y919" t="n">
        <v>1</v>
      </c>
      <c r="Z919" t="n">
        <v>10</v>
      </c>
    </row>
    <row r="920">
      <c r="A920" t="n">
        <v>6</v>
      </c>
      <c r="B920" t="n">
        <v>105</v>
      </c>
      <c r="C920" t="inlineStr">
        <is>
          <t xml:space="preserve">CONCLUIDO	</t>
        </is>
      </c>
      <c r="D920" t="n">
        <v>9.001099999999999</v>
      </c>
      <c r="E920" t="n">
        <v>11.11</v>
      </c>
      <c r="F920" t="n">
        <v>7.29</v>
      </c>
      <c r="G920" t="n">
        <v>14.11</v>
      </c>
      <c r="H920" t="n">
        <v>0.22</v>
      </c>
      <c r="I920" t="n">
        <v>31</v>
      </c>
      <c r="J920" t="n">
        <v>206.38</v>
      </c>
      <c r="K920" t="n">
        <v>55.27</v>
      </c>
      <c r="L920" t="n">
        <v>2.5</v>
      </c>
      <c r="M920" t="n">
        <v>29</v>
      </c>
      <c r="N920" t="n">
        <v>43.6</v>
      </c>
      <c r="O920" t="n">
        <v>25687.3</v>
      </c>
      <c r="P920" t="n">
        <v>104.07</v>
      </c>
      <c r="Q920" t="n">
        <v>204.2</v>
      </c>
      <c r="R920" t="n">
        <v>40.14</v>
      </c>
      <c r="S920" t="n">
        <v>17.37</v>
      </c>
      <c r="T920" t="n">
        <v>9155.809999999999</v>
      </c>
      <c r="U920" t="n">
        <v>0.43</v>
      </c>
      <c r="V920" t="n">
        <v>0.7</v>
      </c>
      <c r="W920" t="n">
        <v>1.19</v>
      </c>
      <c r="X920" t="n">
        <v>0.59</v>
      </c>
      <c r="Y920" t="n">
        <v>1</v>
      </c>
      <c r="Z920" t="n">
        <v>10</v>
      </c>
    </row>
    <row r="921">
      <c r="A921" t="n">
        <v>7</v>
      </c>
      <c r="B921" t="n">
        <v>105</v>
      </c>
      <c r="C921" t="inlineStr">
        <is>
          <t xml:space="preserve">CONCLUIDO	</t>
        </is>
      </c>
      <c r="D921" t="n">
        <v>9.1494</v>
      </c>
      <c r="E921" t="n">
        <v>10.93</v>
      </c>
      <c r="F921" t="n">
        <v>7.23</v>
      </c>
      <c r="G921" t="n">
        <v>15.49</v>
      </c>
      <c r="H921" t="n">
        <v>0.24</v>
      </c>
      <c r="I921" t="n">
        <v>28</v>
      </c>
      <c r="J921" t="n">
        <v>206.78</v>
      </c>
      <c r="K921" t="n">
        <v>55.27</v>
      </c>
      <c r="L921" t="n">
        <v>2.75</v>
      </c>
      <c r="M921" t="n">
        <v>26</v>
      </c>
      <c r="N921" t="n">
        <v>43.75</v>
      </c>
      <c r="O921" t="n">
        <v>25736.42</v>
      </c>
      <c r="P921" t="n">
        <v>103.05</v>
      </c>
      <c r="Q921" t="n">
        <v>204.14</v>
      </c>
      <c r="R921" t="n">
        <v>38.74</v>
      </c>
      <c r="S921" t="n">
        <v>17.37</v>
      </c>
      <c r="T921" t="n">
        <v>8471.93</v>
      </c>
      <c r="U921" t="n">
        <v>0.45</v>
      </c>
      <c r="V921" t="n">
        <v>0.71</v>
      </c>
      <c r="W921" t="n">
        <v>1.18</v>
      </c>
      <c r="X921" t="n">
        <v>0.54</v>
      </c>
      <c r="Y921" t="n">
        <v>1</v>
      </c>
      <c r="Z921" t="n">
        <v>10</v>
      </c>
    </row>
    <row r="922">
      <c r="A922" t="n">
        <v>8</v>
      </c>
      <c r="B922" t="n">
        <v>105</v>
      </c>
      <c r="C922" t="inlineStr">
        <is>
          <t xml:space="preserve">CONCLUIDO	</t>
        </is>
      </c>
      <c r="D922" t="n">
        <v>9.249700000000001</v>
      </c>
      <c r="E922" t="n">
        <v>10.81</v>
      </c>
      <c r="F922" t="n">
        <v>7.19</v>
      </c>
      <c r="G922" t="n">
        <v>16.6</v>
      </c>
      <c r="H922" t="n">
        <v>0.26</v>
      </c>
      <c r="I922" t="n">
        <v>26</v>
      </c>
      <c r="J922" t="n">
        <v>207.17</v>
      </c>
      <c r="K922" t="n">
        <v>55.27</v>
      </c>
      <c r="L922" t="n">
        <v>3</v>
      </c>
      <c r="M922" t="n">
        <v>24</v>
      </c>
      <c r="N922" t="n">
        <v>43.9</v>
      </c>
      <c r="O922" t="n">
        <v>25785.6</v>
      </c>
      <c r="P922" t="n">
        <v>102.41</v>
      </c>
      <c r="Q922" t="n">
        <v>204.21</v>
      </c>
      <c r="R922" t="n">
        <v>37.65</v>
      </c>
      <c r="S922" t="n">
        <v>17.37</v>
      </c>
      <c r="T922" t="n">
        <v>7934.84</v>
      </c>
      <c r="U922" t="n">
        <v>0.46</v>
      </c>
      <c r="V922" t="n">
        <v>0.71</v>
      </c>
      <c r="W922" t="n">
        <v>1.17</v>
      </c>
      <c r="X922" t="n">
        <v>0.5</v>
      </c>
      <c r="Y922" t="n">
        <v>1</v>
      </c>
      <c r="Z922" t="n">
        <v>10</v>
      </c>
    </row>
    <row r="923">
      <c r="A923" t="n">
        <v>9</v>
      </c>
      <c r="B923" t="n">
        <v>105</v>
      </c>
      <c r="C923" t="inlineStr">
        <is>
          <t xml:space="preserve">CONCLUIDO	</t>
        </is>
      </c>
      <c r="D923" t="n">
        <v>9.3371</v>
      </c>
      <c r="E923" t="n">
        <v>10.71</v>
      </c>
      <c r="F923" t="n">
        <v>7.17</v>
      </c>
      <c r="G923" t="n">
        <v>17.93</v>
      </c>
      <c r="H923" t="n">
        <v>0.28</v>
      </c>
      <c r="I923" t="n">
        <v>24</v>
      </c>
      <c r="J923" t="n">
        <v>207.57</v>
      </c>
      <c r="K923" t="n">
        <v>55.27</v>
      </c>
      <c r="L923" t="n">
        <v>3.25</v>
      </c>
      <c r="M923" t="n">
        <v>22</v>
      </c>
      <c r="N923" t="n">
        <v>44.05</v>
      </c>
      <c r="O923" t="n">
        <v>25834.83</v>
      </c>
      <c r="P923" t="n">
        <v>101.97</v>
      </c>
      <c r="Q923" t="n">
        <v>204.15</v>
      </c>
      <c r="R923" t="n">
        <v>36.78</v>
      </c>
      <c r="S923" t="n">
        <v>17.37</v>
      </c>
      <c r="T923" t="n">
        <v>7510.61</v>
      </c>
      <c r="U923" t="n">
        <v>0.47</v>
      </c>
      <c r="V923" t="n">
        <v>0.71</v>
      </c>
      <c r="W923" t="n">
        <v>1.18</v>
      </c>
      <c r="X923" t="n">
        <v>0.48</v>
      </c>
      <c r="Y923" t="n">
        <v>1</v>
      </c>
      <c r="Z923" t="n">
        <v>10</v>
      </c>
    </row>
    <row r="924">
      <c r="A924" t="n">
        <v>10</v>
      </c>
      <c r="B924" t="n">
        <v>105</v>
      </c>
      <c r="C924" t="inlineStr">
        <is>
          <t xml:space="preserve">CONCLUIDO	</t>
        </is>
      </c>
      <c r="D924" t="n">
        <v>9.4665</v>
      </c>
      <c r="E924" t="n">
        <v>10.56</v>
      </c>
      <c r="F924" t="n">
        <v>7.11</v>
      </c>
      <c r="G924" t="n">
        <v>19.38</v>
      </c>
      <c r="H924" t="n">
        <v>0.3</v>
      </c>
      <c r="I924" t="n">
        <v>22</v>
      </c>
      <c r="J924" t="n">
        <v>207.97</v>
      </c>
      <c r="K924" t="n">
        <v>55.27</v>
      </c>
      <c r="L924" t="n">
        <v>3.5</v>
      </c>
      <c r="M924" t="n">
        <v>20</v>
      </c>
      <c r="N924" t="n">
        <v>44.2</v>
      </c>
      <c r="O924" t="n">
        <v>25884.1</v>
      </c>
      <c r="P924" t="n">
        <v>100.94</v>
      </c>
      <c r="Q924" t="n">
        <v>204.18</v>
      </c>
      <c r="R924" t="n">
        <v>34.95</v>
      </c>
      <c r="S924" t="n">
        <v>17.37</v>
      </c>
      <c r="T924" t="n">
        <v>6605.61</v>
      </c>
      <c r="U924" t="n">
        <v>0.5</v>
      </c>
      <c r="V924" t="n">
        <v>0.72</v>
      </c>
      <c r="W924" t="n">
        <v>1.17</v>
      </c>
      <c r="X924" t="n">
        <v>0.41</v>
      </c>
      <c r="Y924" t="n">
        <v>1</v>
      </c>
      <c r="Z924" t="n">
        <v>10</v>
      </c>
    </row>
    <row r="925">
      <c r="A925" t="n">
        <v>11</v>
      </c>
      <c r="B925" t="n">
        <v>105</v>
      </c>
      <c r="C925" t="inlineStr">
        <is>
          <t xml:space="preserve">CONCLUIDO	</t>
        </is>
      </c>
      <c r="D925" t="n">
        <v>9.523300000000001</v>
      </c>
      <c r="E925" t="n">
        <v>10.5</v>
      </c>
      <c r="F925" t="n">
        <v>7.08</v>
      </c>
      <c r="G925" t="n">
        <v>20.24</v>
      </c>
      <c r="H925" t="n">
        <v>0.32</v>
      </c>
      <c r="I925" t="n">
        <v>21</v>
      </c>
      <c r="J925" t="n">
        <v>208.37</v>
      </c>
      <c r="K925" t="n">
        <v>55.27</v>
      </c>
      <c r="L925" t="n">
        <v>3.75</v>
      </c>
      <c r="M925" t="n">
        <v>19</v>
      </c>
      <c r="N925" t="n">
        <v>44.35</v>
      </c>
      <c r="O925" t="n">
        <v>25933.43</v>
      </c>
      <c r="P925" t="n">
        <v>100.42</v>
      </c>
      <c r="Q925" t="n">
        <v>204.18</v>
      </c>
      <c r="R925" t="n">
        <v>33.77</v>
      </c>
      <c r="S925" t="n">
        <v>17.37</v>
      </c>
      <c r="T925" t="n">
        <v>6021.79</v>
      </c>
      <c r="U925" t="n">
        <v>0.51</v>
      </c>
      <c r="V925" t="n">
        <v>0.72</v>
      </c>
      <c r="W925" t="n">
        <v>1.18</v>
      </c>
      <c r="X925" t="n">
        <v>0.39</v>
      </c>
      <c r="Y925" t="n">
        <v>1</v>
      </c>
      <c r="Z925" t="n">
        <v>10</v>
      </c>
    </row>
    <row r="926">
      <c r="A926" t="n">
        <v>12</v>
      </c>
      <c r="B926" t="n">
        <v>105</v>
      </c>
      <c r="C926" t="inlineStr">
        <is>
          <t xml:space="preserve">CONCLUIDO	</t>
        </is>
      </c>
      <c r="D926" t="n">
        <v>9.622299999999999</v>
      </c>
      <c r="E926" t="n">
        <v>10.39</v>
      </c>
      <c r="F926" t="n">
        <v>7.06</v>
      </c>
      <c r="G926" t="n">
        <v>22.29</v>
      </c>
      <c r="H926" t="n">
        <v>0.34</v>
      </c>
      <c r="I926" t="n">
        <v>19</v>
      </c>
      <c r="J926" t="n">
        <v>208.77</v>
      </c>
      <c r="K926" t="n">
        <v>55.27</v>
      </c>
      <c r="L926" t="n">
        <v>4</v>
      </c>
      <c r="M926" t="n">
        <v>17</v>
      </c>
      <c r="N926" t="n">
        <v>44.5</v>
      </c>
      <c r="O926" t="n">
        <v>25982.82</v>
      </c>
      <c r="P926" t="n">
        <v>99.84999999999999</v>
      </c>
      <c r="Q926" t="n">
        <v>204.17</v>
      </c>
      <c r="R926" t="n">
        <v>33.02</v>
      </c>
      <c r="S926" t="n">
        <v>17.37</v>
      </c>
      <c r="T926" t="n">
        <v>5658.59</v>
      </c>
      <c r="U926" t="n">
        <v>0.53</v>
      </c>
      <c r="V926" t="n">
        <v>0.72</v>
      </c>
      <c r="W926" t="n">
        <v>1.17</v>
      </c>
      <c r="X926" t="n">
        <v>0.37</v>
      </c>
      <c r="Y926" t="n">
        <v>1</v>
      </c>
      <c r="Z926" t="n">
        <v>10</v>
      </c>
    </row>
    <row r="927">
      <c r="A927" t="n">
        <v>13</v>
      </c>
      <c r="B927" t="n">
        <v>105</v>
      </c>
      <c r="C927" t="inlineStr">
        <is>
          <t xml:space="preserve">CONCLUIDO	</t>
        </is>
      </c>
      <c r="D927" t="n">
        <v>9.6912</v>
      </c>
      <c r="E927" t="n">
        <v>10.32</v>
      </c>
      <c r="F927" t="n">
        <v>7.02</v>
      </c>
      <c r="G927" t="n">
        <v>23.41</v>
      </c>
      <c r="H927" t="n">
        <v>0.36</v>
      </c>
      <c r="I927" t="n">
        <v>18</v>
      </c>
      <c r="J927" t="n">
        <v>209.17</v>
      </c>
      <c r="K927" t="n">
        <v>55.27</v>
      </c>
      <c r="L927" t="n">
        <v>4.25</v>
      </c>
      <c r="M927" t="n">
        <v>16</v>
      </c>
      <c r="N927" t="n">
        <v>44.65</v>
      </c>
      <c r="O927" t="n">
        <v>26032.25</v>
      </c>
      <c r="P927" t="n">
        <v>99.34999999999999</v>
      </c>
      <c r="Q927" t="n">
        <v>204.16</v>
      </c>
      <c r="R927" t="n">
        <v>32.11</v>
      </c>
      <c r="S927" t="n">
        <v>17.37</v>
      </c>
      <c r="T927" t="n">
        <v>5206.51</v>
      </c>
      <c r="U927" t="n">
        <v>0.54</v>
      </c>
      <c r="V927" t="n">
        <v>0.73</v>
      </c>
      <c r="W927" t="n">
        <v>1.17</v>
      </c>
      <c r="X927" t="n">
        <v>0.33</v>
      </c>
      <c r="Y927" t="n">
        <v>1</v>
      </c>
      <c r="Z927" t="n">
        <v>10</v>
      </c>
    </row>
    <row r="928">
      <c r="A928" t="n">
        <v>14</v>
      </c>
      <c r="B928" t="n">
        <v>105</v>
      </c>
      <c r="C928" t="inlineStr">
        <is>
          <t xml:space="preserve">CONCLUIDO	</t>
        </is>
      </c>
      <c r="D928" t="n">
        <v>9.735799999999999</v>
      </c>
      <c r="E928" t="n">
        <v>10.27</v>
      </c>
      <c r="F928" t="n">
        <v>7.02</v>
      </c>
      <c r="G928" t="n">
        <v>24.77</v>
      </c>
      <c r="H928" t="n">
        <v>0.38</v>
      </c>
      <c r="I928" t="n">
        <v>17</v>
      </c>
      <c r="J928" t="n">
        <v>209.58</v>
      </c>
      <c r="K928" t="n">
        <v>55.27</v>
      </c>
      <c r="L928" t="n">
        <v>4.5</v>
      </c>
      <c r="M928" t="n">
        <v>15</v>
      </c>
      <c r="N928" t="n">
        <v>44.8</v>
      </c>
      <c r="O928" t="n">
        <v>26081.73</v>
      </c>
      <c r="P928" t="n">
        <v>99.03</v>
      </c>
      <c r="Q928" t="n">
        <v>204.17</v>
      </c>
      <c r="R928" t="n">
        <v>31.96</v>
      </c>
      <c r="S928" t="n">
        <v>17.37</v>
      </c>
      <c r="T928" t="n">
        <v>5136.85</v>
      </c>
      <c r="U928" t="n">
        <v>0.54</v>
      </c>
      <c r="V928" t="n">
        <v>0.73</v>
      </c>
      <c r="W928" t="n">
        <v>1.16</v>
      </c>
      <c r="X928" t="n">
        <v>0.33</v>
      </c>
      <c r="Y928" t="n">
        <v>1</v>
      </c>
      <c r="Z928" t="n">
        <v>10</v>
      </c>
    </row>
    <row r="929">
      <c r="A929" t="n">
        <v>15</v>
      </c>
      <c r="B929" t="n">
        <v>105</v>
      </c>
      <c r="C929" t="inlineStr">
        <is>
          <t xml:space="preserve">CONCLUIDO	</t>
        </is>
      </c>
      <c r="D929" t="n">
        <v>9.8005</v>
      </c>
      <c r="E929" t="n">
        <v>10.2</v>
      </c>
      <c r="F929" t="n">
        <v>6.99</v>
      </c>
      <c r="G929" t="n">
        <v>26.21</v>
      </c>
      <c r="H929" t="n">
        <v>0.4</v>
      </c>
      <c r="I929" t="n">
        <v>16</v>
      </c>
      <c r="J929" t="n">
        <v>209.98</v>
      </c>
      <c r="K929" t="n">
        <v>55.27</v>
      </c>
      <c r="L929" t="n">
        <v>4.75</v>
      </c>
      <c r="M929" t="n">
        <v>14</v>
      </c>
      <c r="N929" t="n">
        <v>44.95</v>
      </c>
      <c r="O929" t="n">
        <v>26131.27</v>
      </c>
      <c r="P929" t="n">
        <v>98.56999999999999</v>
      </c>
      <c r="Q929" t="n">
        <v>204.16</v>
      </c>
      <c r="R929" t="n">
        <v>31.21</v>
      </c>
      <c r="S929" t="n">
        <v>17.37</v>
      </c>
      <c r="T929" t="n">
        <v>4764.9</v>
      </c>
      <c r="U929" t="n">
        <v>0.5600000000000001</v>
      </c>
      <c r="V929" t="n">
        <v>0.73</v>
      </c>
      <c r="W929" t="n">
        <v>1.16</v>
      </c>
      <c r="X929" t="n">
        <v>0.3</v>
      </c>
      <c r="Y929" t="n">
        <v>1</v>
      </c>
      <c r="Z929" t="n">
        <v>10</v>
      </c>
    </row>
    <row r="930">
      <c r="A930" t="n">
        <v>16</v>
      </c>
      <c r="B930" t="n">
        <v>105</v>
      </c>
      <c r="C930" t="inlineStr">
        <is>
          <t xml:space="preserve">CONCLUIDO	</t>
        </is>
      </c>
      <c r="D930" t="n">
        <v>9.779400000000001</v>
      </c>
      <c r="E930" t="n">
        <v>10.23</v>
      </c>
      <c r="F930" t="n">
        <v>7.01</v>
      </c>
      <c r="G930" t="n">
        <v>26.29</v>
      </c>
      <c r="H930" t="n">
        <v>0.42</v>
      </c>
      <c r="I930" t="n">
        <v>16</v>
      </c>
      <c r="J930" t="n">
        <v>210.38</v>
      </c>
      <c r="K930" t="n">
        <v>55.27</v>
      </c>
      <c r="L930" t="n">
        <v>5</v>
      </c>
      <c r="M930" t="n">
        <v>14</v>
      </c>
      <c r="N930" t="n">
        <v>45.11</v>
      </c>
      <c r="O930" t="n">
        <v>26180.86</v>
      </c>
      <c r="P930" t="n">
        <v>98.77</v>
      </c>
      <c r="Q930" t="n">
        <v>204.2</v>
      </c>
      <c r="R930" t="n">
        <v>31.92</v>
      </c>
      <c r="S930" t="n">
        <v>17.37</v>
      </c>
      <c r="T930" t="n">
        <v>5119.89</v>
      </c>
      <c r="U930" t="n">
        <v>0.54</v>
      </c>
      <c r="V930" t="n">
        <v>0.73</v>
      </c>
      <c r="W930" t="n">
        <v>1.16</v>
      </c>
      <c r="X930" t="n">
        <v>0.32</v>
      </c>
      <c r="Y930" t="n">
        <v>1</v>
      </c>
      <c r="Z930" t="n">
        <v>10</v>
      </c>
    </row>
    <row r="931">
      <c r="A931" t="n">
        <v>17</v>
      </c>
      <c r="B931" t="n">
        <v>105</v>
      </c>
      <c r="C931" t="inlineStr">
        <is>
          <t xml:space="preserve">CONCLUIDO	</t>
        </is>
      </c>
      <c r="D931" t="n">
        <v>9.866</v>
      </c>
      <c r="E931" t="n">
        <v>10.14</v>
      </c>
      <c r="F931" t="n">
        <v>6.96</v>
      </c>
      <c r="G931" t="n">
        <v>27.85</v>
      </c>
      <c r="H931" t="n">
        <v>0.44</v>
      </c>
      <c r="I931" t="n">
        <v>15</v>
      </c>
      <c r="J931" t="n">
        <v>210.78</v>
      </c>
      <c r="K931" t="n">
        <v>55.27</v>
      </c>
      <c r="L931" t="n">
        <v>5.25</v>
      </c>
      <c r="M931" t="n">
        <v>13</v>
      </c>
      <c r="N931" t="n">
        <v>45.26</v>
      </c>
      <c r="O931" t="n">
        <v>26230.5</v>
      </c>
      <c r="P931" t="n">
        <v>97.91</v>
      </c>
      <c r="Q931" t="n">
        <v>204.15</v>
      </c>
      <c r="R931" t="n">
        <v>30.26</v>
      </c>
      <c r="S931" t="n">
        <v>17.37</v>
      </c>
      <c r="T931" t="n">
        <v>4296.13</v>
      </c>
      <c r="U931" t="n">
        <v>0.57</v>
      </c>
      <c r="V931" t="n">
        <v>0.73</v>
      </c>
      <c r="W931" t="n">
        <v>1.16</v>
      </c>
      <c r="X931" t="n">
        <v>0.27</v>
      </c>
      <c r="Y931" t="n">
        <v>1</v>
      </c>
      <c r="Z931" t="n">
        <v>10</v>
      </c>
    </row>
    <row r="932">
      <c r="A932" t="n">
        <v>18</v>
      </c>
      <c r="B932" t="n">
        <v>105</v>
      </c>
      <c r="C932" t="inlineStr">
        <is>
          <t xml:space="preserve">CONCLUIDO	</t>
        </is>
      </c>
      <c r="D932" t="n">
        <v>9.921200000000001</v>
      </c>
      <c r="E932" t="n">
        <v>10.08</v>
      </c>
      <c r="F932" t="n">
        <v>6.95</v>
      </c>
      <c r="G932" t="n">
        <v>29.77</v>
      </c>
      <c r="H932" t="n">
        <v>0.46</v>
      </c>
      <c r="I932" t="n">
        <v>14</v>
      </c>
      <c r="J932" t="n">
        <v>211.18</v>
      </c>
      <c r="K932" t="n">
        <v>55.27</v>
      </c>
      <c r="L932" t="n">
        <v>5.5</v>
      </c>
      <c r="M932" t="n">
        <v>12</v>
      </c>
      <c r="N932" t="n">
        <v>45.41</v>
      </c>
      <c r="O932" t="n">
        <v>26280.2</v>
      </c>
      <c r="P932" t="n">
        <v>97.53</v>
      </c>
      <c r="Q932" t="n">
        <v>204.15</v>
      </c>
      <c r="R932" t="n">
        <v>29.88</v>
      </c>
      <c r="S932" t="n">
        <v>17.37</v>
      </c>
      <c r="T932" t="n">
        <v>4113.21</v>
      </c>
      <c r="U932" t="n">
        <v>0.58</v>
      </c>
      <c r="V932" t="n">
        <v>0.74</v>
      </c>
      <c r="W932" t="n">
        <v>1.16</v>
      </c>
      <c r="X932" t="n">
        <v>0.26</v>
      </c>
      <c r="Y932" t="n">
        <v>1</v>
      </c>
      <c r="Z932" t="n">
        <v>10</v>
      </c>
    </row>
    <row r="933">
      <c r="A933" t="n">
        <v>19</v>
      </c>
      <c r="B933" t="n">
        <v>105</v>
      </c>
      <c r="C933" t="inlineStr">
        <is>
          <t xml:space="preserve">CONCLUIDO	</t>
        </is>
      </c>
      <c r="D933" t="n">
        <v>9.9124</v>
      </c>
      <c r="E933" t="n">
        <v>10.09</v>
      </c>
      <c r="F933" t="n">
        <v>6.96</v>
      </c>
      <c r="G933" t="n">
        <v>29.81</v>
      </c>
      <c r="H933" t="n">
        <v>0.48</v>
      </c>
      <c r="I933" t="n">
        <v>14</v>
      </c>
      <c r="J933" t="n">
        <v>211.59</v>
      </c>
      <c r="K933" t="n">
        <v>55.27</v>
      </c>
      <c r="L933" t="n">
        <v>5.75</v>
      </c>
      <c r="M933" t="n">
        <v>12</v>
      </c>
      <c r="N933" t="n">
        <v>45.57</v>
      </c>
      <c r="O933" t="n">
        <v>26329.94</v>
      </c>
      <c r="P933" t="n">
        <v>97.53</v>
      </c>
      <c r="Q933" t="n">
        <v>204.18</v>
      </c>
      <c r="R933" t="n">
        <v>30.04</v>
      </c>
      <c r="S933" t="n">
        <v>17.37</v>
      </c>
      <c r="T933" t="n">
        <v>4193.9</v>
      </c>
      <c r="U933" t="n">
        <v>0.58</v>
      </c>
      <c r="V933" t="n">
        <v>0.73</v>
      </c>
      <c r="W933" t="n">
        <v>1.16</v>
      </c>
      <c r="X933" t="n">
        <v>0.26</v>
      </c>
      <c r="Y933" t="n">
        <v>1</v>
      </c>
      <c r="Z933" t="n">
        <v>10</v>
      </c>
    </row>
    <row r="934">
      <c r="A934" t="n">
        <v>20</v>
      </c>
      <c r="B934" t="n">
        <v>105</v>
      </c>
      <c r="C934" t="inlineStr">
        <is>
          <t xml:space="preserve">CONCLUIDO	</t>
        </is>
      </c>
      <c r="D934" t="n">
        <v>9.9762</v>
      </c>
      <c r="E934" t="n">
        <v>10.02</v>
      </c>
      <c r="F934" t="n">
        <v>6.93</v>
      </c>
      <c r="G934" t="n">
        <v>31.99</v>
      </c>
      <c r="H934" t="n">
        <v>0.5</v>
      </c>
      <c r="I934" t="n">
        <v>13</v>
      </c>
      <c r="J934" t="n">
        <v>211.99</v>
      </c>
      <c r="K934" t="n">
        <v>55.27</v>
      </c>
      <c r="L934" t="n">
        <v>6</v>
      </c>
      <c r="M934" t="n">
        <v>11</v>
      </c>
      <c r="N934" t="n">
        <v>45.72</v>
      </c>
      <c r="O934" t="n">
        <v>26379.74</v>
      </c>
      <c r="P934" t="n">
        <v>97.13</v>
      </c>
      <c r="Q934" t="n">
        <v>204.15</v>
      </c>
      <c r="R934" t="n">
        <v>29.34</v>
      </c>
      <c r="S934" t="n">
        <v>17.37</v>
      </c>
      <c r="T934" t="n">
        <v>3846.21</v>
      </c>
      <c r="U934" t="n">
        <v>0.59</v>
      </c>
      <c r="V934" t="n">
        <v>0.74</v>
      </c>
      <c r="W934" t="n">
        <v>1.16</v>
      </c>
      <c r="X934" t="n">
        <v>0.24</v>
      </c>
      <c r="Y934" t="n">
        <v>1</v>
      </c>
      <c r="Z934" t="n">
        <v>10</v>
      </c>
    </row>
    <row r="935">
      <c r="A935" t="n">
        <v>21</v>
      </c>
      <c r="B935" t="n">
        <v>105</v>
      </c>
      <c r="C935" t="inlineStr">
        <is>
          <t xml:space="preserve">CONCLUIDO	</t>
        </is>
      </c>
      <c r="D935" t="n">
        <v>9.9712</v>
      </c>
      <c r="E935" t="n">
        <v>10.03</v>
      </c>
      <c r="F935" t="n">
        <v>6.94</v>
      </c>
      <c r="G935" t="n">
        <v>32.02</v>
      </c>
      <c r="H935" t="n">
        <v>0.52</v>
      </c>
      <c r="I935" t="n">
        <v>13</v>
      </c>
      <c r="J935" t="n">
        <v>212.4</v>
      </c>
      <c r="K935" t="n">
        <v>55.27</v>
      </c>
      <c r="L935" t="n">
        <v>6.25</v>
      </c>
      <c r="M935" t="n">
        <v>11</v>
      </c>
      <c r="N935" t="n">
        <v>45.87</v>
      </c>
      <c r="O935" t="n">
        <v>26429.59</v>
      </c>
      <c r="P935" t="n">
        <v>96.95999999999999</v>
      </c>
      <c r="Q935" t="n">
        <v>204.16</v>
      </c>
      <c r="R935" t="n">
        <v>29.4</v>
      </c>
      <c r="S935" t="n">
        <v>17.37</v>
      </c>
      <c r="T935" t="n">
        <v>3878.79</v>
      </c>
      <c r="U935" t="n">
        <v>0.59</v>
      </c>
      <c r="V935" t="n">
        <v>0.74</v>
      </c>
      <c r="W935" t="n">
        <v>1.16</v>
      </c>
      <c r="X935" t="n">
        <v>0.24</v>
      </c>
      <c r="Y935" t="n">
        <v>1</v>
      </c>
      <c r="Z935" t="n">
        <v>10</v>
      </c>
    </row>
    <row r="936">
      <c r="A936" t="n">
        <v>22</v>
      </c>
      <c r="B936" t="n">
        <v>105</v>
      </c>
      <c r="C936" t="inlineStr">
        <is>
          <t xml:space="preserve">CONCLUIDO	</t>
        </is>
      </c>
      <c r="D936" t="n">
        <v>10.039</v>
      </c>
      <c r="E936" t="n">
        <v>9.960000000000001</v>
      </c>
      <c r="F936" t="n">
        <v>6.91</v>
      </c>
      <c r="G936" t="n">
        <v>34.55</v>
      </c>
      <c r="H936" t="n">
        <v>0.54</v>
      </c>
      <c r="I936" t="n">
        <v>12</v>
      </c>
      <c r="J936" t="n">
        <v>212.8</v>
      </c>
      <c r="K936" t="n">
        <v>55.27</v>
      </c>
      <c r="L936" t="n">
        <v>6.5</v>
      </c>
      <c r="M936" t="n">
        <v>10</v>
      </c>
      <c r="N936" t="n">
        <v>46.03</v>
      </c>
      <c r="O936" t="n">
        <v>26479.5</v>
      </c>
      <c r="P936" t="n">
        <v>96.59999999999999</v>
      </c>
      <c r="Q936" t="n">
        <v>204.14</v>
      </c>
      <c r="R936" t="n">
        <v>28.61</v>
      </c>
      <c r="S936" t="n">
        <v>17.37</v>
      </c>
      <c r="T936" t="n">
        <v>3486.98</v>
      </c>
      <c r="U936" t="n">
        <v>0.61</v>
      </c>
      <c r="V936" t="n">
        <v>0.74</v>
      </c>
      <c r="W936" t="n">
        <v>1.16</v>
      </c>
      <c r="X936" t="n">
        <v>0.22</v>
      </c>
      <c r="Y936" t="n">
        <v>1</v>
      </c>
      <c r="Z936" t="n">
        <v>10</v>
      </c>
    </row>
    <row r="937">
      <c r="A937" t="n">
        <v>23</v>
      </c>
      <c r="B937" t="n">
        <v>105</v>
      </c>
      <c r="C937" t="inlineStr">
        <is>
          <t xml:space="preserve">CONCLUIDO	</t>
        </is>
      </c>
      <c r="D937" t="n">
        <v>10.0334</v>
      </c>
      <c r="E937" t="n">
        <v>9.970000000000001</v>
      </c>
      <c r="F937" t="n">
        <v>6.92</v>
      </c>
      <c r="G937" t="n">
        <v>34.58</v>
      </c>
      <c r="H937" t="n">
        <v>0.5600000000000001</v>
      </c>
      <c r="I937" t="n">
        <v>12</v>
      </c>
      <c r="J937" t="n">
        <v>213.21</v>
      </c>
      <c r="K937" t="n">
        <v>55.27</v>
      </c>
      <c r="L937" t="n">
        <v>6.75</v>
      </c>
      <c r="M937" t="n">
        <v>10</v>
      </c>
      <c r="N937" t="n">
        <v>46.18</v>
      </c>
      <c r="O937" t="n">
        <v>26529.46</v>
      </c>
      <c r="P937" t="n">
        <v>96.45</v>
      </c>
      <c r="Q937" t="n">
        <v>204.15</v>
      </c>
      <c r="R937" t="n">
        <v>28.87</v>
      </c>
      <c r="S937" t="n">
        <v>17.37</v>
      </c>
      <c r="T937" t="n">
        <v>3618.52</v>
      </c>
      <c r="U937" t="n">
        <v>0.6</v>
      </c>
      <c r="V937" t="n">
        <v>0.74</v>
      </c>
      <c r="W937" t="n">
        <v>1.15</v>
      </c>
      <c r="X937" t="n">
        <v>0.22</v>
      </c>
      <c r="Y937" t="n">
        <v>1</v>
      </c>
      <c r="Z937" t="n">
        <v>10</v>
      </c>
    </row>
    <row r="938">
      <c r="A938" t="n">
        <v>24</v>
      </c>
      <c r="B938" t="n">
        <v>105</v>
      </c>
      <c r="C938" t="inlineStr">
        <is>
          <t xml:space="preserve">CONCLUIDO	</t>
        </is>
      </c>
      <c r="D938" t="n">
        <v>10.0993</v>
      </c>
      <c r="E938" t="n">
        <v>9.9</v>
      </c>
      <c r="F938" t="n">
        <v>6.89</v>
      </c>
      <c r="G938" t="n">
        <v>37.59</v>
      </c>
      <c r="H938" t="n">
        <v>0.58</v>
      </c>
      <c r="I938" t="n">
        <v>11</v>
      </c>
      <c r="J938" t="n">
        <v>213.61</v>
      </c>
      <c r="K938" t="n">
        <v>55.27</v>
      </c>
      <c r="L938" t="n">
        <v>7</v>
      </c>
      <c r="M938" t="n">
        <v>9</v>
      </c>
      <c r="N938" t="n">
        <v>46.34</v>
      </c>
      <c r="O938" t="n">
        <v>26579.47</v>
      </c>
      <c r="P938" t="n">
        <v>95.86</v>
      </c>
      <c r="Q938" t="n">
        <v>204.14</v>
      </c>
      <c r="R938" t="n">
        <v>27.85</v>
      </c>
      <c r="S938" t="n">
        <v>17.37</v>
      </c>
      <c r="T938" t="n">
        <v>3113.61</v>
      </c>
      <c r="U938" t="n">
        <v>0.62</v>
      </c>
      <c r="V938" t="n">
        <v>0.74</v>
      </c>
      <c r="W938" t="n">
        <v>1.16</v>
      </c>
      <c r="X938" t="n">
        <v>0.2</v>
      </c>
      <c r="Y938" t="n">
        <v>1</v>
      </c>
      <c r="Z938" t="n">
        <v>10</v>
      </c>
    </row>
    <row r="939">
      <c r="A939" t="n">
        <v>25</v>
      </c>
      <c r="B939" t="n">
        <v>105</v>
      </c>
      <c r="C939" t="inlineStr">
        <is>
          <t xml:space="preserve">CONCLUIDO	</t>
        </is>
      </c>
      <c r="D939" t="n">
        <v>10.1016</v>
      </c>
      <c r="E939" t="n">
        <v>9.9</v>
      </c>
      <c r="F939" t="n">
        <v>6.89</v>
      </c>
      <c r="G939" t="n">
        <v>37.57</v>
      </c>
      <c r="H939" t="n">
        <v>0.6</v>
      </c>
      <c r="I939" t="n">
        <v>11</v>
      </c>
      <c r="J939" t="n">
        <v>214.02</v>
      </c>
      <c r="K939" t="n">
        <v>55.27</v>
      </c>
      <c r="L939" t="n">
        <v>7.25</v>
      </c>
      <c r="M939" t="n">
        <v>9</v>
      </c>
      <c r="N939" t="n">
        <v>46.49</v>
      </c>
      <c r="O939" t="n">
        <v>26629.54</v>
      </c>
      <c r="P939" t="n">
        <v>95.83</v>
      </c>
      <c r="Q939" t="n">
        <v>204.15</v>
      </c>
      <c r="R939" t="n">
        <v>27.95</v>
      </c>
      <c r="S939" t="n">
        <v>17.37</v>
      </c>
      <c r="T939" t="n">
        <v>3163.33</v>
      </c>
      <c r="U939" t="n">
        <v>0.62</v>
      </c>
      <c r="V939" t="n">
        <v>0.74</v>
      </c>
      <c r="W939" t="n">
        <v>1.15</v>
      </c>
      <c r="X939" t="n">
        <v>0.2</v>
      </c>
      <c r="Y939" t="n">
        <v>1</v>
      </c>
      <c r="Z939" t="n">
        <v>10</v>
      </c>
    </row>
    <row r="940">
      <c r="A940" t="n">
        <v>26</v>
      </c>
      <c r="B940" t="n">
        <v>105</v>
      </c>
      <c r="C940" t="inlineStr">
        <is>
          <t xml:space="preserve">CONCLUIDO	</t>
        </is>
      </c>
      <c r="D940" t="n">
        <v>10.1038</v>
      </c>
      <c r="E940" t="n">
        <v>9.9</v>
      </c>
      <c r="F940" t="n">
        <v>6.89</v>
      </c>
      <c r="G940" t="n">
        <v>37.56</v>
      </c>
      <c r="H940" t="n">
        <v>0.62</v>
      </c>
      <c r="I940" t="n">
        <v>11</v>
      </c>
      <c r="J940" t="n">
        <v>214.42</v>
      </c>
      <c r="K940" t="n">
        <v>55.27</v>
      </c>
      <c r="L940" t="n">
        <v>7.5</v>
      </c>
      <c r="M940" t="n">
        <v>9</v>
      </c>
      <c r="N940" t="n">
        <v>46.65</v>
      </c>
      <c r="O940" t="n">
        <v>26679.66</v>
      </c>
      <c r="P940" t="n">
        <v>95.48999999999999</v>
      </c>
      <c r="Q940" t="n">
        <v>204.14</v>
      </c>
      <c r="R940" t="n">
        <v>27.92</v>
      </c>
      <c r="S940" t="n">
        <v>17.37</v>
      </c>
      <c r="T940" t="n">
        <v>3146.87</v>
      </c>
      <c r="U940" t="n">
        <v>0.62</v>
      </c>
      <c r="V940" t="n">
        <v>0.74</v>
      </c>
      <c r="W940" t="n">
        <v>1.15</v>
      </c>
      <c r="X940" t="n">
        <v>0.2</v>
      </c>
      <c r="Y940" t="n">
        <v>1</v>
      </c>
      <c r="Z940" t="n">
        <v>10</v>
      </c>
    </row>
    <row r="941">
      <c r="A941" t="n">
        <v>27</v>
      </c>
      <c r="B941" t="n">
        <v>105</v>
      </c>
      <c r="C941" t="inlineStr">
        <is>
          <t xml:space="preserve">CONCLUIDO	</t>
        </is>
      </c>
      <c r="D941" t="n">
        <v>10.1658</v>
      </c>
      <c r="E941" t="n">
        <v>9.84</v>
      </c>
      <c r="F941" t="n">
        <v>6.87</v>
      </c>
      <c r="G941" t="n">
        <v>41.2</v>
      </c>
      <c r="H941" t="n">
        <v>0.64</v>
      </c>
      <c r="I941" t="n">
        <v>10</v>
      </c>
      <c r="J941" t="n">
        <v>214.83</v>
      </c>
      <c r="K941" t="n">
        <v>55.27</v>
      </c>
      <c r="L941" t="n">
        <v>7.75</v>
      </c>
      <c r="M941" t="n">
        <v>8</v>
      </c>
      <c r="N941" t="n">
        <v>46.81</v>
      </c>
      <c r="O941" t="n">
        <v>26729.83</v>
      </c>
      <c r="P941" t="n">
        <v>94.98999999999999</v>
      </c>
      <c r="Q941" t="n">
        <v>204.14</v>
      </c>
      <c r="R941" t="n">
        <v>27.28</v>
      </c>
      <c r="S941" t="n">
        <v>17.37</v>
      </c>
      <c r="T941" t="n">
        <v>2833.17</v>
      </c>
      <c r="U941" t="n">
        <v>0.64</v>
      </c>
      <c r="V941" t="n">
        <v>0.74</v>
      </c>
      <c r="W941" t="n">
        <v>1.15</v>
      </c>
      <c r="X941" t="n">
        <v>0.18</v>
      </c>
      <c r="Y941" t="n">
        <v>1</v>
      </c>
      <c r="Z941" t="n">
        <v>10</v>
      </c>
    </row>
    <row r="942">
      <c r="A942" t="n">
        <v>28</v>
      </c>
      <c r="B942" t="n">
        <v>105</v>
      </c>
      <c r="C942" t="inlineStr">
        <is>
          <t xml:space="preserve">CONCLUIDO	</t>
        </is>
      </c>
      <c r="D942" t="n">
        <v>10.1629</v>
      </c>
      <c r="E942" t="n">
        <v>9.84</v>
      </c>
      <c r="F942" t="n">
        <v>6.87</v>
      </c>
      <c r="G942" t="n">
        <v>41.22</v>
      </c>
      <c r="H942" t="n">
        <v>0.66</v>
      </c>
      <c r="I942" t="n">
        <v>10</v>
      </c>
      <c r="J942" t="n">
        <v>215.24</v>
      </c>
      <c r="K942" t="n">
        <v>55.27</v>
      </c>
      <c r="L942" t="n">
        <v>8</v>
      </c>
      <c r="M942" t="n">
        <v>8</v>
      </c>
      <c r="N942" t="n">
        <v>46.97</v>
      </c>
      <c r="O942" t="n">
        <v>26780.06</v>
      </c>
      <c r="P942" t="n">
        <v>95.04000000000001</v>
      </c>
      <c r="Q942" t="n">
        <v>204.15</v>
      </c>
      <c r="R942" t="n">
        <v>27.29</v>
      </c>
      <c r="S942" t="n">
        <v>17.37</v>
      </c>
      <c r="T942" t="n">
        <v>2836.93</v>
      </c>
      <c r="U942" t="n">
        <v>0.64</v>
      </c>
      <c r="V942" t="n">
        <v>0.74</v>
      </c>
      <c r="W942" t="n">
        <v>1.15</v>
      </c>
      <c r="X942" t="n">
        <v>0.18</v>
      </c>
      <c r="Y942" t="n">
        <v>1</v>
      </c>
      <c r="Z942" t="n">
        <v>10</v>
      </c>
    </row>
    <row r="943">
      <c r="A943" t="n">
        <v>29</v>
      </c>
      <c r="B943" t="n">
        <v>105</v>
      </c>
      <c r="C943" t="inlineStr">
        <is>
          <t xml:space="preserve">CONCLUIDO	</t>
        </is>
      </c>
      <c r="D943" t="n">
        <v>10.1732</v>
      </c>
      <c r="E943" t="n">
        <v>9.83</v>
      </c>
      <c r="F943" t="n">
        <v>6.86</v>
      </c>
      <c r="G943" t="n">
        <v>41.16</v>
      </c>
      <c r="H943" t="n">
        <v>0.68</v>
      </c>
      <c r="I943" t="n">
        <v>10</v>
      </c>
      <c r="J943" t="n">
        <v>215.65</v>
      </c>
      <c r="K943" t="n">
        <v>55.27</v>
      </c>
      <c r="L943" t="n">
        <v>8.25</v>
      </c>
      <c r="M943" t="n">
        <v>8</v>
      </c>
      <c r="N943" t="n">
        <v>47.12</v>
      </c>
      <c r="O943" t="n">
        <v>26830.34</v>
      </c>
      <c r="P943" t="n">
        <v>94.89</v>
      </c>
      <c r="Q943" t="n">
        <v>204.14</v>
      </c>
      <c r="R943" t="n">
        <v>27.04</v>
      </c>
      <c r="S943" t="n">
        <v>17.37</v>
      </c>
      <c r="T943" t="n">
        <v>2711.08</v>
      </c>
      <c r="U943" t="n">
        <v>0.64</v>
      </c>
      <c r="V943" t="n">
        <v>0.74</v>
      </c>
      <c r="W943" t="n">
        <v>1.15</v>
      </c>
      <c r="X943" t="n">
        <v>0.17</v>
      </c>
      <c r="Y943" t="n">
        <v>1</v>
      </c>
      <c r="Z943" t="n">
        <v>10</v>
      </c>
    </row>
    <row r="944">
      <c r="A944" t="n">
        <v>30</v>
      </c>
      <c r="B944" t="n">
        <v>105</v>
      </c>
      <c r="C944" t="inlineStr">
        <is>
          <t xml:space="preserve">CONCLUIDO	</t>
        </is>
      </c>
      <c r="D944" t="n">
        <v>10.2287</v>
      </c>
      <c r="E944" t="n">
        <v>9.779999999999999</v>
      </c>
      <c r="F944" t="n">
        <v>6.85</v>
      </c>
      <c r="G944" t="n">
        <v>45.64</v>
      </c>
      <c r="H944" t="n">
        <v>0.7</v>
      </c>
      <c r="I944" t="n">
        <v>9</v>
      </c>
      <c r="J944" t="n">
        <v>216.05</v>
      </c>
      <c r="K944" t="n">
        <v>55.27</v>
      </c>
      <c r="L944" t="n">
        <v>8.5</v>
      </c>
      <c r="M944" t="n">
        <v>7</v>
      </c>
      <c r="N944" t="n">
        <v>47.28</v>
      </c>
      <c r="O944" t="n">
        <v>26880.68</v>
      </c>
      <c r="P944" t="n">
        <v>94.27</v>
      </c>
      <c r="Q944" t="n">
        <v>204.14</v>
      </c>
      <c r="R944" t="n">
        <v>26.69</v>
      </c>
      <c r="S944" t="n">
        <v>17.37</v>
      </c>
      <c r="T944" t="n">
        <v>2540.74</v>
      </c>
      <c r="U944" t="n">
        <v>0.65</v>
      </c>
      <c r="V944" t="n">
        <v>0.75</v>
      </c>
      <c r="W944" t="n">
        <v>1.15</v>
      </c>
      <c r="X944" t="n">
        <v>0.16</v>
      </c>
      <c r="Y944" t="n">
        <v>1</v>
      </c>
      <c r="Z944" t="n">
        <v>10</v>
      </c>
    </row>
    <row r="945">
      <c r="A945" t="n">
        <v>31</v>
      </c>
      <c r="B945" t="n">
        <v>105</v>
      </c>
      <c r="C945" t="inlineStr">
        <is>
          <t xml:space="preserve">CONCLUIDO	</t>
        </is>
      </c>
      <c r="D945" t="n">
        <v>10.2131</v>
      </c>
      <c r="E945" t="n">
        <v>9.789999999999999</v>
      </c>
      <c r="F945" t="n">
        <v>6.86</v>
      </c>
      <c r="G945" t="n">
        <v>45.74</v>
      </c>
      <c r="H945" t="n">
        <v>0.72</v>
      </c>
      <c r="I945" t="n">
        <v>9</v>
      </c>
      <c r="J945" t="n">
        <v>216.46</v>
      </c>
      <c r="K945" t="n">
        <v>55.27</v>
      </c>
      <c r="L945" t="n">
        <v>8.75</v>
      </c>
      <c r="M945" t="n">
        <v>7</v>
      </c>
      <c r="N945" t="n">
        <v>47.44</v>
      </c>
      <c r="O945" t="n">
        <v>26931.07</v>
      </c>
      <c r="P945" t="n">
        <v>94.81999999999999</v>
      </c>
      <c r="Q945" t="n">
        <v>204.14</v>
      </c>
      <c r="R945" t="n">
        <v>27.17</v>
      </c>
      <c r="S945" t="n">
        <v>17.37</v>
      </c>
      <c r="T945" t="n">
        <v>2781.84</v>
      </c>
      <c r="U945" t="n">
        <v>0.64</v>
      </c>
      <c r="V945" t="n">
        <v>0.74</v>
      </c>
      <c r="W945" t="n">
        <v>1.15</v>
      </c>
      <c r="X945" t="n">
        <v>0.17</v>
      </c>
      <c r="Y945" t="n">
        <v>1</v>
      </c>
      <c r="Z945" t="n">
        <v>10</v>
      </c>
    </row>
    <row r="946">
      <c r="A946" t="n">
        <v>32</v>
      </c>
      <c r="B946" t="n">
        <v>105</v>
      </c>
      <c r="C946" t="inlineStr">
        <is>
          <t xml:space="preserve">CONCLUIDO	</t>
        </is>
      </c>
      <c r="D946" t="n">
        <v>10.2189</v>
      </c>
      <c r="E946" t="n">
        <v>9.789999999999999</v>
      </c>
      <c r="F946" t="n">
        <v>6.86</v>
      </c>
      <c r="G946" t="n">
        <v>45.71</v>
      </c>
      <c r="H946" t="n">
        <v>0.74</v>
      </c>
      <c r="I946" t="n">
        <v>9</v>
      </c>
      <c r="J946" t="n">
        <v>216.87</v>
      </c>
      <c r="K946" t="n">
        <v>55.27</v>
      </c>
      <c r="L946" t="n">
        <v>9</v>
      </c>
      <c r="M946" t="n">
        <v>7</v>
      </c>
      <c r="N946" t="n">
        <v>47.6</v>
      </c>
      <c r="O946" t="n">
        <v>26981.51</v>
      </c>
      <c r="P946" t="n">
        <v>94.66</v>
      </c>
      <c r="Q946" t="n">
        <v>204.16</v>
      </c>
      <c r="R946" t="n">
        <v>26.99</v>
      </c>
      <c r="S946" t="n">
        <v>17.37</v>
      </c>
      <c r="T946" t="n">
        <v>2690.72</v>
      </c>
      <c r="U946" t="n">
        <v>0.64</v>
      </c>
      <c r="V946" t="n">
        <v>0.74</v>
      </c>
      <c r="W946" t="n">
        <v>1.15</v>
      </c>
      <c r="X946" t="n">
        <v>0.16</v>
      </c>
      <c r="Y946" t="n">
        <v>1</v>
      </c>
      <c r="Z946" t="n">
        <v>10</v>
      </c>
    </row>
    <row r="947">
      <c r="A947" t="n">
        <v>33</v>
      </c>
      <c r="B947" t="n">
        <v>105</v>
      </c>
      <c r="C947" t="inlineStr">
        <is>
          <t xml:space="preserve">CONCLUIDO	</t>
        </is>
      </c>
      <c r="D947" t="n">
        <v>10.2136</v>
      </c>
      <c r="E947" t="n">
        <v>9.789999999999999</v>
      </c>
      <c r="F947" t="n">
        <v>6.86</v>
      </c>
      <c r="G947" t="n">
        <v>45.74</v>
      </c>
      <c r="H947" t="n">
        <v>0.76</v>
      </c>
      <c r="I947" t="n">
        <v>9</v>
      </c>
      <c r="J947" t="n">
        <v>217.28</v>
      </c>
      <c r="K947" t="n">
        <v>55.27</v>
      </c>
      <c r="L947" t="n">
        <v>9.25</v>
      </c>
      <c r="M947" t="n">
        <v>7</v>
      </c>
      <c r="N947" t="n">
        <v>47.76</v>
      </c>
      <c r="O947" t="n">
        <v>27032.02</v>
      </c>
      <c r="P947" t="n">
        <v>94.39</v>
      </c>
      <c r="Q947" t="n">
        <v>204.15</v>
      </c>
      <c r="R947" t="n">
        <v>27.13</v>
      </c>
      <c r="S947" t="n">
        <v>17.37</v>
      </c>
      <c r="T947" t="n">
        <v>2764.61</v>
      </c>
      <c r="U947" t="n">
        <v>0.64</v>
      </c>
      <c r="V947" t="n">
        <v>0.74</v>
      </c>
      <c r="W947" t="n">
        <v>1.15</v>
      </c>
      <c r="X947" t="n">
        <v>0.17</v>
      </c>
      <c r="Y947" t="n">
        <v>1</v>
      </c>
      <c r="Z947" t="n">
        <v>10</v>
      </c>
    </row>
    <row r="948">
      <c r="A948" t="n">
        <v>34</v>
      </c>
      <c r="B948" t="n">
        <v>105</v>
      </c>
      <c r="C948" t="inlineStr">
        <is>
          <t xml:space="preserve">CONCLUIDO	</t>
        </is>
      </c>
      <c r="D948" t="n">
        <v>10.2209</v>
      </c>
      <c r="E948" t="n">
        <v>9.779999999999999</v>
      </c>
      <c r="F948" t="n">
        <v>6.85</v>
      </c>
      <c r="G948" t="n">
        <v>45.69</v>
      </c>
      <c r="H948" t="n">
        <v>0.78</v>
      </c>
      <c r="I948" t="n">
        <v>9</v>
      </c>
      <c r="J948" t="n">
        <v>217.69</v>
      </c>
      <c r="K948" t="n">
        <v>55.27</v>
      </c>
      <c r="L948" t="n">
        <v>9.5</v>
      </c>
      <c r="M948" t="n">
        <v>7</v>
      </c>
      <c r="N948" t="n">
        <v>47.92</v>
      </c>
      <c r="O948" t="n">
        <v>27082.57</v>
      </c>
      <c r="P948" t="n">
        <v>94.06</v>
      </c>
      <c r="Q948" t="n">
        <v>204.2</v>
      </c>
      <c r="R948" t="n">
        <v>26.87</v>
      </c>
      <c r="S948" t="n">
        <v>17.37</v>
      </c>
      <c r="T948" t="n">
        <v>2634.67</v>
      </c>
      <c r="U948" t="n">
        <v>0.65</v>
      </c>
      <c r="V948" t="n">
        <v>0.75</v>
      </c>
      <c r="W948" t="n">
        <v>1.15</v>
      </c>
      <c r="X948" t="n">
        <v>0.16</v>
      </c>
      <c r="Y948" t="n">
        <v>1</v>
      </c>
      <c r="Z948" t="n">
        <v>10</v>
      </c>
    </row>
    <row r="949">
      <c r="A949" t="n">
        <v>35</v>
      </c>
      <c r="B949" t="n">
        <v>105</v>
      </c>
      <c r="C949" t="inlineStr">
        <is>
          <t xml:space="preserve">CONCLUIDO	</t>
        </is>
      </c>
      <c r="D949" t="n">
        <v>10.2963</v>
      </c>
      <c r="E949" t="n">
        <v>9.710000000000001</v>
      </c>
      <c r="F949" t="n">
        <v>6.82</v>
      </c>
      <c r="G949" t="n">
        <v>51.17</v>
      </c>
      <c r="H949" t="n">
        <v>0.79</v>
      </c>
      <c r="I949" t="n">
        <v>8</v>
      </c>
      <c r="J949" t="n">
        <v>218.1</v>
      </c>
      <c r="K949" t="n">
        <v>55.27</v>
      </c>
      <c r="L949" t="n">
        <v>9.75</v>
      </c>
      <c r="M949" t="n">
        <v>6</v>
      </c>
      <c r="N949" t="n">
        <v>48.08</v>
      </c>
      <c r="O949" t="n">
        <v>27133.18</v>
      </c>
      <c r="P949" t="n">
        <v>93.48999999999999</v>
      </c>
      <c r="Q949" t="n">
        <v>204.14</v>
      </c>
      <c r="R949" t="n">
        <v>25.93</v>
      </c>
      <c r="S949" t="n">
        <v>17.37</v>
      </c>
      <c r="T949" t="n">
        <v>2167.92</v>
      </c>
      <c r="U949" t="n">
        <v>0.67</v>
      </c>
      <c r="V949" t="n">
        <v>0.75</v>
      </c>
      <c r="W949" t="n">
        <v>1.15</v>
      </c>
      <c r="X949" t="n">
        <v>0.13</v>
      </c>
      <c r="Y949" t="n">
        <v>1</v>
      </c>
      <c r="Z949" t="n">
        <v>10</v>
      </c>
    </row>
    <row r="950">
      <c r="A950" t="n">
        <v>36</v>
      </c>
      <c r="B950" t="n">
        <v>105</v>
      </c>
      <c r="C950" t="inlineStr">
        <is>
          <t xml:space="preserve">CONCLUIDO	</t>
        </is>
      </c>
      <c r="D950" t="n">
        <v>10.2998</v>
      </c>
      <c r="E950" t="n">
        <v>9.710000000000001</v>
      </c>
      <c r="F950" t="n">
        <v>6.82</v>
      </c>
      <c r="G950" t="n">
        <v>51.15</v>
      </c>
      <c r="H950" t="n">
        <v>0.8100000000000001</v>
      </c>
      <c r="I950" t="n">
        <v>8</v>
      </c>
      <c r="J950" t="n">
        <v>218.51</v>
      </c>
      <c r="K950" t="n">
        <v>55.27</v>
      </c>
      <c r="L950" t="n">
        <v>10</v>
      </c>
      <c r="M950" t="n">
        <v>6</v>
      </c>
      <c r="N950" t="n">
        <v>48.24</v>
      </c>
      <c r="O950" t="n">
        <v>27183.85</v>
      </c>
      <c r="P950" t="n">
        <v>93.23999999999999</v>
      </c>
      <c r="Q950" t="n">
        <v>204.14</v>
      </c>
      <c r="R950" t="n">
        <v>25.87</v>
      </c>
      <c r="S950" t="n">
        <v>17.37</v>
      </c>
      <c r="T950" t="n">
        <v>2136.41</v>
      </c>
      <c r="U950" t="n">
        <v>0.67</v>
      </c>
      <c r="V950" t="n">
        <v>0.75</v>
      </c>
      <c r="W950" t="n">
        <v>1.15</v>
      </c>
      <c r="X950" t="n">
        <v>0.13</v>
      </c>
      <c r="Y950" t="n">
        <v>1</v>
      </c>
      <c r="Z950" t="n">
        <v>10</v>
      </c>
    </row>
    <row r="951">
      <c r="A951" t="n">
        <v>37</v>
      </c>
      <c r="B951" t="n">
        <v>105</v>
      </c>
      <c r="C951" t="inlineStr">
        <is>
          <t xml:space="preserve">CONCLUIDO	</t>
        </is>
      </c>
      <c r="D951" t="n">
        <v>10.2884</v>
      </c>
      <c r="E951" t="n">
        <v>9.720000000000001</v>
      </c>
      <c r="F951" t="n">
        <v>6.83</v>
      </c>
      <c r="G951" t="n">
        <v>51.23</v>
      </c>
      <c r="H951" t="n">
        <v>0.83</v>
      </c>
      <c r="I951" t="n">
        <v>8</v>
      </c>
      <c r="J951" t="n">
        <v>218.92</v>
      </c>
      <c r="K951" t="n">
        <v>55.27</v>
      </c>
      <c r="L951" t="n">
        <v>10.25</v>
      </c>
      <c r="M951" t="n">
        <v>6</v>
      </c>
      <c r="N951" t="n">
        <v>48.4</v>
      </c>
      <c r="O951" t="n">
        <v>27234.57</v>
      </c>
      <c r="P951" t="n">
        <v>93.16</v>
      </c>
      <c r="Q951" t="n">
        <v>204.15</v>
      </c>
      <c r="R951" t="n">
        <v>26.27</v>
      </c>
      <c r="S951" t="n">
        <v>17.37</v>
      </c>
      <c r="T951" t="n">
        <v>2335.95</v>
      </c>
      <c r="U951" t="n">
        <v>0.66</v>
      </c>
      <c r="V951" t="n">
        <v>0.75</v>
      </c>
      <c r="W951" t="n">
        <v>1.15</v>
      </c>
      <c r="X951" t="n">
        <v>0.14</v>
      </c>
      <c r="Y951" t="n">
        <v>1</v>
      </c>
      <c r="Z951" t="n">
        <v>10</v>
      </c>
    </row>
    <row r="952">
      <c r="A952" t="n">
        <v>38</v>
      </c>
      <c r="B952" t="n">
        <v>105</v>
      </c>
      <c r="C952" t="inlineStr">
        <is>
          <t xml:space="preserve">CONCLUIDO	</t>
        </is>
      </c>
      <c r="D952" t="n">
        <v>10.2913</v>
      </c>
      <c r="E952" t="n">
        <v>9.720000000000001</v>
      </c>
      <c r="F952" t="n">
        <v>6.83</v>
      </c>
      <c r="G952" t="n">
        <v>51.21</v>
      </c>
      <c r="H952" t="n">
        <v>0.85</v>
      </c>
      <c r="I952" t="n">
        <v>8</v>
      </c>
      <c r="J952" t="n">
        <v>219.33</v>
      </c>
      <c r="K952" t="n">
        <v>55.27</v>
      </c>
      <c r="L952" t="n">
        <v>10.5</v>
      </c>
      <c r="M952" t="n">
        <v>6</v>
      </c>
      <c r="N952" t="n">
        <v>48.56</v>
      </c>
      <c r="O952" t="n">
        <v>27285.35</v>
      </c>
      <c r="P952" t="n">
        <v>93.09</v>
      </c>
      <c r="Q952" t="n">
        <v>204.14</v>
      </c>
      <c r="R952" t="n">
        <v>26.12</v>
      </c>
      <c r="S952" t="n">
        <v>17.37</v>
      </c>
      <c r="T952" t="n">
        <v>2260.65</v>
      </c>
      <c r="U952" t="n">
        <v>0.67</v>
      </c>
      <c r="V952" t="n">
        <v>0.75</v>
      </c>
      <c r="W952" t="n">
        <v>1.15</v>
      </c>
      <c r="X952" t="n">
        <v>0.14</v>
      </c>
      <c r="Y952" t="n">
        <v>1</v>
      </c>
      <c r="Z952" t="n">
        <v>10</v>
      </c>
    </row>
    <row r="953">
      <c r="A953" t="n">
        <v>39</v>
      </c>
      <c r="B953" t="n">
        <v>105</v>
      </c>
      <c r="C953" t="inlineStr">
        <is>
          <t xml:space="preserve">CONCLUIDO	</t>
        </is>
      </c>
      <c r="D953" t="n">
        <v>10.2907</v>
      </c>
      <c r="E953" t="n">
        <v>9.720000000000001</v>
      </c>
      <c r="F953" t="n">
        <v>6.83</v>
      </c>
      <c r="G953" t="n">
        <v>51.21</v>
      </c>
      <c r="H953" t="n">
        <v>0.87</v>
      </c>
      <c r="I953" t="n">
        <v>8</v>
      </c>
      <c r="J953" t="n">
        <v>219.75</v>
      </c>
      <c r="K953" t="n">
        <v>55.27</v>
      </c>
      <c r="L953" t="n">
        <v>10.75</v>
      </c>
      <c r="M953" t="n">
        <v>6</v>
      </c>
      <c r="N953" t="n">
        <v>48.72</v>
      </c>
      <c r="O953" t="n">
        <v>27336.19</v>
      </c>
      <c r="P953" t="n">
        <v>92.88</v>
      </c>
      <c r="Q953" t="n">
        <v>204.14</v>
      </c>
      <c r="R953" t="n">
        <v>26.09</v>
      </c>
      <c r="S953" t="n">
        <v>17.37</v>
      </c>
      <c r="T953" t="n">
        <v>2248.84</v>
      </c>
      <c r="U953" t="n">
        <v>0.67</v>
      </c>
      <c r="V953" t="n">
        <v>0.75</v>
      </c>
      <c r="W953" t="n">
        <v>1.15</v>
      </c>
      <c r="X953" t="n">
        <v>0.14</v>
      </c>
      <c r="Y953" t="n">
        <v>1</v>
      </c>
      <c r="Z953" t="n">
        <v>10</v>
      </c>
    </row>
    <row r="954">
      <c r="A954" t="n">
        <v>40</v>
      </c>
      <c r="B954" t="n">
        <v>105</v>
      </c>
      <c r="C954" t="inlineStr">
        <is>
          <t xml:space="preserve">CONCLUIDO	</t>
        </is>
      </c>
      <c r="D954" t="n">
        <v>10.363</v>
      </c>
      <c r="E954" t="n">
        <v>9.65</v>
      </c>
      <c r="F954" t="n">
        <v>6.8</v>
      </c>
      <c r="G954" t="n">
        <v>58.3</v>
      </c>
      <c r="H954" t="n">
        <v>0.89</v>
      </c>
      <c r="I954" t="n">
        <v>7</v>
      </c>
      <c r="J954" t="n">
        <v>220.16</v>
      </c>
      <c r="K954" t="n">
        <v>55.27</v>
      </c>
      <c r="L954" t="n">
        <v>11</v>
      </c>
      <c r="M954" t="n">
        <v>5</v>
      </c>
      <c r="N954" t="n">
        <v>48.89</v>
      </c>
      <c r="O954" t="n">
        <v>27387.08</v>
      </c>
      <c r="P954" t="n">
        <v>92.12</v>
      </c>
      <c r="Q954" t="n">
        <v>204.16</v>
      </c>
      <c r="R954" t="n">
        <v>25.26</v>
      </c>
      <c r="S954" t="n">
        <v>17.37</v>
      </c>
      <c r="T954" t="n">
        <v>1836.44</v>
      </c>
      <c r="U954" t="n">
        <v>0.6899999999999999</v>
      </c>
      <c r="V954" t="n">
        <v>0.75</v>
      </c>
      <c r="W954" t="n">
        <v>1.15</v>
      </c>
      <c r="X954" t="n">
        <v>0.11</v>
      </c>
      <c r="Y954" t="n">
        <v>1</v>
      </c>
      <c r="Z954" t="n">
        <v>10</v>
      </c>
    </row>
    <row r="955">
      <c r="A955" t="n">
        <v>41</v>
      </c>
      <c r="B955" t="n">
        <v>105</v>
      </c>
      <c r="C955" t="inlineStr">
        <is>
          <t xml:space="preserve">CONCLUIDO	</t>
        </is>
      </c>
      <c r="D955" t="n">
        <v>10.3654</v>
      </c>
      <c r="E955" t="n">
        <v>9.65</v>
      </c>
      <c r="F955" t="n">
        <v>6.8</v>
      </c>
      <c r="G955" t="n">
        <v>58.28</v>
      </c>
      <c r="H955" t="n">
        <v>0.91</v>
      </c>
      <c r="I955" t="n">
        <v>7</v>
      </c>
      <c r="J955" t="n">
        <v>220.57</v>
      </c>
      <c r="K955" t="n">
        <v>55.27</v>
      </c>
      <c r="L955" t="n">
        <v>11.25</v>
      </c>
      <c r="M955" t="n">
        <v>5</v>
      </c>
      <c r="N955" t="n">
        <v>49.05</v>
      </c>
      <c r="O955" t="n">
        <v>27438.03</v>
      </c>
      <c r="P955" t="n">
        <v>92.31</v>
      </c>
      <c r="Q955" t="n">
        <v>204.15</v>
      </c>
      <c r="R955" t="n">
        <v>25.26</v>
      </c>
      <c r="S955" t="n">
        <v>17.37</v>
      </c>
      <c r="T955" t="n">
        <v>1836.68</v>
      </c>
      <c r="U955" t="n">
        <v>0.6899999999999999</v>
      </c>
      <c r="V955" t="n">
        <v>0.75</v>
      </c>
      <c r="W955" t="n">
        <v>1.14</v>
      </c>
      <c r="X955" t="n">
        <v>0.11</v>
      </c>
      <c r="Y955" t="n">
        <v>1</v>
      </c>
      <c r="Z955" t="n">
        <v>10</v>
      </c>
    </row>
    <row r="956">
      <c r="A956" t="n">
        <v>42</v>
      </c>
      <c r="B956" t="n">
        <v>105</v>
      </c>
      <c r="C956" t="inlineStr">
        <is>
          <t xml:space="preserve">CONCLUIDO	</t>
        </is>
      </c>
      <c r="D956" t="n">
        <v>10.3588</v>
      </c>
      <c r="E956" t="n">
        <v>9.65</v>
      </c>
      <c r="F956" t="n">
        <v>6.8</v>
      </c>
      <c r="G956" t="n">
        <v>58.33</v>
      </c>
      <c r="H956" t="n">
        <v>0.92</v>
      </c>
      <c r="I956" t="n">
        <v>7</v>
      </c>
      <c r="J956" t="n">
        <v>220.99</v>
      </c>
      <c r="K956" t="n">
        <v>55.27</v>
      </c>
      <c r="L956" t="n">
        <v>11.5</v>
      </c>
      <c r="M956" t="n">
        <v>5</v>
      </c>
      <c r="N956" t="n">
        <v>49.21</v>
      </c>
      <c r="O956" t="n">
        <v>27489.03</v>
      </c>
      <c r="P956" t="n">
        <v>92.59</v>
      </c>
      <c r="Q956" t="n">
        <v>204.17</v>
      </c>
      <c r="R956" t="n">
        <v>25.33</v>
      </c>
      <c r="S956" t="n">
        <v>17.37</v>
      </c>
      <c r="T956" t="n">
        <v>1873.1</v>
      </c>
      <c r="U956" t="n">
        <v>0.6899999999999999</v>
      </c>
      <c r="V956" t="n">
        <v>0.75</v>
      </c>
      <c r="W956" t="n">
        <v>1.15</v>
      </c>
      <c r="X956" t="n">
        <v>0.11</v>
      </c>
      <c r="Y956" t="n">
        <v>1</v>
      </c>
      <c r="Z956" t="n">
        <v>10</v>
      </c>
    </row>
    <row r="957">
      <c r="A957" t="n">
        <v>43</v>
      </c>
      <c r="B957" t="n">
        <v>105</v>
      </c>
      <c r="C957" t="inlineStr">
        <is>
          <t xml:space="preserve">CONCLUIDO	</t>
        </is>
      </c>
      <c r="D957" t="n">
        <v>10.3517</v>
      </c>
      <c r="E957" t="n">
        <v>9.66</v>
      </c>
      <c r="F957" t="n">
        <v>6.81</v>
      </c>
      <c r="G957" t="n">
        <v>58.39</v>
      </c>
      <c r="H957" t="n">
        <v>0.9399999999999999</v>
      </c>
      <c r="I957" t="n">
        <v>7</v>
      </c>
      <c r="J957" t="n">
        <v>221.4</v>
      </c>
      <c r="K957" t="n">
        <v>55.27</v>
      </c>
      <c r="L957" t="n">
        <v>11.75</v>
      </c>
      <c r="M957" t="n">
        <v>5</v>
      </c>
      <c r="N957" t="n">
        <v>49.38</v>
      </c>
      <c r="O957" t="n">
        <v>27540.09</v>
      </c>
      <c r="P957" t="n">
        <v>92.52</v>
      </c>
      <c r="Q957" t="n">
        <v>204.14</v>
      </c>
      <c r="R957" t="n">
        <v>25.63</v>
      </c>
      <c r="S957" t="n">
        <v>17.37</v>
      </c>
      <c r="T957" t="n">
        <v>2020.78</v>
      </c>
      <c r="U957" t="n">
        <v>0.68</v>
      </c>
      <c r="V957" t="n">
        <v>0.75</v>
      </c>
      <c r="W957" t="n">
        <v>1.15</v>
      </c>
      <c r="X957" t="n">
        <v>0.12</v>
      </c>
      <c r="Y957" t="n">
        <v>1</v>
      </c>
      <c r="Z957" t="n">
        <v>10</v>
      </c>
    </row>
    <row r="958">
      <c r="A958" t="n">
        <v>44</v>
      </c>
      <c r="B958" t="n">
        <v>105</v>
      </c>
      <c r="C958" t="inlineStr">
        <is>
          <t xml:space="preserve">CONCLUIDO	</t>
        </is>
      </c>
      <c r="D958" t="n">
        <v>10.3517</v>
      </c>
      <c r="E958" t="n">
        <v>9.66</v>
      </c>
      <c r="F958" t="n">
        <v>6.81</v>
      </c>
      <c r="G958" t="n">
        <v>58.39</v>
      </c>
      <c r="H958" t="n">
        <v>0.96</v>
      </c>
      <c r="I958" t="n">
        <v>7</v>
      </c>
      <c r="J958" t="n">
        <v>221.81</v>
      </c>
      <c r="K958" t="n">
        <v>55.27</v>
      </c>
      <c r="L958" t="n">
        <v>12</v>
      </c>
      <c r="M958" t="n">
        <v>5</v>
      </c>
      <c r="N958" t="n">
        <v>49.54</v>
      </c>
      <c r="O958" t="n">
        <v>27591.21</v>
      </c>
      <c r="P958" t="n">
        <v>92.48</v>
      </c>
      <c r="Q958" t="n">
        <v>204.14</v>
      </c>
      <c r="R958" t="n">
        <v>25.55</v>
      </c>
      <c r="S958" t="n">
        <v>17.37</v>
      </c>
      <c r="T958" t="n">
        <v>1984.17</v>
      </c>
      <c r="U958" t="n">
        <v>0.68</v>
      </c>
      <c r="V958" t="n">
        <v>0.75</v>
      </c>
      <c r="W958" t="n">
        <v>1.15</v>
      </c>
      <c r="X958" t="n">
        <v>0.12</v>
      </c>
      <c r="Y958" t="n">
        <v>1</v>
      </c>
      <c r="Z958" t="n">
        <v>10</v>
      </c>
    </row>
    <row r="959">
      <c r="A959" t="n">
        <v>45</v>
      </c>
      <c r="B959" t="n">
        <v>105</v>
      </c>
      <c r="C959" t="inlineStr">
        <is>
          <t xml:space="preserve">CONCLUIDO	</t>
        </is>
      </c>
      <c r="D959" t="n">
        <v>10.3517</v>
      </c>
      <c r="E959" t="n">
        <v>9.66</v>
      </c>
      <c r="F959" t="n">
        <v>6.81</v>
      </c>
      <c r="G959" t="n">
        <v>58.39</v>
      </c>
      <c r="H959" t="n">
        <v>0.98</v>
      </c>
      <c r="I959" t="n">
        <v>7</v>
      </c>
      <c r="J959" t="n">
        <v>222.23</v>
      </c>
      <c r="K959" t="n">
        <v>55.27</v>
      </c>
      <c r="L959" t="n">
        <v>12.25</v>
      </c>
      <c r="M959" t="n">
        <v>5</v>
      </c>
      <c r="N959" t="n">
        <v>49.71</v>
      </c>
      <c r="O959" t="n">
        <v>27642.51</v>
      </c>
      <c r="P959" t="n">
        <v>92.20999999999999</v>
      </c>
      <c r="Q959" t="n">
        <v>204.14</v>
      </c>
      <c r="R959" t="n">
        <v>25.66</v>
      </c>
      <c r="S959" t="n">
        <v>17.37</v>
      </c>
      <c r="T959" t="n">
        <v>2037.23</v>
      </c>
      <c r="U959" t="n">
        <v>0.68</v>
      </c>
      <c r="V959" t="n">
        <v>0.75</v>
      </c>
      <c r="W959" t="n">
        <v>1.15</v>
      </c>
      <c r="X959" t="n">
        <v>0.12</v>
      </c>
      <c r="Y959" t="n">
        <v>1</v>
      </c>
      <c r="Z959" t="n">
        <v>10</v>
      </c>
    </row>
    <row r="960">
      <c r="A960" t="n">
        <v>46</v>
      </c>
      <c r="B960" t="n">
        <v>105</v>
      </c>
      <c r="C960" t="inlineStr">
        <is>
          <t xml:space="preserve">CONCLUIDO	</t>
        </is>
      </c>
      <c r="D960" t="n">
        <v>10.3451</v>
      </c>
      <c r="E960" t="n">
        <v>9.67</v>
      </c>
      <c r="F960" t="n">
        <v>6.82</v>
      </c>
      <c r="G960" t="n">
        <v>58.44</v>
      </c>
      <c r="H960" t="n">
        <v>1</v>
      </c>
      <c r="I960" t="n">
        <v>7</v>
      </c>
      <c r="J960" t="n">
        <v>222.65</v>
      </c>
      <c r="K960" t="n">
        <v>55.27</v>
      </c>
      <c r="L960" t="n">
        <v>12.5</v>
      </c>
      <c r="M960" t="n">
        <v>5</v>
      </c>
      <c r="N960" t="n">
        <v>49.87</v>
      </c>
      <c r="O960" t="n">
        <v>27693.75</v>
      </c>
      <c r="P960" t="n">
        <v>92.01000000000001</v>
      </c>
      <c r="Q960" t="n">
        <v>204.15</v>
      </c>
      <c r="R960" t="n">
        <v>25.81</v>
      </c>
      <c r="S960" t="n">
        <v>17.37</v>
      </c>
      <c r="T960" t="n">
        <v>2110.02</v>
      </c>
      <c r="U960" t="n">
        <v>0.67</v>
      </c>
      <c r="V960" t="n">
        <v>0.75</v>
      </c>
      <c r="W960" t="n">
        <v>1.15</v>
      </c>
      <c r="X960" t="n">
        <v>0.13</v>
      </c>
      <c r="Y960" t="n">
        <v>1</v>
      </c>
      <c r="Z960" t="n">
        <v>10</v>
      </c>
    </row>
    <row r="961">
      <c r="A961" t="n">
        <v>47</v>
      </c>
      <c r="B961" t="n">
        <v>105</v>
      </c>
      <c r="C961" t="inlineStr">
        <is>
          <t xml:space="preserve">CONCLUIDO	</t>
        </is>
      </c>
      <c r="D961" t="n">
        <v>10.3514</v>
      </c>
      <c r="E961" t="n">
        <v>9.66</v>
      </c>
      <c r="F961" t="n">
        <v>6.81</v>
      </c>
      <c r="G961" t="n">
        <v>58.39</v>
      </c>
      <c r="H961" t="n">
        <v>1.02</v>
      </c>
      <c r="I961" t="n">
        <v>7</v>
      </c>
      <c r="J961" t="n">
        <v>223.06</v>
      </c>
      <c r="K961" t="n">
        <v>55.27</v>
      </c>
      <c r="L961" t="n">
        <v>12.75</v>
      </c>
      <c r="M961" t="n">
        <v>5</v>
      </c>
      <c r="N961" t="n">
        <v>50.04</v>
      </c>
      <c r="O961" t="n">
        <v>27745.04</v>
      </c>
      <c r="P961" t="n">
        <v>91.68000000000001</v>
      </c>
      <c r="Q961" t="n">
        <v>204.14</v>
      </c>
      <c r="R961" t="n">
        <v>25.66</v>
      </c>
      <c r="S961" t="n">
        <v>17.37</v>
      </c>
      <c r="T961" t="n">
        <v>2036.58</v>
      </c>
      <c r="U961" t="n">
        <v>0.68</v>
      </c>
      <c r="V961" t="n">
        <v>0.75</v>
      </c>
      <c r="W961" t="n">
        <v>1.15</v>
      </c>
      <c r="X961" t="n">
        <v>0.12</v>
      </c>
      <c r="Y961" t="n">
        <v>1</v>
      </c>
      <c r="Z961" t="n">
        <v>10</v>
      </c>
    </row>
    <row r="962">
      <c r="A962" t="n">
        <v>48</v>
      </c>
      <c r="B962" t="n">
        <v>105</v>
      </c>
      <c r="C962" t="inlineStr">
        <is>
          <t xml:space="preserve">CONCLUIDO	</t>
        </is>
      </c>
      <c r="D962" t="n">
        <v>10.3555</v>
      </c>
      <c r="E962" t="n">
        <v>9.66</v>
      </c>
      <c r="F962" t="n">
        <v>6.81</v>
      </c>
      <c r="G962" t="n">
        <v>58.35</v>
      </c>
      <c r="H962" t="n">
        <v>1.03</v>
      </c>
      <c r="I962" t="n">
        <v>7</v>
      </c>
      <c r="J962" t="n">
        <v>223.48</v>
      </c>
      <c r="K962" t="n">
        <v>55.27</v>
      </c>
      <c r="L962" t="n">
        <v>13</v>
      </c>
      <c r="M962" t="n">
        <v>5</v>
      </c>
      <c r="N962" t="n">
        <v>50.21</v>
      </c>
      <c r="O962" t="n">
        <v>27796.39</v>
      </c>
      <c r="P962" t="n">
        <v>91.3</v>
      </c>
      <c r="Q962" t="n">
        <v>204.15</v>
      </c>
      <c r="R962" t="n">
        <v>25.39</v>
      </c>
      <c r="S962" t="n">
        <v>17.37</v>
      </c>
      <c r="T962" t="n">
        <v>1902.09</v>
      </c>
      <c r="U962" t="n">
        <v>0.68</v>
      </c>
      <c r="V962" t="n">
        <v>0.75</v>
      </c>
      <c r="W962" t="n">
        <v>1.15</v>
      </c>
      <c r="X962" t="n">
        <v>0.12</v>
      </c>
      <c r="Y962" t="n">
        <v>1</v>
      </c>
      <c r="Z962" t="n">
        <v>10</v>
      </c>
    </row>
    <row r="963">
      <c r="A963" t="n">
        <v>49</v>
      </c>
      <c r="B963" t="n">
        <v>105</v>
      </c>
      <c r="C963" t="inlineStr">
        <is>
          <t xml:space="preserve">CONCLUIDO	</t>
        </is>
      </c>
      <c r="D963" t="n">
        <v>10.4251</v>
      </c>
      <c r="E963" t="n">
        <v>9.59</v>
      </c>
      <c r="F963" t="n">
        <v>6.78</v>
      </c>
      <c r="G963" t="n">
        <v>67.84</v>
      </c>
      <c r="H963" t="n">
        <v>1.05</v>
      </c>
      <c r="I963" t="n">
        <v>6</v>
      </c>
      <c r="J963" t="n">
        <v>223.89</v>
      </c>
      <c r="K963" t="n">
        <v>55.27</v>
      </c>
      <c r="L963" t="n">
        <v>13.25</v>
      </c>
      <c r="M963" t="n">
        <v>4</v>
      </c>
      <c r="N963" t="n">
        <v>50.37</v>
      </c>
      <c r="O963" t="n">
        <v>27847.8</v>
      </c>
      <c r="P963" t="n">
        <v>90.94</v>
      </c>
      <c r="Q963" t="n">
        <v>204.14</v>
      </c>
      <c r="R963" t="n">
        <v>24.64</v>
      </c>
      <c r="S963" t="n">
        <v>17.37</v>
      </c>
      <c r="T963" t="n">
        <v>1534.06</v>
      </c>
      <c r="U963" t="n">
        <v>0.71</v>
      </c>
      <c r="V963" t="n">
        <v>0.75</v>
      </c>
      <c r="W963" t="n">
        <v>1.15</v>
      </c>
      <c r="X963" t="n">
        <v>0.09</v>
      </c>
      <c r="Y963" t="n">
        <v>1</v>
      </c>
      <c r="Z963" t="n">
        <v>10</v>
      </c>
    </row>
    <row r="964">
      <c r="A964" t="n">
        <v>50</v>
      </c>
      <c r="B964" t="n">
        <v>105</v>
      </c>
      <c r="C964" t="inlineStr">
        <is>
          <t xml:space="preserve">CONCLUIDO	</t>
        </is>
      </c>
      <c r="D964" t="n">
        <v>10.4188</v>
      </c>
      <c r="E964" t="n">
        <v>9.6</v>
      </c>
      <c r="F964" t="n">
        <v>6.79</v>
      </c>
      <c r="G964" t="n">
        <v>67.90000000000001</v>
      </c>
      <c r="H964" t="n">
        <v>1.07</v>
      </c>
      <c r="I964" t="n">
        <v>6</v>
      </c>
      <c r="J964" t="n">
        <v>224.31</v>
      </c>
      <c r="K964" t="n">
        <v>55.27</v>
      </c>
      <c r="L964" t="n">
        <v>13.5</v>
      </c>
      <c r="M964" t="n">
        <v>4</v>
      </c>
      <c r="N964" t="n">
        <v>50.54</v>
      </c>
      <c r="O964" t="n">
        <v>27899.27</v>
      </c>
      <c r="P964" t="n">
        <v>90.97</v>
      </c>
      <c r="Q964" t="n">
        <v>204.14</v>
      </c>
      <c r="R964" t="n">
        <v>24.85</v>
      </c>
      <c r="S964" t="n">
        <v>17.37</v>
      </c>
      <c r="T964" t="n">
        <v>1637.7</v>
      </c>
      <c r="U964" t="n">
        <v>0.7</v>
      </c>
      <c r="V964" t="n">
        <v>0.75</v>
      </c>
      <c r="W964" t="n">
        <v>1.15</v>
      </c>
      <c r="X964" t="n">
        <v>0.1</v>
      </c>
      <c r="Y964" t="n">
        <v>1</v>
      </c>
      <c r="Z964" t="n">
        <v>10</v>
      </c>
    </row>
    <row r="965">
      <c r="A965" t="n">
        <v>51</v>
      </c>
      <c r="B965" t="n">
        <v>105</v>
      </c>
      <c r="C965" t="inlineStr">
        <is>
          <t xml:space="preserve">CONCLUIDO	</t>
        </is>
      </c>
      <c r="D965" t="n">
        <v>10.4212</v>
      </c>
      <c r="E965" t="n">
        <v>9.6</v>
      </c>
      <c r="F965" t="n">
        <v>6.79</v>
      </c>
      <c r="G965" t="n">
        <v>67.88</v>
      </c>
      <c r="H965" t="n">
        <v>1.09</v>
      </c>
      <c r="I965" t="n">
        <v>6</v>
      </c>
      <c r="J965" t="n">
        <v>224.73</v>
      </c>
      <c r="K965" t="n">
        <v>55.27</v>
      </c>
      <c r="L965" t="n">
        <v>13.75</v>
      </c>
      <c r="M965" t="n">
        <v>4</v>
      </c>
      <c r="N965" t="n">
        <v>50.71</v>
      </c>
      <c r="O965" t="n">
        <v>27950.8</v>
      </c>
      <c r="P965" t="n">
        <v>91.08</v>
      </c>
      <c r="Q965" t="n">
        <v>204.14</v>
      </c>
      <c r="R965" t="n">
        <v>24.87</v>
      </c>
      <c r="S965" t="n">
        <v>17.37</v>
      </c>
      <c r="T965" t="n">
        <v>1647.08</v>
      </c>
      <c r="U965" t="n">
        <v>0.7</v>
      </c>
      <c r="V965" t="n">
        <v>0.75</v>
      </c>
      <c r="W965" t="n">
        <v>1.15</v>
      </c>
      <c r="X965" t="n">
        <v>0.1</v>
      </c>
      <c r="Y965" t="n">
        <v>1</v>
      </c>
      <c r="Z965" t="n">
        <v>10</v>
      </c>
    </row>
    <row r="966">
      <c r="A966" t="n">
        <v>52</v>
      </c>
      <c r="B966" t="n">
        <v>105</v>
      </c>
      <c r="C966" t="inlineStr">
        <is>
          <t xml:space="preserve">CONCLUIDO	</t>
        </is>
      </c>
      <c r="D966" t="n">
        <v>10.4203</v>
      </c>
      <c r="E966" t="n">
        <v>9.6</v>
      </c>
      <c r="F966" t="n">
        <v>6.79</v>
      </c>
      <c r="G966" t="n">
        <v>67.89</v>
      </c>
      <c r="H966" t="n">
        <v>1.11</v>
      </c>
      <c r="I966" t="n">
        <v>6</v>
      </c>
      <c r="J966" t="n">
        <v>225.15</v>
      </c>
      <c r="K966" t="n">
        <v>55.27</v>
      </c>
      <c r="L966" t="n">
        <v>14</v>
      </c>
      <c r="M966" t="n">
        <v>4</v>
      </c>
      <c r="N966" t="n">
        <v>50.88</v>
      </c>
      <c r="O966" t="n">
        <v>28002.38</v>
      </c>
      <c r="P966" t="n">
        <v>91.06999999999999</v>
      </c>
      <c r="Q966" t="n">
        <v>204.14</v>
      </c>
      <c r="R966" t="n">
        <v>24.98</v>
      </c>
      <c r="S966" t="n">
        <v>17.37</v>
      </c>
      <c r="T966" t="n">
        <v>1702.03</v>
      </c>
      <c r="U966" t="n">
        <v>0.7</v>
      </c>
      <c r="V966" t="n">
        <v>0.75</v>
      </c>
      <c r="W966" t="n">
        <v>1.14</v>
      </c>
      <c r="X966" t="n">
        <v>0.1</v>
      </c>
      <c r="Y966" t="n">
        <v>1</v>
      </c>
      <c r="Z966" t="n">
        <v>10</v>
      </c>
    </row>
    <row r="967">
      <c r="A967" t="n">
        <v>53</v>
      </c>
      <c r="B967" t="n">
        <v>105</v>
      </c>
      <c r="C967" t="inlineStr">
        <is>
          <t xml:space="preserve">CONCLUIDO	</t>
        </is>
      </c>
      <c r="D967" t="n">
        <v>10.4296</v>
      </c>
      <c r="E967" t="n">
        <v>9.59</v>
      </c>
      <c r="F967" t="n">
        <v>6.78</v>
      </c>
      <c r="G967" t="n">
        <v>67.8</v>
      </c>
      <c r="H967" t="n">
        <v>1.12</v>
      </c>
      <c r="I967" t="n">
        <v>6</v>
      </c>
      <c r="J967" t="n">
        <v>225.57</v>
      </c>
      <c r="K967" t="n">
        <v>55.27</v>
      </c>
      <c r="L967" t="n">
        <v>14.25</v>
      </c>
      <c r="M967" t="n">
        <v>4</v>
      </c>
      <c r="N967" t="n">
        <v>51.04</v>
      </c>
      <c r="O967" t="n">
        <v>28054.03</v>
      </c>
      <c r="P967" t="n">
        <v>90.84999999999999</v>
      </c>
      <c r="Q967" t="n">
        <v>204.14</v>
      </c>
      <c r="R967" t="n">
        <v>24.61</v>
      </c>
      <c r="S967" t="n">
        <v>17.37</v>
      </c>
      <c r="T967" t="n">
        <v>1518.49</v>
      </c>
      <c r="U967" t="n">
        <v>0.71</v>
      </c>
      <c r="V967" t="n">
        <v>0.75</v>
      </c>
      <c r="W967" t="n">
        <v>1.14</v>
      </c>
      <c r="X967" t="n">
        <v>0.09</v>
      </c>
      <c r="Y967" t="n">
        <v>1</v>
      </c>
      <c r="Z967" t="n">
        <v>10</v>
      </c>
    </row>
    <row r="968">
      <c r="A968" t="n">
        <v>54</v>
      </c>
      <c r="B968" t="n">
        <v>105</v>
      </c>
      <c r="C968" t="inlineStr">
        <is>
          <t xml:space="preserve">CONCLUIDO	</t>
        </is>
      </c>
      <c r="D968" t="n">
        <v>10.4248</v>
      </c>
      <c r="E968" t="n">
        <v>9.59</v>
      </c>
      <c r="F968" t="n">
        <v>6.78</v>
      </c>
      <c r="G968" t="n">
        <v>67.84</v>
      </c>
      <c r="H968" t="n">
        <v>1.14</v>
      </c>
      <c r="I968" t="n">
        <v>6</v>
      </c>
      <c r="J968" t="n">
        <v>225.99</v>
      </c>
      <c r="K968" t="n">
        <v>55.27</v>
      </c>
      <c r="L968" t="n">
        <v>14.5</v>
      </c>
      <c r="M968" t="n">
        <v>4</v>
      </c>
      <c r="N968" t="n">
        <v>51.21</v>
      </c>
      <c r="O968" t="n">
        <v>28105.73</v>
      </c>
      <c r="P968" t="n">
        <v>90.59999999999999</v>
      </c>
      <c r="Q968" t="n">
        <v>204.14</v>
      </c>
      <c r="R968" t="n">
        <v>24.75</v>
      </c>
      <c r="S968" t="n">
        <v>17.37</v>
      </c>
      <c r="T968" t="n">
        <v>1584.99</v>
      </c>
      <c r="U968" t="n">
        <v>0.7</v>
      </c>
      <c r="V968" t="n">
        <v>0.75</v>
      </c>
      <c r="W968" t="n">
        <v>1.15</v>
      </c>
      <c r="X968" t="n">
        <v>0.09</v>
      </c>
      <c r="Y968" t="n">
        <v>1</v>
      </c>
      <c r="Z968" t="n">
        <v>10</v>
      </c>
    </row>
    <row r="969">
      <c r="A969" t="n">
        <v>55</v>
      </c>
      <c r="B969" t="n">
        <v>105</v>
      </c>
      <c r="C969" t="inlineStr">
        <is>
          <t xml:space="preserve">CONCLUIDO	</t>
        </is>
      </c>
      <c r="D969" t="n">
        <v>10.4158</v>
      </c>
      <c r="E969" t="n">
        <v>9.6</v>
      </c>
      <c r="F969" t="n">
        <v>6.79</v>
      </c>
      <c r="G969" t="n">
        <v>67.93000000000001</v>
      </c>
      <c r="H969" t="n">
        <v>1.16</v>
      </c>
      <c r="I969" t="n">
        <v>6</v>
      </c>
      <c r="J969" t="n">
        <v>226.41</v>
      </c>
      <c r="K969" t="n">
        <v>55.27</v>
      </c>
      <c r="L969" t="n">
        <v>14.75</v>
      </c>
      <c r="M969" t="n">
        <v>4</v>
      </c>
      <c r="N969" t="n">
        <v>51.38</v>
      </c>
      <c r="O969" t="n">
        <v>28157.49</v>
      </c>
      <c r="P969" t="n">
        <v>90.62</v>
      </c>
      <c r="Q969" t="n">
        <v>204.16</v>
      </c>
      <c r="R969" t="n">
        <v>24.98</v>
      </c>
      <c r="S969" t="n">
        <v>17.37</v>
      </c>
      <c r="T969" t="n">
        <v>1700.51</v>
      </c>
      <c r="U969" t="n">
        <v>0.7</v>
      </c>
      <c r="V969" t="n">
        <v>0.75</v>
      </c>
      <c r="W969" t="n">
        <v>1.15</v>
      </c>
      <c r="X969" t="n">
        <v>0.1</v>
      </c>
      <c r="Y969" t="n">
        <v>1</v>
      </c>
      <c r="Z969" t="n">
        <v>10</v>
      </c>
    </row>
    <row r="970">
      <c r="A970" t="n">
        <v>56</v>
      </c>
      <c r="B970" t="n">
        <v>105</v>
      </c>
      <c r="C970" t="inlineStr">
        <is>
          <t xml:space="preserve">CONCLUIDO	</t>
        </is>
      </c>
      <c r="D970" t="n">
        <v>10.4176</v>
      </c>
      <c r="E970" t="n">
        <v>9.6</v>
      </c>
      <c r="F970" t="n">
        <v>6.79</v>
      </c>
      <c r="G970" t="n">
        <v>67.91</v>
      </c>
      <c r="H970" t="n">
        <v>1.18</v>
      </c>
      <c r="I970" t="n">
        <v>6</v>
      </c>
      <c r="J970" t="n">
        <v>226.83</v>
      </c>
      <c r="K970" t="n">
        <v>55.27</v>
      </c>
      <c r="L970" t="n">
        <v>15</v>
      </c>
      <c r="M970" t="n">
        <v>4</v>
      </c>
      <c r="N970" t="n">
        <v>51.55</v>
      </c>
      <c r="O970" t="n">
        <v>28209.31</v>
      </c>
      <c r="P970" t="n">
        <v>90.31999999999999</v>
      </c>
      <c r="Q970" t="n">
        <v>204.14</v>
      </c>
      <c r="R970" t="n">
        <v>24.95</v>
      </c>
      <c r="S970" t="n">
        <v>17.37</v>
      </c>
      <c r="T970" t="n">
        <v>1685.18</v>
      </c>
      <c r="U970" t="n">
        <v>0.7</v>
      </c>
      <c r="V970" t="n">
        <v>0.75</v>
      </c>
      <c r="W970" t="n">
        <v>1.15</v>
      </c>
      <c r="X970" t="n">
        <v>0.1</v>
      </c>
      <c r="Y970" t="n">
        <v>1</v>
      </c>
      <c r="Z970" t="n">
        <v>10</v>
      </c>
    </row>
    <row r="971">
      <c r="A971" t="n">
        <v>57</v>
      </c>
      <c r="B971" t="n">
        <v>105</v>
      </c>
      <c r="C971" t="inlineStr">
        <is>
          <t xml:space="preserve">CONCLUIDO	</t>
        </is>
      </c>
      <c r="D971" t="n">
        <v>10.4188</v>
      </c>
      <c r="E971" t="n">
        <v>9.6</v>
      </c>
      <c r="F971" t="n">
        <v>6.79</v>
      </c>
      <c r="G971" t="n">
        <v>67.90000000000001</v>
      </c>
      <c r="H971" t="n">
        <v>1.19</v>
      </c>
      <c r="I971" t="n">
        <v>6</v>
      </c>
      <c r="J971" t="n">
        <v>227.25</v>
      </c>
      <c r="K971" t="n">
        <v>55.27</v>
      </c>
      <c r="L971" t="n">
        <v>15.25</v>
      </c>
      <c r="M971" t="n">
        <v>4</v>
      </c>
      <c r="N971" t="n">
        <v>51.72</v>
      </c>
      <c r="O971" t="n">
        <v>28261.2</v>
      </c>
      <c r="P971" t="n">
        <v>90.06</v>
      </c>
      <c r="Q971" t="n">
        <v>204.14</v>
      </c>
      <c r="R971" t="n">
        <v>24.91</v>
      </c>
      <c r="S971" t="n">
        <v>17.37</v>
      </c>
      <c r="T971" t="n">
        <v>1666.21</v>
      </c>
      <c r="U971" t="n">
        <v>0.7</v>
      </c>
      <c r="V971" t="n">
        <v>0.75</v>
      </c>
      <c r="W971" t="n">
        <v>1.15</v>
      </c>
      <c r="X971" t="n">
        <v>0.1</v>
      </c>
      <c r="Y971" t="n">
        <v>1</v>
      </c>
      <c r="Z971" t="n">
        <v>10</v>
      </c>
    </row>
    <row r="972">
      <c r="A972" t="n">
        <v>58</v>
      </c>
      <c r="B972" t="n">
        <v>105</v>
      </c>
      <c r="C972" t="inlineStr">
        <is>
          <t xml:space="preserve">CONCLUIDO	</t>
        </is>
      </c>
      <c r="D972" t="n">
        <v>10.4251</v>
      </c>
      <c r="E972" t="n">
        <v>9.59</v>
      </c>
      <c r="F972" t="n">
        <v>6.78</v>
      </c>
      <c r="G972" t="n">
        <v>67.84</v>
      </c>
      <c r="H972" t="n">
        <v>1.21</v>
      </c>
      <c r="I972" t="n">
        <v>6</v>
      </c>
      <c r="J972" t="n">
        <v>227.67</v>
      </c>
      <c r="K972" t="n">
        <v>55.27</v>
      </c>
      <c r="L972" t="n">
        <v>15.5</v>
      </c>
      <c r="M972" t="n">
        <v>4</v>
      </c>
      <c r="N972" t="n">
        <v>51.9</v>
      </c>
      <c r="O972" t="n">
        <v>28313.14</v>
      </c>
      <c r="P972" t="n">
        <v>89.95</v>
      </c>
      <c r="Q972" t="n">
        <v>204.14</v>
      </c>
      <c r="R972" t="n">
        <v>24.77</v>
      </c>
      <c r="S972" t="n">
        <v>17.37</v>
      </c>
      <c r="T972" t="n">
        <v>1595.88</v>
      </c>
      <c r="U972" t="n">
        <v>0.7</v>
      </c>
      <c r="V972" t="n">
        <v>0.75</v>
      </c>
      <c r="W972" t="n">
        <v>1.14</v>
      </c>
      <c r="X972" t="n">
        <v>0.09</v>
      </c>
      <c r="Y972" t="n">
        <v>1</v>
      </c>
      <c r="Z972" t="n">
        <v>10</v>
      </c>
    </row>
    <row r="973">
      <c r="A973" t="n">
        <v>59</v>
      </c>
      <c r="B973" t="n">
        <v>105</v>
      </c>
      <c r="C973" t="inlineStr">
        <is>
          <t xml:space="preserve">CONCLUIDO	</t>
        </is>
      </c>
      <c r="D973" t="n">
        <v>10.4149</v>
      </c>
      <c r="E973" t="n">
        <v>9.6</v>
      </c>
      <c r="F973" t="n">
        <v>6.79</v>
      </c>
      <c r="G973" t="n">
        <v>67.94</v>
      </c>
      <c r="H973" t="n">
        <v>1.23</v>
      </c>
      <c r="I973" t="n">
        <v>6</v>
      </c>
      <c r="J973" t="n">
        <v>228.09</v>
      </c>
      <c r="K973" t="n">
        <v>55.27</v>
      </c>
      <c r="L973" t="n">
        <v>15.75</v>
      </c>
      <c r="M973" t="n">
        <v>4</v>
      </c>
      <c r="N973" t="n">
        <v>52.07</v>
      </c>
      <c r="O973" t="n">
        <v>28365.14</v>
      </c>
      <c r="P973" t="n">
        <v>89.62</v>
      </c>
      <c r="Q973" t="n">
        <v>204.14</v>
      </c>
      <c r="R973" t="n">
        <v>25.09</v>
      </c>
      <c r="S973" t="n">
        <v>17.37</v>
      </c>
      <c r="T973" t="n">
        <v>1755.84</v>
      </c>
      <c r="U973" t="n">
        <v>0.6899999999999999</v>
      </c>
      <c r="V973" t="n">
        <v>0.75</v>
      </c>
      <c r="W973" t="n">
        <v>1.14</v>
      </c>
      <c r="X973" t="n">
        <v>0.1</v>
      </c>
      <c r="Y973" t="n">
        <v>1</v>
      </c>
      <c r="Z973" t="n">
        <v>10</v>
      </c>
    </row>
    <row r="974">
      <c r="A974" t="n">
        <v>60</v>
      </c>
      <c r="B974" t="n">
        <v>105</v>
      </c>
      <c r="C974" t="inlineStr">
        <is>
          <t xml:space="preserve">CONCLUIDO	</t>
        </is>
      </c>
      <c r="D974" t="n">
        <v>10.4861</v>
      </c>
      <c r="E974" t="n">
        <v>9.539999999999999</v>
      </c>
      <c r="F974" t="n">
        <v>6.77</v>
      </c>
      <c r="G974" t="n">
        <v>81.23</v>
      </c>
      <c r="H974" t="n">
        <v>1.24</v>
      </c>
      <c r="I974" t="n">
        <v>5</v>
      </c>
      <c r="J974" t="n">
        <v>228.51</v>
      </c>
      <c r="K974" t="n">
        <v>55.27</v>
      </c>
      <c r="L974" t="n">
        <v>16</v>
      </c>
      <c r="M974" t="n">
        <v>3</v>
      </c>
      <c r="N974" t="n">
        <v>52.24</v>
      </c>
      <c r="O974" t="n">
        <v>28417.2</v>
      </c>
      <c r="P974" t="n">
        <v>88.86</v>
      </c>
      <c r="Q974" t="n">
        <v>204.14</v>
      </c>
      <c r="R974" t="n">
        <v>24.28</v>
      </c>
      <c r="S974" t="n">
        <v>17.37</v>
      </c>
      <c r="T974" t="n">
        <v>1357.16</v>
      </c>
      <c r="U974" t="n">
        <v>0.72</v>
      </c>
      <c r="V974" t="n">
        <v>0.75</v>
      </c>
      <c r="W974" t="n">
        <v>1.14</v>
      </c>
      <c r="X974" t="n">
        <v>0.08</v>
      </c>
      <c r="Y974" t="n">
        <v>1</v>
      </c>
      <c r="Z974" t="n">
        <v>10</v>
      </c>
    </row>
    <row r="975">
      <c r="A975" t="n">
        <v>61</v>
      </c>
      <c r="B975" t="n">
        <v>105</v>
      </c>
      <c r="C975" t="inlineStr">
        <is>
          <t xml:space="preserve">CONCLUIDO	</t>
        </is>
      </c>
      <c r="D975" t="n">
        <v>10.4807</v>
      </c>
      <c r="E975" t="n">
        <v>9.539999999999999</v>
      </c>
      <c r="F975" t="n">
        <v>6.77</v>
      </c>
      <c r="G975" t="n">
        <v>81.29000000000001</v>
      </c>
      <c r="H975" t="n">
        <v>1.26</v>
      </c>
      <c r="I975" t="n">
        <v>5</v>
      </c>
      <c r="J975" t="n">
        <v>228.93</v>
      </c>
      <c r="K975" t="n">
        <v>55.27</v>
      </c>
      <c r="L975" t="n">
        <v>16.25</v>
      </c>
      <c r="M975" t="n">
        <v>3</v>
      </c>
      <c r="N975" t="n">
        <v>52.41</v>
      </c>
      <c r="O975" t="n">
        <v>28469.32</v>
      </c>
      <c r="P975" t="n">
        <v>89.23999999999999</v>
      </c>
      <c r="Q975" t="n">
        <v>204.14</v>
      </c>
      <c r="R975" t="n">
        <v>24.42</v>
      </c>
      <c r="S975" t="n">
        <v>17.37</v>
      </c>
      <c r="T975" t="n">
        <v>1427.55</v>
      </c>
      <c r="U975" t="n">
        <v>0.71</v>
      </c>
      <c r="V975" t="n">
        <v>0.75</v>
      </c>
      <c r="W975" t="n">
        <v>1.14</v>
      </c>
      <c r="X975" t="n">
        <v>0.08</v>
      </c>
      <c r="Y975" t="n">
        <v>1</v>
      </c>
      <c r="Z975" t="n">
        <v>10</v>
      </c>
    </row>
    <row r="976">
      <c r="A976" t="n">
        <v>62</v>
      </c>
      <c r="B976" t="n">
        <v>105</v>
      </c>
      <c r="C976" t="inlineStr">
        <is>
          <t xml:space="preserve">CONCLUIDO	</t>
        </is>
      </c>
      <c r="D976" t="n">
        <v>10.4816</v>
      </c>
      <c r="E976" t="n">
        <v>9.539999999999999</v>
      </c>
      <c r="F976" t="n">
        <v>6.77</v>
      </c>
      <c r="G976" t="n">
        <v>81.28</v>
      </c>
      <c r="H976" t="n">
        <v>1.28</v>
      </c>
      <c r="I976" t="n">
        <v>5</v>
      </c>
      <c r="J976" t="n">
        <v>229.36</v>
      </c>
      <c r="K976" t="n">
        <v>55.27</v>
      </c>
      <c r="L976" t="n">
        <v>16.5</v>
      </c>
      <c r="M976" t="n">
        <v>3</v>
      </c>
      <c r="N976" t="n">
        <v>52.58</v>
      </c>
      <c r="O976" t="n">
        <v>28521.51</v>
      </c>
      <c r="P976" t="n">
        <v>89.38</v>
      </c>
      <c r="Q976" t="n">
        <v>204.14</v>
      </c>
      <c r="R976" t="n">
        <v>24.47</v>
      </c>
      <c r="S976" t="n">
        <v>17.37</v>
      </c>
      <c r="T976" t="n">
        <v>1452.82</v>
      </c>
      <c r="U976" t="n">
        <v>0.71</v>
      </c>
      <c r="V976" t="n">
        <v>0.75</v>
      </c>
      <c r="W976" t="n">
        <v>1.14</v>
      </c>
      <c r="X976" t="n">
        <v>0.08</v>
      </c>
      <c r="Y976" t="n">
        <v>1</v>
      </c>
      <c r="Z976" t="n">
        <v>10</v>
      </c>
    </row>
    <row r="977">
      <c r="A977" t="n">
        <v>63</v>
      </c>
      <c r="B977" t="n">
        <v>105</v>
      </c>
      <c r="C977" t="inlineStr">
        <is>
          <t xml:space="preserve">CONCLUIDO	</t>
        </is>
      </c>
      <c r="D977" t="n">
        <v>10.4843</v>
      </c>
      <c r="E977" t="n">
        <v>9.539999999999999</v>
      </c>
      <c r="F977" t="n">
        <v>6.77</v>
      </c>
      <c r="G977" t="n">
        <v>81.25</v>
      </c>
      <c r="H977" t="n">
        <v>1.3</v>
      </c>
      <c r="I977" t="n">
        <v>5</v>
      </c>
      <c r="J977" t="n">
        <v>229.78</v>
      </c>
      <c r="K977" t="n">
        <v>55.27</v>
      </c>
      <c r="L977" t="n">
        <v>16.75</v>
      </c>
      <c r="M977" t="n">
        <v>3</v>
      </c>
      <c r="N977" t="n">
        <v>52.76</v>
      </c>
      <c r="O977" t="n">
        <v>28573.75</v>
      </c>
      <c r="P977" t="n">
        <v>89.48</v>
      </c>
      <c r="Q977" t="n">
        <v>204.14</v>
      </c>
      <c r="R977" t="n">
        <v>24.36</v>
      </c>
      <c r="S977" t="n">
        <v>17.37</v>
      </c>
      <c r="T977" t="n">
        <v>1396.86</v>
      </c>
      <c r="U977" t="n">
        <v>0.71</v>
      </c>
      <c r="V977" t="n">
        <v>0.75</v>
      </c>
      <c r="W977" t="n">
        <v>1.14</v>
      </c>
      <c r="X977" t="n">
        <v>0.08</v>
      </c>
      <c r="Y977" t="n">
        <v>1</v>
      </c>
      <c r="Z977" t="n">
        <v>10</v>
      </c>
    </row>
    <row r="978">
      <c r="A978" t="n">
        <v>64</v>
      </c>
      <c r="B978" t="n">
        <v>105</v>
      </c>
      <c r="C978" t="inlineStr">
        <is>
          <t xml:space="preserve">CONCLUIDO	</t>
        </is>
      </c>
      <c r="D978" t="n">
        <v>10.4813</v>
      </c>
      <c r="E978" t="n">
        <v>9.539999999999999</v>
      </c>
      <c r="F978" t="n">
        <v>6.77</v>
      </c>
      <c r="G978" t="n">
        <v>81.28</v>
      </c>
      <c r="H978" t="n">
        <v>1.31</v>
      </c>
      <c r="I978" t="n">
        <v>5</v>
      </c>
      <c r="J978" t="n">
        <v>230.2</v>
      </c>
      <c r="K978" t="n">
        <v>55.27</v>
      </c>
      <c r="L978" t="n">
        <v>17</v>
      </c>
      <c r="M978" t="n">
        <v>3</v>
      </c>
      <c r="N978" t="n">
        <v>52.93</v>
      </c>
      <c r="O978" t="n">
        <v>28626.06</v>
      </c>
      <c r="P978" t="n">
        <v>89.48</v>
      </c>
      <c r="Q978" t="n">
        <v>204.14</v>
      </c>
      <c r="R978" t="n">
        <v>24.48</v>
      </c>
      <c r="S978" t="n">
        <v>17.37</v>
      </c>
      <c r="T978" t="n">
        <v>1459.11</v>
      </c>
      <c r="U978" t="n">
        <v>0.71</v>
      </c>
      <c r="V978" t="n">
        <v>0.75</v>
      </c>
      <c r="W978" t="n">
        <v>1.14</v>
      </c>
      <c r="X978" t="n">
        <v>0.08</v>
      </c>
      <c r="Y978" t="n">
        <v>1</v>
      </c>
      <c r="Z978" t="n">
        <v>10</v>
      </c>
    </row>
    <row r="979">
      <c r="A979" t="n">
        <v>65</v>
      </c>
      <c r="B979" t="n">
        <v>105</v>
      </c>
      <c r="C979" t="inlineStr">
        <is>
          <t xml:space="preserve">CONCLUIDO	</t>
        </is>
      </c>
      <c r="D979" t="n">
        <v>10.4825</v>
      </c>
      <c r="E979" t="n">
        <v>9.539999999999999</v>
      </c>
      <c r="F979" t="n">
        <v>6.77</v>
      </c>
      <c r="G979" t="n">
        <v>81.27</v>
      </c>
      <c r="H979" t="n">
        <v>1.33</v>
      </c>
      <c r="I979" t="n">
        <v>5</v>
      </c>
      <c r="J979" t="n">
        <v>230.63</v>
      </c>
      <c r="K979" t="n">
        <v>55.27</v>
      </c>
      <c r="L979" t="n">
        <v>17.25</v>
      </c>
      <c r="M979" t="n">
        <v>3</v>
      </c>
      <c r="N979" t="n">
        <v>53.11</v>
      </c>
      <c r="O979" t="n">
        <v>28678.42</v>
      </c>
      <c r="P979" t="n">
        <v>89.31999999999999</v>
      </c>
      <c r="Q979" t="n">
        <v>204.14</v>
      </c>
      <c r="R979" t="n">
        <v>24.39</v>
      </c>
      <c r="S979" t="n">
        <v>17.37</v>
      </c>
      <c r="T979" t="n">
        <v>1411.78</v>
      </c>
      <c r="U979" t="n">
        <v>0.71</v>
      </c>
      <c r="V979" t="n">
        <v>0.75</v>
      </c>
      <c r="W979" t="n">
        <v>1.14</v>
      </c>
      <c r="X979" t="n">
        <v>0.08</v>
      </c>
      <c r="Y979" t="n">
        <v>1</v>
      </c>
      <c r="Z979" t="n">
        <v>10</v>
      </c>
    </row>
    <row r="980">
      <c r="A980" t="n">
        <v>66</v>
      </c>
      <c r="B980" t="n">
        <v>105</v>
      </c>
      <c r="C980" t="inlineStr">
        <is>
          <t xml:space="preserve">CONCLUIDO	</t>
        </is>
      </c>
      <c r="D980" t="n">
        <v>10.477</v>
      </c>
      <c r="E980" t="n">
        <v>9.539999999999999</v>
      </c>
      <c r="F980" t="n">
        <v>6.78</v>
      </c>
      <c r="G980" t="n">
        <v>81.33</v>
      </c>
      <c r="H980" t="n">
        <v>1.35</v>
      </c>
      <c r="I980" t="n">
        <v>5</v>
      </c>
      <c r="J980" t="n">
        <v>231.05</v>
      </c>
      <c r="K980" t="n">
        <v>55.27</v>
      </c>
      <c r="L980" t="n">
        <v>17.5</v>
      </c>
      <c r="M980" t="n">
        <v>3</v>
      </c>
      <c r="N980" t="n">
        <v>53.28</v>
      </c>
      <c r="O980" t="n">
        <v>28730.85</v>
      </c>
      <c r="P980" t="n">
        <v>89.25</v>
      </c>
      <c r="Q980" t="n">
        <v>204.14</v>
      </c>
      <c r="R980" t="n">
        <v>24.52</v>
      </c>
      <c r="S980" t="n">
        <v>17.37</v>
      </c>
      <c r="T980" t="n">
        <v>1479.35</v>
      </c>
      <c r="U980" t="n">
        <v>0.71</v>
      </c>
      <c r="V980" t="n">
        <v>0.75</v>
      </c>
      <c r="W980" t="n">
        <v>1.14</v>
      </c>
      <c r="X980" t="n">
        <v>0.09</v>
      </c>
      <c r="Y980" t="n">
        <v>1</v>
      </c>
      <c r="Z980" t="n">
        <v>10</v>
      </c>
    </row>
    <row r="981">
      <c r="A981" t="n">
        <v>67</v>
      </c>
      <c r="B981" t="n">
        <v>105</v>
      </c>
      <c r="C981" t="inlineStr">
        <is>
          <t xml:space="preserve">CONCLUIDO	</t>
        </is>
      </c>
      <c r="D981" t="n">
        <v>10.4779</v>
      </c>
      <c r="E981" t="n">
        <v>9.539999999999999</v>
      </c>
      <c r="F981" t="n">
        <v>6.78</v>
      </c>
      <c r="G981" t="n">
        <v>81.31999999999999</v>
      </c>
      <c r="H981" t="n">
        <v>1.36</v>
      </c>
      <c r="I981" t="n">
        <v>5</v>
      </c>
      <c r="J981" t="n">
        <v>231.48</v>
      </c>
      <c r="K981" t="n">
        <v>55.27</v>
      </c>
      <c r="L981" t="n">
        <v>17.75</v>
      </c>
      <c r="M981" t="n">
        <v>3</v>
      </c>
      <c r="N981" t="n">
        <v>53.46</v>
      </c>
      <c r="O981" t="n">
        <v>28783.34</v>
      </c>
      <c r="P981" t="n">
        <v>89.2</v>
      </c>
      <c r="Q981" t="n">
        <v>204.14</v>
      </c>
      <c r="R981" t="n">
        <v>24.5</v>
      </c>
      <c r="S981" t="n">
        <v>17.37</v>
      </c>
      <c r="T981" t="n">
        <v>1468.35</v>
      </c>
      <c r="U981" t="n">
        <v>0.71</v>
      </c>
      <c r="V981" t="n">
        <v>0.75</v>
      </c>
      <c r="W981" t="n">
        <v>1.15</v>
      </c>
      <c r="X981" t="n">
        <v>0.09</v>
      </c>
      <c r="Y981" t="n">
        <v>1</v>
      </c>
      <c r="Z981" t="n">
        <v>10</v>
      </c>
    </row>
    <row r="982">
      <c r="A982" t="n">
        <v>68</v>
      </c>
      <c r="B982" t="n">
        <v>105</v>
      </c>
      <c r="C982" t="inlineStr">
        <is>
          <t xml:space="preserve">CONCLUIDO	</t>
        </is>
      </c>
      <c r="D982" t="n">
        <v>10.4807</v>
      </c>
      <c r="E982" t="n">
        <v>9.539999999999999</v>
      </c>
      <c r="F982" t="n">
        <v>6.77</v>
      </c>
      <c r="G982" t="n">
        <v>81.29000000000001</v>
      </c>
      <c r="H982" t="n">
        <v>1.38</v>
      </c>
      <c r="I982" t="n">
        <v>5</v>
      </c>
      <c r="J982" t="n">
        <v>231.91</v>
      </c>
      <c r="K982" t="n">
        <v>55.27</v>
      </c>
      <c r="L982" t="n">
        <v>18</v>
      </c>
      <c r="M982" t="n">
        <v>3</v>
      </c>
      <c r="N982" t="n">
        <v>53.63</v>
      </c>
      <c r="O982" t="n">
        <v>28835.89</v>
      </c>
      <c r="P982" t="n">
        <v>88.93000000000001</v>
      </c>
      <c r="Q982" t="n">
        <v>204.14</v>
      </c>
      <c r="R982" t="n">
        <v>24.45</v>
      </c>
      <c r="S982" t="n">
        <v>17.37</v>
      </c>
      <c r="T982" t="n">
        <v>1443.46</v>
      </c>
      <c r="U982" t="n">
        <v>0.71</v>
      </c>
      <c r="V982" t="n">
        <v>0.75</v>
      </c>
      <c r="W982" t="n">
        <v>1.14</v>
      </c>
      <c r="X982" t="n">
        <v>0.08</v>
      </c>
      <c r="Y982" t="n">
        <v>1</v>
      </c>
      <c r="Z982" t="n">
        <v>10</v>
      </c>
    </row>
    <row r="983">
      <c r="A983" t="n">
        <v>69</v>
      </c>
      <c r="B983" t="n">
        <v>105</v>
      </c>
      <c r="C983" t="inlineStr">
        <is>
          <t xml:space="preserve">CONCLUIDO	</t>
        </is>
      </c>
      <c r="D983" t="n">
        <v>10.4868</v>
      </c>
      <c r="E983" t="n">
        <v>9.539999999999999</v>
      </c>
      <c r="F983" t="n">
        <v>6.77</v>
      </c>
      <c r="G983" t="n">
        <v>81.22</v>
      </c>
      <c r="H983" t="n">
        <v>1.4</v>
      </c>
      <c r="I983" t="n">
        <v>5</v>
      </c>
      <c r="J983" t="n">
        <v>232.33</v>
      </c>
      <c r="K983" t="n">
        <v>55.27</v>
      </c>
      <c r="L983" t="n">
        <v>18.25</v>
      </c>
      <c r="M983" t="n">
        <v>3</v>
      </c>
      <c r="N983" t="n">
        <v>53.81</v>
      </c>
      <c r="O983" t="n">
        <v>28888.51</v>
      </c>
      <c r="P983" t="n">
        <v>88.63</v>
      </c>
      <c r="Q983" t="n">
        <v>204.14</v>
      </c>
      <c r="R983" t="n">
        <v>24.23</v>
      </c>
      <c r="S983" t="n">
        <v>17.37</v>
      </c>
      <c r="T983" t="n">
        <v>1334.8</v>
      </c>
      <c r="U983" t="n">
        <v>0.72</v>
      </c>
      <c r="V983" t="n">
        <v>0.75</v>
      </c>
      <c r="W983" t="n">
        <v>1.14</v>
      </c>
      <c r="X983" t="n">
        <v>0.08</v>
      </c>
      <c r="Y983" t="n">
        <v>1</v>
      </c>
      <c r="Z983" t="n">
        <v>10</v>
      </c>
    </row>
    <row r="984">
      <c r="A984" t="n">
        <v>70</v>
      </c>
      <c r="B984" t="n">
        <v>105</v>
      </c>
      <c r="C984" t="inlineStr">
        <is>
          <t xml:space="preserve">CONCLUIDO	</t>
        </is>
      </c>
      <c r="D984" t="n">
        <v>10.492</v>
      </c>
      <c r="E984" t="n">
        <v>9.529999999999999</v>
      </c>
      <c r="F984" t="n">
        <v>6.76</v>
      </c>
      <c r="G984" t="n">
        <v>81.16</v>
      </c>
      <c r="H984" t="n">
        <v>1.41</v>
      </c>
      <c r="I984" t="n">
        <v>5</v>
      </c>
      <c r="J984" t="n">
        <v>232.76</v>
      </c>
      <c r="K984" t="n">
        <v>55.27</v>
      </c>
      <c r="L984" t="n">
        <v>18.5</v>
      </c>
      <c r="M984" t="n">
        <v>3</v>
      </c>
      <c r="N984" t="n">
        <v>53.99</v>
      </c>
      <c r="O984" t="n">
        <v>28941.18</v>
      </c>
      <c r="P984" t="n">
        <v>88.23</v>
      </c>
      <c r="Q984" t="n">
        <v>204.14</v>
      </c>
      <c r="R984" t="n">
        <v>24.09</v>
      </c>
      <c r="S984" t="n">
        <v>17.37</v>
      </c>
      <c r="T984" t="n">
        <v>1260.74</v>
      </c>
      <c r="U984" t="n">
        <v>0.72</v>
      </c>
      <c r="V984" t="n">
        <v>0.76</v>
      </c>
      <c r="W984" t="n">
        <v>1.14</v>
      </c>
      <c r="X984" t="n">
        <v>0.07000000000000001</v>
      </c>
      <c r="Y984" t="n">
        <v>1</v>
      </c>
      <c r="Z984" t="n">
        <v>10</v>
      </c>
    </row>
    <row r="985">
      <c r="A985" t="n">
        <v>71</v>
      </c>
      <c r="B985" t="n">
        <v>105</v>
      </c>
      <c r="C985" t="inlineStr">
        <is>
          <t xml:space="preserve">CONCLUIDO	</t>
        </is>
      </c>
      <c r="D985" t="n">
        <v>10.4923</v>
      </c>
      <c r="E985" t="n">
        <v>9.529999999999999</v>
      </c>
      <c r="F985" t="n">
        <v>6.76</v>
      </c>
      <c r="G985" t="n">
        <v>81.16</v>
      </c>
      <c r="H985" t="n">
        <v>1.43</v>
      </c>
      <c r="I985" t="n">
        <v>5</v>
      </c>
      <c r="J985" t="n">
        <v>233.19</v>
      </c>
      <c r="K985" t="n">
        <v>55.27</v>
      </c>
      <c r="L985" t="n">
        <v>18.75</v>
      </c>
      <c r="M985" t="n">
        <v>3</v>
      </c>
      <c r="N985" t="n">
        <v>54.17</v>
      </c>
      <c r="O985" t="n">
        <v>28993.92</v>
      </c>
      <c r="P985" t="n">
        <v>87.87</v>
      </c>
      <c r="Q985" t="n">
        <v>204.14</v>
      </c>
      <c r="R985" t="n">
        <v>24.06</v>
      </c>
      <c r="S985" t="n">
        <v>17.37</v>
      </c>
      <c r="T985" t="n">
        <v>1246.17</v>
      </c>
      <c r="U985" t="n">
        <v>0.72</v>
      </c>
      <c r="V985" t="n">
        <v>0.76</v>
      </c>
      <c r="W985" t="n">
        <v>1.14</v>
      </c>
      <c r="X985" t="n">
        <v>0.07000000000000001</v>
      </c>
      <c r="Y985" t="n">
        <v>1</v>
      </c>
      <c r="Z985" t="n">
        <v>10</v>
      </c>
    </row>
    <row r="986">
      <c r="A986" t="n">
        <v>72</v>
      </c>
      <c r="B986" t="n">
        <v>105</v>
      </c>
      <c r="C986" t="inlineStr">
        <is>
          <t xml:space="preserve">CONCLUIDO	</t>
        </is>
      </c>
      <c r="D986" t="n">
        <v>10.4858</v>
      </c>
      <c r="E986" t="n">
        <v>9.539999999999999</v>
      </c>
      <c r="F986" t="n">
        <v>6.77</v>
      </c>
      <c r="G986" t="n">
        <v>81.23</v>
      </c>
      <c r="H986" t="n">
        <v>1.45</v>
      </c>
      <c r="I986" t="n">
        <v>5</v>
      </c>
      <c r="J986" t="n">
        <v>233.62</v>
      </c>
      <c r="K986" t="n">
        <v>55.27</v>
      </c>
      <c r="L986" t="n">
        <v>19</v>
      </c>
      <c r="M986" t="n">
        <v>3</v>
      </c>
      <c r="N986" t="n">
        <v>54.34</v>
      </c>
      <c r="O986" t="n">
        <v>29046.73</v>
      </c>
      <c r="P986" t="n">
        <v>87.45999999999999</v>
      </c>
      <c r="Q986" t="n">
        <v>204.14</v>
      </c>
      <c r="R986" t="n">
        <v>24.18</v>
      </c>
      <c r="S986" t="n">
        <v>17.37</v>
      </c>
      <c r="T986" t="n">
        <v>1309.4</v>
      </c>
      <c r="U986" t="n">
        <v>0.72</v>
      </c>
      <c r="V986" t="n">
        <v>0.75</v>
      </c>
      <c r="W986" t="n">
        <v>1.15</v>
      </c>
      <c r="X986" t="n">
        <v>0.08</v>
      </c>
      <c r="Y986" t="n">
        <v>1</v>
      </c>
      <c r="Z986" t="n">
        <v>10</v>
      </c>
    </row>
    <row r="987">
      <c r="A987" t="n">
        <v>73</v>
      </c>
      <c r="B987" t="n">
        <v>105</v>
      </c>
      <c r="C987" t="inlineStr">
        <is>
          <t xml:space="preserve">CONCLUIDO	</t>
        </is>
      </c>
      <c r="D987" t="n">
        <v>10.4892</v>
      </c>
      <c r="E987" t="n">
        <v>9.529999999999999</v>
      </c>
      <c r="F987" t="n">
        <v>6.77</v>
      </c>
      <c r="G987" t="n">
        <v>81.19</v>
      </c>
      <c r="H987" t="n">
        <v>1.46</v>
      </c>
      <c r="I987" t="n">
        <v>5</v>
      </c>
      <c r="J987" t="n">
        <v>234.04</v>
      </c>
      <c r="K987" t="n">
        <v>55.27</v>
      </c>
      <c r="L987" t="n">
        <v>19.25</v>
      </c>
      <c r="M987" t="n">
        <v>3</v>
      </c>
      <c r="N987" t="n">
        <v>54.52</v>
      </c>
      <c r="O987" t="n">
        <v>29099.59</v>
      </c>
      <c r="P987" t="n">
        <v>87.06999999999999</v>
      </c>
      <c r="Q987" t="n">
        <v>204.14</v>
      </c>
      <c r="R987" t="n">
        <v>24.17</v>
      </c>
      <c r="S987" t="n">
        <v>17.37</v>
      </c>
      <c r="T987" t="n">
        <v>1300.54</v>
      </c>
      <c r="U987" t="n">
        <v>0.72</v>
      </c>
      <c r="V987" t="n">
        <v>0.75</v>
      </c>
      <c r="W987" t="n">
        <v>1.14</v>
      </c>
      <c r="X987" t="n">
        <v>0.07000000000000001</v>
      </c>
      <c r="Y987" t="n">
        <v>1</v>
      </c>
      <c r="Z987" t="n">
        <v>10</v>
      </c>
    </row>
    <row r="988">
      <c r="A988" t="n">
        <v>74</v>
      </c>
      <c r="B988" t="n">
        <v>105</v>
      </c>
      <c r="C988" t="inlineStr">
        <is>
          <t xml:space="preserve">CONCLUIDO	</t>
        </is>
      </c>
      <c r="D988" t="n">
        <v>10.4871</v>
      </c>
      <c r="E988" t="n">
        <v>9.539999999999999</v>
      </c>
      <c r="F988" t="n">
        <v>6.77</v>
      </c>
      <c r="G988" t="n">
        <v>81.22</v>
      </c>
      <c r="H988" t="n">
        <v>1.48</v>
      </c>
      <c r="I988" t="n">
        <v>5</v>
      </c>
      <c r="J988" t="n">
        <v>234.47</v>
      </c>
      <c r="K988" t="n">
        <v>55.27</v>
      </c>
      <c r="L988" t="n">
        <v>19.5</v>
      </c>
      <c r="M988" t="n">
        <v>3</v>
      </c>
      <c r="N988" t="n">
        <v>54.7</v>
      </c>
      <c r="O988" t="n">
        <v>29152.52</v>
      </c>
      <c r="P988" t="n">
        <v>87.03</v>
      </c>
      <c r="Q988" t="n">
        <v>204.14</v>
      </c>
      <c r="R988" t="n">
        <v>24.21</v>
      </c>
      <c r="S988" t="n">
        <v>17.37</v>
      </c>
      <c r="T988" t="n">
        <v>1324.46</v>
      </c>
      <c r="U988" t="n">
        <v>0.72</v>
      </c>
      <c r="V988" t="n">
        <v>0.75</v>
      </c>
      <c r="W988" t="n">
        <v>1.15</v>
      </c>
      <c r="X988" t="n">
        <v>0.08</v>
      </c>
      <c r="Y988" t="n">
        <v>1</v>
      </c>
      <c r="Z988" t="n">
        <v>10</v>
      </c>
    </row>
    <row r="989">
      <c r="A989" t="n">
        <v>75</v>
      </c>
      <c r="B989" t="n">
        <v>105</v>
      </c>
      <c r="C989" t="inlineStr">
        <is>
          <t xml:space="preserve">CONCLUIDO	</t>
        </is>
      </c>
      <c r="D989" t="n">
        <v>10.4849</v>
      </c>
      <c r="E989" t="n">
        <v>9.539999999999999</v>
      </c>
      <c r="F989" t="n">
        <v>6.77</v>
      </c>
      <c r="G989" t="n">
        <v>81.23999999999999</v>
      </c>
      <c r="H989" t="n">
        <v>1.49</v>
      </c>
      <c r="I989" t="n">
        <v>5</v>
      </c>
      <c r="J989" t="n">
        <v>234.9</v>
      </c>
      <c r="K989" t="n">
        <v>55.27</v>
      </c>
      <c r="L989" t="n">
        <v>19.75</v>
      </c>
      <c r="M989" t="n">
        <v>3</v>
      </c>
      <c r="N989" t="n">
        <v>54.88</v>
      </c>
      <c r="O989" t="n">
        <v>29205.51</v>
      </c>
      <c r="P989" t="n">
        <v>86.83</v>
      </c>
      <c r="Q989" t="n">
        <v>204.14</v>
      </c>
      <c r="R989" t="n">
        <v>24.32</v>
      </c>
      <c r="S989" t="n">
        <v>17.37</v>
      </c>
      <c r="T989" t="n">
        <v>1377.24</v>
      </c>
      <c r="U989" t="n">
        <v>0.71</v>
      </c>
      <c r="V989" t="n">
        <v>0.75</v>
      </c>
      <c r="W989" t="n">
        <v>1.14</v>
      </c>
      <c r="X989" t="n">
        <v>0.08</v>
      </c>
      <c r="Y989" t="n">
        <v>1</v>
      </c>
      <c r="Z989" t="n">
        <v>10</v>
      </c>
    </row>
    <row r="990">
      <c r="A990" t="n">
        <v>76</v>
      </c>
      <c r="B990" t="n">
        <v>105</v>
      </c>
      <c r="C990" t="inlineStr">
        <is>
          <t xml:space="preserve">CONCLUIDO	</t>
        </is>
      </c>
      <c r="D990" t="n">
        <v>10.4828</v>
      </c>
      <c r="E990" t="n">
        <v>9.539999999999999</v>
      </c>
      <c r="F990" t="n">
        <v>6.77</v>
      </c>
      <c r="G990" t="n">
        <v>81.26000000000001</v>
      </c>
      <c r="H990" t="n">
        <v>1.51</v>
      </c>
      <c r="I990" t="n">
        <v>5</v>
      </c>
      <c r="J990" t="n">
        <v>235.33</v>
      </c>
      <c r="K990" t="n">
        <v>55.27</v>
      </c>
      <c r="L990" t="n">
        <v>20</v>
      </c>
      <c r="M990" t="n">
        <v>3</v>
      </c>
      <c r="N990" t="n">
        <v>55.06</v>
      </c>
      <c r="O990" t="n">
        <v>29258.57</v>
      </c>
      <c r="P990" t="n">
        <v>86.59999999999999</v>
      </c>
      <c r="Q990" t="n">
        <v>204.14</v>
      </c>
      <c r="R990" t="n">
        <v>24.31</v>
      </c>
      <c r="S990" t="n">
        <v>17.37</v>
      </c>
      <c r="T990" t="n">
        <v>1371.16</v>
      </c>
      <c r="U990" t="n">
        <v>0.71</v>
      </c>
      <c r="V990" t="n">
        <v>0.75</v>
      </c>
      <c r="W990" t="n">
        <v>1.15</v>
      </c>
      <c r="X990" t="n">
        <v>0.08</v>
      </c>
      <c r="Y990" t="n">
        <v>1</v>
      </c>
      <c r="Z990" t="n">
        <v>10</v>
      </c>
    </row>
    <row r="991">
      <c r="A991" t="n">
        <v>77</v>
      </c>
      <c r="B991" t="n">
        <v>105</v>
      </c>
      <c r="C991" t="inlineStr">
        <is>
          <t xml:space="preserve">CONCLUIDO	</t>
        </is>
      </c>
      <c r="D991" t="n">
        <v>10.4874</v>
      </c>
      <c r="E991" t="n">
        <v>9.539999999999999</v>
      </c>
      <c r="F991" t="n">
        <v>6.77</v>
      </c>
      <c r="G991" t="n">
        <v>81.20999999999999</v>
      </c>
      <c r="H991" t="n">
        <v>1.53</v>
      </c>
      <c r="I991" t="n">
        <v>5</v>
      </c>
      <c r="J991" t="n">
        <v>235.76</v>
      </c>
      <c r="K991" t="n">
        <v>55.27</v>
      </c>
      <c r="L991" t="n">
        <v>20.25</v>
      </c>
      <c r="M991" t="n">
        <v>3</v>
      </c>
      <c r="N991" t="n">
        <v>55.24</v>
      </c>
      <c r="O991" t="n">
        <v>29311.69</v>
      </c>
      <c r="P991" t="n">
        <v>86.12</v>
      </c>
      <c r="Q991" t="n">
        <v>204.19</v>
      </c>
      <c r="R991" t="n">
        <v>24.21</v>
      </c>
      <c r="S991" t="n">
        <v>17.37</v>
      </c>
      <c r="T991" t="n">
        <v>1321.55</v>
      </c>
      <c r="U991" t="n">
        <v>0.72</v>
      </c>
      <c r="V991" t="n">
        <v>0.75</v>
      </c>
      <c r="W991" t="n">
        <v>1.14</v>
      </c>
      <c r="X991" t="n">
        <v>0.08</v>
      </c>
      <c r="Y991" t="n">
        <v>1</v>
      </c>
      <c r="Z991" t="n">
        <v>10</v>
      </c>
    </row>
    <row r="992">
      <c r="A992" t="n">
        <v>78</v>
      </c>
      <c r="B992" t="n">
        <v>105</v>
      </c>
      <c r="C992" t="inlineStr">
        <is>
          <t xml:space="preserve">CONCLUIDO	</t>
        </is>
      </c>
      <c r="D992" t="n">
        <v>10.559</v>
      </c>
      <c r="E992" t="n">
        <v>9.470000000000001</v>
      </c>
      <c r="F992" t="n">
        <v>6.74</v>
      </c>
      <c r="G992" t="n">
        <v>101.15</v>
      </c>
      <c r="H992" t="n">
        <v>1.54</v>
      </c>
      <c r="I992" t="n">
        <v>4</v>
      </c>
      <c r="J992" t="n">
        <v>236.2</v>
      </c>
      <c r="K992" t="n">
        <v>55.27</v>
      </c>
      <c r="L992" t="n">
        <v>20.5</v>
      </c>
      <c r="M992" t="n">
        <v>2</v>
      </c>
      <c r="N992" t="n">
        <v>55.42</v>
      </c>
      <c r="O992" t="n">
        <v>29364.87</v>
      </c>
      <c r="P992" t="n">
        <v>85.42</v>
      </c>
      <c r="Q992" t="n">
        <v>204.14</v>
      </c>
      <c r="R992" t="n">
        <v>23.44</v>
      </c>
      <c r="S992" t="n">
        <v>17.37</v>
      </c>
      <c r="T992" t="n">
        <v>943.0599999999999</v>
      </c>
      <c r="U992" t="n">
        <v>0.74</v>
      </c>
      <c r="V992" t="n">
        <v>0.76</v>
      </c>
      <c r="W992" t="n">
        <v>1.14</v>
      </c>
      <c r="X992" t="n">
        <v>0.05</v>
      </c>
      <c r="Y992" t="n">
        <v>1</v>
      </c>
      <c r="Z992" t="n">
        <v>10</v>
      </c>
    </row>
    <row r="993">
      <c r="A993" t="n">
        <v>79</v>
      </c>
      <c r="B993" t="n">
        <v>105</v>
      </c>
      <c r="C993" t="inlineStr">
        <is>
          <t xml:space="preserve">CONCLUIDO	</t>
        </is>
      </c>
      <c r="D993" t="n">
        <v>10.5597</v>
      </c>
      <c r="E993" t="n">
        <v>9.470000000000001</v>
      </c>
      <c r="F993" t="n">
        <v>6.74</v>
      </c>
      <c r="G993" t="n">
        <v>101.15</v>
      </c>
      <c r="H993" t="n">
        <v>1.56</v>
      </c>
      <c r="I993" t="n">
        <v>4</v>
      </c>
      <c r="J993" t="n">
        <v>236.63</v>
      </c>
      <c r="K993" t="n">
        <v>55.27</v>
      </c>
      <c r="L993" t="n">
        <v>20.75</v>
      </c>
      <c r="M993" t="n">
        <v>2</v>
      </c>
      <c r="N993" t="n">
        <v>55.6</v>
      </c>
      <c r="O993" t="n">
        <v>29418.12</v>
      </c>
      <c r="P993" t="n">
        <v>85.51000000000001</v>
      </c>
      <c r="Q993" t="n">
        <v>204.14</v>
      </c>
      <c r="R993" t="n">
        <v>23.44</v>
      </c>
      <c r="S993" t="n">
        <v>17.37</v>
      </c>
      <c r="T993" t="n">
        <v>944.14</v>
      </c>
      <c r="U993" t="n">
        <v>0.74</v>
      </c>
      <c r="V993" t="n">
        <v>0.76</v>
      </c>
      <c r="W993" t="n">
        <v>1.14</v>
      </c>
      <c r="X993" t="n">
        <v>0.05</v>
      </c>
      <c r="Y993" t="n">
        <v>1</v>
      </c>
      <c r="Z993" t="n">
        <v>10</v>
      </c>
    </row>
    <row r="994">
      <c r="A994" t="n">
        <v>80</v>
      </c>
      <c r="B994" t="n">
        <v>105</v>
      </c>
      <c r="C994" t="inlineStr">
        <is>
          <t xml:space="preserve">CONCLUIDO	</t>
        </is>
      </c>
      <c r="D994" t="n">
        <v>10.5522</v>
      </c>
      <c r="E994" t="n">
        <v>9.48</v>
      </c>
      <c r="F994" t="n">
        <v>6.75</v>
      </c>
      <c r="G994" t="n">
        <v>101.25</v>
      </c>
      <c r="H994" t="n">
        <v>1.58</v>
      </c>
      <c r="I994" t="n">
        <v>4</v>
      </c>
      <c r="J994" t="n">
        <v>237.06</v>
      </c>
      <c r="K994" t="n">
        <v>55.27</v>
      </c>
      <c r="L994" t="n">
        <v>21</v>
      </c>
      <c r="M994" t="n">
        <v>2</v>
      </c>
      <c r="N994" t="n">
        <v>55.79</v>
      </c>
      <c r="O994" t="n">
        <v>29471.44</v>
      </c>
      <c r="P994" t="n">
        <v>85.73</v>
      </c>
      <c r="Q994" t="n">
        <v>204.14</v>
      </c>
      <c r="R994" t="n">
        <v>23.65</v>
      </c>
      <c r="S994" t="n">
        <v>17.37</v>
      </c>
      <c r="T994" t="n">
        <v>1047.04</v>
      </c>
      <c r="U994" t="n">
        <v>0.73</v>
      </c>
      <c r="V994" t="n">
        <v>0.76</v>
      </c>
      <c r="W994" t="n">
        <v>1.14</v>
      </c>
      <c r="X994" t="n">
        <v>0.06</v>
      </c>
      <c r="Y994" t="n">
        <v>1</v>
      </c>
      <c r="Z994" t="n">
        <v>10</v>
      </c>
    </row>
    <row r="995">
      <c r="A995" t="n">
        <v>81</v>
      </c>
      <c r="B995" t="n">
        <v>105</v>
      </c>
      <c r="C995" t="inlineStr">
        <is>
          <t xml:space="preserve">CONCLUIDO	</t>
        </is>
      </c>
      <c r="D995" t="n">
        <v>10.5535</v>
      </c>
      <c r="E995" t="n">
        <v>9.48</v>
      </c>
      <c r="F995" t="n">
        <v>6.75</v>
      </c>
      <c r="G995" t="n">
        <v>101.23</v>
      </c>
      <c r="H995" t="n">
        <v>1.59</v>
      </c>
      <c r="I995" t="n">
        <v>4</v>
      </c>
      <c r="J995" t="n">
        <v>237.49</v>
      </c>
      <c r="K995" t="n">
        <v>55.27</v>
      </c>
      <c r="L995" t="n">
        <v>21.25</v>
      </c>
      <c r="M995" t="n">
        <v>2</v>
      </c>
      <c r="N995" t="n">
        <v>55.97</v>
      </c>
      <c r="O995" t="n">
        <v>29524.81</v>
      </c>
      <c r="P995" t="n">
        <v>85.83</v>
      </c>
      <c r="Q995" t="n">
        <v>204.14</v>
      </c>
      <c r="R995" t="n">
        <v>23.64</v>
      </c>
      <c r="S995" t="n">
        <v>17.37</v>
      </c>
      <c r="T995" t="n">
        <v>1044.81</v>
      </c>
      <c r="U995" t="n">
        <v>0.73</v>
      </c>
      <c r="V995" t="n">
        <v>0.76</v>
      </c>
      <c r="W995" t="n">
        <v>1.14</v>
      </c>
      <c r="X995" t="n">
        <v>0.06</v>
      </c>
      <c r="Y995" t="n">
        <v>1</v>
      </c>
      <c r="Z995" t="n">
        <v>10</v>
      </c>
    </row>
    <row r="996">
      <c r="A996" t="n">
        <v>82</v>
      </c>
      <c r="B996" t="n">
        <v>105</v>
      </c>
      <c r="C996" t="inlineStr">
        <is>
          <t xml:space="preserve">CONCLUIDO	</t>
        </is>
      </c>
      <c r="D996" t="n">
        <v>10.5538</v>
      </c>
      <c r="E996" t="n">
        <v>9.48</v>
      </c>
      <c r="F996" t="n">
        <v>6.75</v>
      </c>
      <c r="G996" t="n">
        <v>101.22</v>
      </c>
      <c r="H996" t="n">
        <v>1.61</v>
      </c>
      <c r="I996" t="n">
        <v>4</v>
      </c>
      <c r="J996" t="n">
        <v>237.93</v>
      </c>
      <c r="K996" t="n">
        <v>55.27</v>
      </c>
      <c r="L996" t="n">
        <v>21.5</v>
      </c>
      <c r="M996" t="n">
        <v>2</v>
      </c>
      <c r="N996" t="n">
        <v>56.15</v>
      </c>
      <c r="O996" t="n">
        <v>29578.26</v>
      </c>
      <c r="P996" t="n">
        <v>85.84</v>
      </c>
      <c r="Q996" t="n">
        <v>204.14</v>
      </c>
      <c r="R996" t="n">
        <v>23.7</v>
      </c>
      <c r="S996" t="n">
        <v>17.37</v>
      </c>
      <c r="T996" t="n">
        <v>1070.99</v>
      </c>
      <c r="U996" t="n">
        <v>0.73</v>
      </c>
      <c r="V996" t="n">
        <v>0.76</v>
      </c>
      <c r="W996" t="n">
        <v>1.14</v>
      </c>
      <c r="X996" t="n">
        <v>0.06</v>
      </c>
      <c r="Y996" t="n">
        <v>1</v>
      </c>
      <c r="Z996" t="n">
        <v>10</v>
      </c>
    </row>
    <row r="997">
      <c r="A997" t="n">
        <v>83</v>
      </c>
      <c r="B997" t="n">
        <v>105</v>
      </c>
      <c r="C997" t="inlineStr">
        <is>
          <t xml:space="preserve">CONCLUIDO	</t>
        </is>
      </c>
      <c r="D997" t="n">
        <v>10.5553</v>
      </c>
      <c r="E997" t="n">
        <v>9.470000000000001</v>
      </c>
      <c r="F997" t="n">
        <v>6.75</v>
      </c>
      <c r="G997" t="n">
        <v>101.2</v>
      </c>
      <c r="H997" t="n">
        <v>1.62</v>
      </c>
      <c r="I997" t="n">
        <v>4</v>
      </c>
      <c r="J997" t="n">
        <v>238.36</v>
      </c>
      <c r="K997" t="n">
        <v>55.27</v>
      </c>
      <c r="L997" t="n">
        <v>21.75</v>
      </c>
      <c r="M997" t="n">
        <v>2</v>
      </c>
      <c r="N997" t="n">
        <v>56.34</v>
      </c>
      <c r="O997" t="n">
        <v>29631.77</v>
      </c>
      <c r="P997" t="n">
        <v>86.04000000000001</v>
      </c>
      <c r="Q997" t="n">
        <v>204.14</v>
      </c>
      <c r="R997" t="n">
        <v>23.61</v>
      </c>
      <c r="S997" t="n">
        <v>17.37</v>
      </c>
      <c r="T997" t="n">
        <v>1026.89</v>
      </c>
      <c r="U997" t="n">
        <v>0.74</v>
      </c>
      <c r="V997" t="n">
        <v>0.76</v>
      </c>
      <c r="W997" t="n">
        <v>1.14</v>
      </c>
      <c r="X997" t="n">
        <v>0.06</v>
      </c>
      <c r="Y997" t="n">
        <v>1</v>
      </c>
      <c r="Z997" t="n">
        <v>10</v>
      </c>
    </row>
    <row r="998">
      <c r="A998" t="n">
        <v>84</v>
      </c>
      <c r="B998" t="n">
        <v>105</v>
      </c>
      <c r="C998" t="inlineStr">
        <is>
          <t xml:space="preserve">CONCLUIDO	</t>
        </is>
      </c>
      <c r="D998" t="n">
        <v>10.5584</v>
      </c>
      <c r="E998" t="n">
        <v>9.470000000000001</v>
      </c>
      <c r="F998" t="n">
        <v>6.74</v>
      </c>
      <c r="G998" t="n">
        <v>101.16</v>
      </c>
      <c r="H998" t="n">
        <v>1.64</v>
      </c>
      <c r="I998" t="n">
        <v>4</v>
      </c>
      <c r="J998" t="n">
        <v>238.79</v>
      </c>
      <c r="K998" t="n">
        <v>55.27</v>
      </c>
      <c r="L998" t="n">
        <v>22</v>
      </c>
      <c r="M998" t="n">
        <v>2</v>
      </c>
      <c r="N998" t="n">
        <v>56.52</v>
      </c>
      <c r="O998" t="n">
        <v>29685.34</v>
      </c>
      <c r="P998" t="n">
        <v>85.98</v>
      </c>
      <c r="Q998" t="n">
        <v>204.22</v>
      </c>
      <c r="R998" t="n">
        <v>23.49</v>
      </c>
      <c r="S998" t="n">
        <v>17.37</v>
      </c>
      <c r="T998" t="n">
        <v>967.67</v>
      </c>
      <c r="U998" t="n">
        <v>0.74</v>
      </c>
      <c r="V998" t="n">
        <v>0.76</v>
      </c>
      <c r="W998" t="n">
        <v>1.14</v>
      </c>
      <c r="X998" t="n">
        <v>0.05</v>
      </c>
      <c r="Y998" t="n">
        <v>1</v>
      </c>
      <c r="Z998" t="n">
        <v>10</v>
      </c>
    </row>
    <row r="999">
      <c r="A999" t="n">
        <v>85</v>
      </c>
      <c r="B999" t="n">
        <v>105</v>
      </c>
      <c r="C999" t="inlineStr">
        <is>
          <t xml:space="preserve">CONCLUIDO	</t>
        </is>
      </c>
      <c r="D999" t="n">
        <v>10.5587</v>
      </c>
      <c r="E999" t="n">
        <v>9.470000000000001</v>
      </c>
      <c r="F999" t="n">
        <v>6.74</v>
      </c>
      <c r="G999" t="n">
        <v>101.16</v>
      </c>
      <c r="H999" t="n">
        <v>1.65</v>
      </c>
      <c r="I999" t="n">
        <v>4</v>
      </c>
      <c r="J999" t="n">
        <v>239.23</v>
      </c>
      <c r="K999" t="n">
        <v>55.27</v>
      </c>
      <c r="L999" t="n">
        <v>22.25</v>
      </c>
      <c r="M999" t="n">
        <v>2</v>
      </c>
      <c r="N999" t="n">
        <v>56.71</v>
      </c>
      <c r="O999" t="n">
        <v>29738.98</v>
      </c>
      <c r="P999" t="n">
        <v>86.04000000000001</v>
      </c>
      <c r="Q999" t="n">
        <v>204.14</v>
      </c>
      <c r="R999" t="n">
        <v>23.46</v>
      </c>
      <c r="S999" t="n">
        <v>17.37</v>
      </c>
      <c r="T999" t="n">
        <v>950.3</v>
      </c>
      <c r="U999" t="n">
        <v>0.74</v>
      </c>
      <c r="V999" t="n">
        <v>0.76</v>
      </c>
      <c r="W999" t="n">
        <v>1.14</v>
      </c>
      <c r="X999" t="n">
        <v>0.05</v>
      </c>
      <c r="Y999" t="n">
        <v>1</v>
      </c>
      <c r="Z999" t="n">
        <v>10</v>
      </c>
    </row>
    <row r="1000">
      <c r="A1000" t="n">
        <v>86</v>
      </c>
      <c r="B1000" t="n">
        <v>105</v>
      </c>
      <c r="C1000" t="inlineStr">
        <is>
          <t xml:space="preserve">CONCLUIDO	</t>
        </is>
      </c>
      <c r="D1000" t="n">
        <v>10.5569</v>
      </c>
      <c r="E1000" t="n">
        <v>9.470000000000001</v>
      </c>
      <c r="F1000" t="n">
        <v>6.75</v>
      </c>
      <c r="G1000" t="n">
        <v>101.18</v>
      </c>
      <c r="H1000" t="n">
        <v>1.67</v>
      </c>
      <c r="I1000" t="n">
        <v>4</v>
      </c>
      <c r="J1000" t="n">
        <v>239.66</v>
      </c>
      <c r="K1000" t="n">
        <v>55.27</v>
      </c>
      <c r="L1000" t="n">
        <v>22.5</v>
      </c>
      <c r="M1000" t="n">
        <v>2</v>
      </c>
      <c r="N1000" t="n">
        <v>56.89</v>
      </c>
      <c r="O1000" t="n">
        <v>29792.69</v>
      </c>
      <c r="P1000" t="n">
        <v>86.06</v>
      </c>
      <c r="Q1000" t="n">
        <v>204.14</v>
      </c>
      <c r="R1000" t="n">
        <v>23.54</v>
      </c>
      <c r="S1000" t="n">
        <v>17.37</v>
      </c>
      <c r="T1000" t="n">
        <v>992.4299999999999</v>
      </c>
      <c r="U1000" t="n">
        <v>0.74</v>
      </c>
      <c r="V1000" t="n">
        <v>0.76</v>
      </c>
      <c r="W1000" t="n">
        <v>1.14</v>
      </c>
      <c r="X1000" t="n">
        <v>0.05</v>
      </c>
      <c r="Y1000" t="n">
        <v>1</v>
      </c>
      <c r="Z1000" t="n">
        <v>10</v>
      </c>
    </row>
    <row r="1001">
      <c r="A1001" t="n">
        <v>87</v>
      </c>
      <c r="B1001" t="n">
        <v>105</v>
      </c>
      <c r="C1001" t="inlineStr">
        <is>
          <t xml:space="preserve">CONCLUIDO	</t>
        </is>
      </c>
      <c r="D1001" t="n">
        <v>10.5482</v>
      </c>
      <c r="E1001" t="n">
        <v>9.48</v>
      </c>
      <c r="F1001" t="n">
        <v>6.75</v>
      </c>
      <c r="G1001" t="n">
        <v>101.3</v>
      </c>
      <c r="H1001" t="n">
        <v>1.69</v>
      </c>
      <c r="I1001" t="n">
        <v>4</v>
      </c>
      <c r="J1001" t="n">
        <v>240.1</v>
      </c>
      <c r="K1001" t="n">
        <v>55.27</v>
      </c>
      <c r="L1001" t="n">
        <v>22.75</v>
      </c>
      <c r="M1001" t="n">
        <v>2</v>
      </c>
      <c r="N1001" t="n">
        <v>57.08</v>
      </c>
      <c r="O1001" t="n">
        <v>29846.46</v>
      </c>
      <c r="P1001" t="n">
        <v>86.06</v>
      </c>
      <c r="Q1001" t="n">
        <v>204.14</v>
      </c>
      <c r="R1001" t="n">
        <v>23.74</v>
      </c>
      <c r="S1001" t="n">
        <v>17.37</v>
      </c>
      <c r="T1001" t="n">
        <v>1094.8</v>
      </c>
      <c r="U1001" t="n">
        <v>0.73</v>
      </c>
      <c r="V1001" t="n">
        <v>0.76</v>
      </c>
      <c r="W1001" t="n">
        <v>1.14</v>
      </c>
      <c r="X1001" t="n">
        <v>0.06</v>
      </c>
      <c r="Y1001" t="n">
        <v>1</v>
      </c>
      <c r="Z1001" t="n">
        <v>10</v>
      </c>
    </row>
    <row r="1002">
      <c r="A1002" t="n">
        <v>88</v>
      </c>
      <c r="B1002" t="n">
        <v>105</v>
      </c>
      <c r="C1002" t="inlineStr">
        <is>
          <t xml:space="preserve">CONCLUIDO	</t>
        </is>
      </c>
      <c r="D1002" t="n">
        <v>10.5501</v>
      </c>
      <c r="E1002" t="n">
        <v>9.48</v>
      </c>
      <c r="F1002" t="n">
        <v>6.75</v>
      </c>
      <c r="G1002" t="n">
        <v>101.28</v>
      </c>
      <c r="H1002" t="n">
        <v>1.7</v>
      </c>
      <c r="I1002" t="n">
        <v>4</v>
      </c>
      <c r="J1002" t="n">
        <v>240.54</v>
      </c>
      <c r="K1002" t="n">
        <v>55.27</v>
      </c>
      <c r="L1002" t="n">
        <v>23</v>
      </c>
      <c r="M1002" t="n">
        <v>2</v>
      </c>
      <c r="N1002" t="n">
        <v>57.26</v>
      </c>
      <c r="O1002" t="n">
        <v>29900.43</v>
      </c>
      <c r="P1002" t="n">
        <v>85.95</v>
      </c>
      <c r="Q1002" t="n">
        <v>204.14</v>
      </c>
      <c r="R1002" t="n">
        <v>23.72</v>
      </c>
      <c r="S1002" t="n">
        <v>17.37</v>
      </c>
      <c r="T1002" t="n">
        <v>1083.21</v>
      </c>
      <c r="U1002" t="n">
        <v>0.73</v>
      </c>
      <c r="V1002" t="n">
        <v>0.76</v>
      </c>
      <c r="W1002" t="n">
        <v>1.14</v>
      </c>
      <c r="X1002" t="n">
        <v>0.06</v>
      </c>
      <c r="Y1002" t="n">
        <v>1</v>
      </c>
      <c r="Z1002" t="n">
        <v>10</v>
      </c>
    </row>
    <row r="1003">
      <c r="A1003" t="n">
        <v>89</v>
      </c>
      <c r="B1003" t="n">
        <v>105</v>
      </c>
      <c r="C1003" t="inlineStr">
        <is>
          <t xml:space="preserve">CONCLUIDO	</t>
        </is>
      </c>
      <c r="D1003" t="n">
        <v>10.5532</v>
      </c>
      <c r="E1003" t="n">
        <v>9.48</v>
      </c>
      <c r="F1003" t="n">
        <v>6.75</v>
      </c>
      <c r="G1003" t="n">
        <v>101.23</v>
      </c>
      <c r="H1003" t="n">
        <v>1.72</v>
      </c>
      <c r="I1003" t="n">
        <v>4</v>
      </c>
      <c r="J1003" t="n">
        <v>240.97</v>
      </c>
      <c r="K1003" t="n">
        <v>55.27</v>
      </c>
      <c r="L1003" t="n">
        <v>23.25</v>
      </c>
      <c r="M1003" t="n">
        <v>2</v>
      </c>
      <c r="N1003" t="n">
        <v>57.45</v>
      </c>
      <c r="O1003" t="n">
        <v>29954.34</v>
      </c>
      <c r="P1003" t="n">
        <v>85.86</v>
      </c>
      <c r="Q1003" t="n">
        <v>204.14</v>
      </c>
      <c r="R1003" t="n">
        <v>23.66</v>
      </c>
      <c r="S1003" t="n">
        <v>17.37</v>
      </c>
      <c r="T1003" t="n">
        <v>1051.85</v>
      </c>
      <c r="U1003" t="n">
        <v>0.73</v>
      </c>
      <c r="V1003" t="n">
        <v>0.76</v>
      </c>
      <c r="W1003" t="n">
        <v>1.14</v>
      </c>
      <c r="X1003" t="n">
        <v>0.06</v>
      </c>
      <c r="Y1003" t="n">
        <v>1</v>
      </c>
      <c r="Z1003" t="n">
        <v>10</v>
      </c>
    </row>
    <row r="1004">
      <c r="A1004" t="n">
        <v>90</v>
      </c>
      <c r="B1004" t="n">
        <v>105</v>
      </c>
      <c r="C1004" t="inlineStr">
        <is>
          <t xml:space="preserve">CONCLUIDO	</t>
        </is>
      </c>
      <c r="D1004" t="n">
        <v>10.5556</v>
      </c>
      <c r="E1004" t="n">
        <v>9.470000000000001</v>
      </c>
      <c r="F1004" t="n">
        <v>6.75</v>
      </c>
      <c r="G1004" t="n">
        <v>101.2</v>
      </c>
      <c r="H1004" t="n">
        <v>1.73</v>
      </c>
      <c r="I1004" t="n">
        <v>4</v>
      </c>
      <c r="J1004" t="n">
        <v>241.41</v>
      </c>
      <c r="K1004" t="n">
        <v>55.27</v>
      </c>
      <c r="L1004" t="n">
        <v>23.5</v>
      </c>
      <c r="M1004" t="n">
        <v>2</v>
      </c>
      <c r="N1004" t="n">
        <v>57.64</v>
      </c>
      <c r="O1004" t="n">
        <v>30008.32</v>
      </c>
      <c r="P1004" t="n">
        <v>85.70999999999999</v>
      </c>
      <c r="Q1004" t="n">
        <v>204.17</v>
      </c>
      <c r="R1004" t="n">
        <v>23.55</v>
      </c>
      <c r="S1004" t="n">
        <v>17.37</v>
      </c>
      <c r="T1004" t="n">
        <v>999.05</v>
      </c>
      <c r="U1004" t="n">
        <v>0.74</v>
      </c>
      <c r="V1004" t="n">
        <v>0.76</v>
      </c>
      <c r="W1004" t="n">
        <v>1.14</v>
      </c>
      <c r="X1004" t="n">
        <v>0.06</v>
      </c>
      <c r="Y1004" t="n">
        <v>1</v>
      </c>
      <c r="Z1004" t="n">
        <v>10</v>
      </c>
    </row>
    <row r="1005">
      <c r="A1005" t="n">
        <v>91</v>
      </c>
      <c r="B1005" t="n">
        <v>105</v>
      </c>
      <c r="C1005" t="inlineStr">
        <is>
          <t xml:space="preserve">CONCLUIDO	</t>
        </is>
      </c>
      <c r="D1005" t="n">
        <v>10.5544</v>
      </c>
      <c r="E1005" t="n">
        <v>9.470000000000001</v>
      </c>
      <c r="F1005" t="n">
        <v>6.75</v>
      </c>
      <c r="G1005" t="n">
        <v>101.22</v>
      </c>
      <c r="H1005" t="n">
        <v>1.75</v>
      </c>
      <c r="I1005" t="n">
        <v>4</v>
      </c>
      <c r="J1005" t="n">
        <v>241.85</v>
      </c>
      <c r="K1005" t="n">
        <v>55.27</v>
      </c>
      <c r="L1005" t="n">
        <v>23.75</v>
      </c>
      <c r="M1005" t="n">
        <v>2</v>
      </c>
      <c r="N1005" t="n">
        <v>57.83</v>
      </c>
      <c r="O1005" t="n">
        <v>30062.36</v>
      </c>
      <c r="P1005" t="n">
        <v>85.61</v>
      </c>
      <c r="Q1005" t="n">
        <v>204.14</v>
      </c>
      <c r="R1005" t="n">
        <v>23.61</v>
      </c>
      <c r="S1005" t="n">
        <v>17.37</v>
      </c>
      <c r="T1005" t="n">
        <v>1029.04</v>
      </c>
      <c r="U1005" t="n">
        <v>0.74</v>
      </c>
      <c r="V1005" t="n">
        <v>0.76</v>
      </c>
      <c r="W1005" t="n">
        <v>1.14</v>
      </c>
      <c r="X1005" t="n">
        <v>0.06</v>
      </c>
      <c r="Y1005" t="n">
        <v>1</v>
      </c>
      <c r="Z1005" t="n">
        <v>10</v>
      </c>
    </row>
    <row r="1006">
      <c r="A1006" t="n">
        <v>92</v>
      </c>
      <c r="B1006" t="n">
        <v>105</v>
      </c>
      <c r="C1006" t="inlineStr">
        <is>
          <t xml:space="preserve">CONCLUIDO	</t>
        </is>
      </c>
      <c r="D1006" t="n">
        <v>10.5625</v>
      </c>
      <c r="E1006" t="n">
        <v>9.470000000000001</v>
      </c>
      <c r="F1006" t="n">
        <v>6.74</v>
      </c>
      <c r="G1006" t="n">
        <v>101.11</v>
      </c>
      <c r="H1006" t="n">
        <v>1.76</v>
      </c>
      <c r="I1006" t="n">
        <v>4</v>
      </c>
      <c r="J1006" t="n">
        <v>242.29</v>
      </c>
      <c r="K1006" t="n">
        <v>55.27</v>
      </c>
      <c r="L1006" t="n">
        <v>24</v>
      </c>
      <c r="M1006" t="n">
        <v>2</v>
      </c>
      <c r="N1006" t="n">
        <v>58.02</v>
      </c>
      <c r="O1006" t="n">
        <v>30116.47</v>
      </c>
      <c r="P1006" t="n">
        <v>85.31</v>
      </c>
      <c r="Q1006" t="n">
        <v>204.14</v>
      </c>
      <c r="R1006" t="n">
        <v>23.35</v>
      </c>
      <c r="S1006" t="n">
        <v>17.37</v>
      </c>
      <c r="T1006" t="n">
        <v>899.3099999999999</v>
      </c>
      <c r="U1006" t="n">
        <v>0.74</v>
      </c>
      <c r="V1006" t="n">
        <v>0.76</v>
      </c>
      <c r="W1006" t="n">
        <v>1.14</v>
      </c>
      <c r="X1006" t="n">
        <v>0.05</v>
      </c>
      <c r="Y1006" t="n">
        <v>1</v>
      </c>
      <c r="Z1006" t="n">
        <v>10</v>
      </c>
    </row>
    <row r="1007">
      <c r="A1007" t="n">
        <v>93</v>
      </c>
      <c r="B1007" t="n">
        <v>105</v>
      </c>
      <c r="C1007" t="inlineStr">
        <is>
          <t xml:space="preserve">CONCLUIDO	</t>
        </is>
      </c>
      <c r="D1007" t="n">
        <v>10.5603</v>
      </c>
      <c r="E1007" t="n">
        <v>9.470000000000001</v>
      </c>
      <c r="F1007" t="n">
        <v>6.74</v>
      </c>
      <c r="G1007" t="n">
        <v>101.14</v>
      </c>
      <c r="H1007" t="n">
        <v>1.78</v>
      </c>
      <c r="I1007" t="n">
        <v>4</v>
      </c>
      <c r="J1007" t="n">
        <v>242.73</v>
      </c>
      <c r="K1007" t="n">
        <v>55.27</v>
      </c>
      <c r="L1007" t="n">
        <v>24.25</v>
      </c>
      <c r="M1007" t="n">
        <v>2</v>
      </c>
      <c r="N1007" t="n">
        <v>58.21</v>
      </c>
      <c r="O1007" t="n">
        <v>30170.65</v>
      </c>
      <c r="P1007" t="n">
        <v>85.06999999999999</v>
      </c>
      <c r="Q1007" t="n">
        <v>204.14</v>
      </c>
      <c r="R1007" t="n">
        <v>23.44</v>
      </c>
      <c r="S1007" t="n">
        <v>17.37</v>
      </c>
      <c r="T1007" t="n">
        <v>940.37</v>
      </c>
      <c r="U1007" t="n">
        <v>0.74</v>
      </c>
      <c r="V1007" t="n">
        <v>0.76</v>
      </c>
      <c r="W1007" t="n">
        <v>1.14</v>
      </c>
      <c r="X1007" t="n">
        <v>0.05</v>
      </c>
      <c r="Y1007" t="n">
        <v>1</v>
      </c>
      <c r="Z1007" t="n">
        <v>10</v>
      </c>
    </row>
    <row r="1008">
      <c r="A1008" t="n">
        <v>94</v>
      </c>
      <c r="B1008" t="n">
        <v>105</v>
      </c>
      <c r="C1008" t="inlineStr">
        <is>
          <t xml:space="preserve">CONCLUIDO	</t>
        </is>
      </c>
      <c r="D1008" t="n">
        <v>10.5618</v>
      </c>
      <c r="E1008" t="n">
        <v>9.470000000000001</v>
      </c>
      <c r="F1008" t="n">
        <v>6.74</v>
      </c>
      <c r="G1008" t="n">
        <v>101.12</v>
      </c>
      <c r="H1008" t="n">
        <v>1.79</v>
      </c>
      <c r="I1008" t="n">
        <v>4</v>
      </c>
      <c r="J1008" t="n">
        <v>243.17</v>
      </c>
      <c r="K1008" t="n">
        <v>55.27</v>
      </c>
      <c r="L1008" t="n">
        <v>24.5</v>
      </c>
      <c r="M1008" t="n">
        <v>2</v>
      </c>
      <c r="N1008" t="n">
        <v>58.4</v>
      </c>
      <c r="O1008" t="n">
        <v>30224.9</v>
      </c>
      <c r="P1008" t="n">
        <v>84.81</v>
      </c>
      <c r="Q1008" t="n">
        <v>204.14</v>
      </c>
      <c r="R1008" t="n">
        <v>23.42</v>
      </c>
      <c r="S1008" t="n">
        <v>17.37</v>
      </c>
      <c r="T1008" t="n">
        <v>934.24</v>
      </c>
      <c r="U1008" t="n">
        <v>0.74</v>
      </c>
      <c r="V1008" t="n">
        <v>0.76</v>
      </c>
      <c r="W1008" t="n">
        <v>1.14</v>
      </c>
      <c r="X1008" t="n">
        <v>0.05</v>
      </c>
      <c r="Y1008" t="n">
        <v>1</v>
      </c>
      <c r="Z1008" t="n">
        <v>10</v>
      </c>
    </row>
    <row r="1009">
      <c r="A1009" t="n">
        <v>95</v>
      </c>
      <c r="B1009" t="n">
        <v>105</v>
      </c>
      <c r="C1009" t="inlineStr">
        <is>
          <t xml:space="preserve">CONCLUIDO	</t>
        </is>
      </c>
      <c r="D1009" t="n">
        <v>10.5587</v>
      </c>
      <c r="E1009" t="n">
        <v>9.470000000000001</v>
      </c>
      <c r="F1009" t="n">
        <v>6.74</v>
      </c>
      <c r="G1009" t="n">
        <v>101.16</v>
      </c>
      <c r="H1009" t="n">
        <v>1.81</v>
      </c>
      <c r="I1009" t="n">
        <v>4</v>
      </c>
      <c r="J1009" t="n">
        <v>243.61</v>
      </c>
      <c r="K1009" t="n">
        <v>55.27</v>
      </c>
      <c r="L1009" t="n">
        <v>24.75</v>
      </c>
      <c r="M1009" t="n">
        <v>2</v>
      </c>
      <c r="N1009" t="n">
        <v>58.59</v>
      </c>
      <c r="O1009" t="n">
        <v>30279.22</v>
      </c>
      <c r="P1009" t="n">
        <v>84.64</v>
      </c>
      <c r="Q1009" t="n">
        <v>204.14</v>
      </c>
      <c r="R1009" t="n">
        <v>23.41</v>
      </c>
      <c r="S1009" t="n">
        <v>17.37</v>
      </c>
      <c r="T1009" t="n">
        <v>926.87</v>
      </c>
      <c r="U1009" t="n">
        <v>0.74</v>
      </c>
      <c r="V1009" t="n">
        <v>0.76</v>
      </c>
      <c r="W1009" t="n">
        <v>1.14</v>
      </c>
      <c r="X1009" t="n">
        <v>0.05</v>
      </c>
      <c r="Y1009" t="n">
        <v>1</v>
      </c>
      <c r="Z1009" t="n">
        <v>10</v>
      </c>
    </row>
    <row r="1010">
      <c r="A1010" t="n">
        <v>96</v>
      </c>
      <c r="B1010" t="n">
        <v>105</v>
      </c>
      <c r="C1010" t="inlineStr">
        <is>
          <t xml:space="preserve">CONCLUIDO	</t>
        </is>
      </c>
      <c r="D1010" t="n">
        <v>10.5615</v>
      </c>
      <c r="E1010" t="n">
        <v>9.470000000000001</v>
      </c>
      <c r="F1010" t="n">
        <v>6.74</v>
      </c>
      <c r="G1010" t="n">
        <v>101.12</v>
      </c>
      <c r="H1010" t="n">
        <v>1.82</v>
      </c>
      <c r="I1010" t="n">
        <v>4</v>
      </c>
      <c r="J1010" t="n">
        <v>244.05</v>
      </c>
      <c r="K1010" t="n">
        <v>55.27</v>
      </c>
      <c r="L1010" t="n">
        <v>25</v>
      </c>
      <c r="M1010" t="n">
        <v>2</v>
      </c>
      <c r="N1010" t="n">
        <v>58.78</v>
      </c>
      <c r="O1010" t="n">
        <v>30333.61</v>
      </c>
      <c r="P1010" t="n">
        <v>84.2</v>
      </c>
      <c r="Q1010" t="n">
        <v>204.15</v>
      </c>
      <c r="R1010" t="n">
        <v>23.43</v>
      </c>
      <c r="S1010" t="n">
        <v>17.37</v>
      </c>
      <c r="T1010" t="n">
        <v>936.11</v>
      </c>
      <c r="U1010" t="n">
        <v>0.74</v>
      </c>
      <c r="V1010" t="n">
        <v>0.76</v>
      </c>
      <c r="W1010" t="n">
        <v>1.14</v>
      </c>
      <c r="X1010" t="n">
        <v>0.05</v>
      </c>
      <c r="Y1010" t="n">
        <v>1</v>
      </c>
      <c r="Z1010" t="n">
        <v>10</v>
      </c>
    </row>
    <row r="1011">
      <c r="A1011" t="n">
        <v>97</v>
      </c>
      <c r="B1011" t="n">
        <v>105</v>
      </c>
      <c r="C1011" t="inlineStr">
        <is>
          <t xml:space="preserve">CONCLUIDO	</t>
        </is>
      </c>
      <c r="D1011" t="n">
        <v>10.5687</v>
      </c>
      <c r="E1011" t="n">
        <v>9.460000000000001</v>
      </c>
      <c r="F1011" t="n">
        <v>6.74</v>
      </c>
      <c r="G1011" t="n">
        <v>101.03</v>
      </c>
      <c r="H1011" t="n">
        <v>1.84</v>
      </c>
      <c r="I1011" t="n">
        <v>4</v>
      </c>
      <c r="J1011" t="n">
        <v>244.49</v>
      </c>
      <c r="K1011" t="n">
        <v>55.27</v>
      </c>
      <c r="L1011" t="n">
        <v>25.25</v>
      </c>
      <c r="M1011" t="n">
        <v>2</v>
      </c>
      <c r="N1011" t="n">
        <v>58.97</v>
      </c>
      <c r="O1011" t="n">
        <v>30388.06</v>
      </c>
      <c r="P1011" t="n">
        <v>83.90000000000001</v>
      </c>
      <c r="Q1011" t="n">
        <v>204.14</v>
      </c>
      <c r="R1011" t="n">
        <v>23.17</v>
      </c>
      <c r="S1011" t="n">
        <v>17.37</v>
      </c>
      <c r="T1011" t="n">
        <v>809.36</v>
      </c>
      <c r="U1011" t="n">
        <v>0.75</v>
      </c>
      <c r="V1011" t="n">
        <v>0.76</v>
      </c>
      <c r="W1011" t="n">
        <v>1.14</v>
      </c>
      <c r="X1011" t="n">
        <v>0.04</v>
      </c>
      <c r="Y1011" t="n">
        <v>1</v>
      </c>
      <c r="Z1011" t="n">
        <v>10</v>
      </c>
    </row>
    <row r="1012">
      <c r="A1012" t="n">
        <v>98</v>
      </c>
      <c r="B1012" t="n">
        <v>105</v>
      </c>
      <c r="C1012" t="inlineStr">
        <is>
          <t xml:space="preserve">CONCLUIDO	</t>
        </is>
      </c>
      <c r="D1012" t="n">
        <v>10.5708</v>
      </c>
      <c r="E1012" t="n">
        <v>9.460000000000001</v>
      </c>
      <c r="F1012" t="n">
        <v>6.73</v>
      </c>
      <c r="G1012" t="n">
        <v>101</v>
      </c>
      <c r="H1012" t="n">
        <v>1.85</v>
      </c>
      <c r="I1012" t="n">
        <v>4</v>
      </c>
      <c r="J1012" t="n">
        <v>244.93</v>
      </c>
      <c r="K1012" t="n">
        <v>55.27</v>
      </c>
      <c r="L1012" t="n">
        <v>25.5</v>
      </c>
      <c r="M1012" t="n">
        <v>2</v>
      </c>
      <c r="N1012" t="n">
        <v>59.16</v>
      </c>
      <c r="O1012" t="n">
        <v>30442.58</v>
      </c>
      <c r="P1012" t="n">
        <v>83.64</v>
      </c>
      <c r="Q1012" t="n">
        <v>204.14</v>
      </c>
      <c r="R1012" t="n">
        <v>23.11</v>
      </c>
      <c r="S1012" t="n">
        <v>17.37</v>
      </c>
      <c r="T1012" t="n">
        <v>776.8</v>
      </c>
      <c r="U1012" t="n">
        <v>0.75</v>
      </c>
      <c r="V1012" t="n">
        <v>0.76</v>
      </c>
      <c r="W1012" t="n">
        <v>1.14</v>
      </c>
      <c r="X1012" t="n">
        <v>0.04</v>
      </c>
      <c r="Y1012" t="n">
        <v>1</v>
      </c>
      <c r="Z1012" t="n">
        <v>10</v>
      </c>
    </row>
    <row r="1013">
      <c r="A1013" t="n">
        <v>99</v>
      </c>
      <c r="B1013" t="n">
        <v>105</v>
      </c>
      <c r="C1013" t="inlineStr">
        <is>
          <t xml:space="preserve">CONCLUIDO	</t>
        </is>
      </c>
      <c r="D1013" t="n">
        <v>10.569</v>
      </c>
      <c r="E1013" t="n">
        <v>9.460000000000001</v>
      </c>
      <c r="F1013" t="n">
        <v>6.73</v>
      </c>
      <c r="G1013" t="n">
        <v>101.02</v>
      </c>
      <c r="H1013" t="n">
        <v>1.87</v>
      </c>
      <c r="I1013" t="n">
        <v>4</v>
      </c>
      <c r="J1013" t="n">
        <v>245.38</v>
      </c>
      <c r="K1013" t="n">
        <v>55.27</v>
      </c>
      <c r="L1013" t="n">
        <v>25.75</v>
      </c>
      <c r="M1013" t="n">
        <v>2</v>
      </c>
      <c r="N1013" t="n">
        <v>59.35</v>
      </c>
      <c r="O1013" t="n">
        <v>30497.18</v>
      </c>
      <c r="P1013" t="n">
        <v>83.18000000000001</v>
      </c>
      <c r="Q1013" t="n">
        <v>204.14</v>
      </c>
      <c r="R1013" t="n">
        <v>23.11</v>
      </c>
      <c r="S1013" t="n">
        <v>17.37</v>
      </c>
      <c r="T1013" t="n">
        <v>775.1</v>
      </c>
      <c r="U1013" t="n">
        <v>0.75</v>
      </c>
      <c r="V1013" t="n">
        <v>0.76</v>
      </c>
      <c r="W1013" t="n">
        <v>1.14</v>
      </c>
      <c r="X1013" t="n">
        <v>0.04</v>
      </c>
      <c r="Y1013" t="n">
        <v>1</v>
      </c>
      <c r="Z1013" t="n">
        <v>10</v>
      </c>
    </row>
    <row r="1014">
      <c r="A1014" t="n">
        <v>100</v>
      </c>
      <c r="B1014" t="n">
        <v>105</v>
      </c>
      <c r="C1014" t="inlineStr">
        <is>
          <t xml:space="preserve">CONCLUIDO	</t>
        </is>
      </c>
      <c r="D1014" t="n">
        <v>10.5646</v>
      </c>
      <c r="E1014" t="n">
        <v>9.470000000000001</v>
      </c>
      <c r="F1014" t="n">
        <v>6.74</v>
      </c>
      <c r="G1014" t="n">
        <v>101.08</v>
      </c>
      <c r="H1014" t="n">
        <v>1.88</v>
      </c>
      <c r="I1014" t="n">
        <v>4</v>
      </c>
      <c r="J1014" t="n">
        <v>245.82</v>
      </c>
      <c r="K1014" t="n">
        <v>55.27</v>
      </c>
      <c r="L1014" t="n">
        <v>26</v>
      </c>
      <c r="M1014" t="n">
        <v>2</v>
      </c>
      <c r="N1014" t="n">
        <v>59.55</v>
      </c>
      <c r="O1014" t="n">
        <v>30551.84</v>
      </c>
      <c r="P1014" t="n">
        <v>83.05</v>
      </c>
      <c r="Q1014" t="n">
        <v>204.14</v>
      </c>
      <c r="R1014" t="n">
        <v>23.26</v>
      </c>
      <c r="S1014" t="n">
        <v>17.37</v>
      </c>
      <c r="T1014" t="n">
        <v>854.2</v>
      </c>
      <c r="U1014" t="n">
        <v>0.75</v>
      </c>
      <c r="V1014" t="n">
        <v>0.76</v>
      </c>
      <c r="W1014" t="n">
        <v>1.14</v>
      </c>
      <c r="X1014" t="n">
        <v>0.05</v>
      </c>
      <c r="Y1014" t="n">
        <v>1</v>
      </c>
      <c r="Z1014" t="n">
        <v>10</v>
      </c>
    </row>
    <row r="1015">
      <c r="A1015" t="n">
        <v>101</v>
      </c>
      <c r="B1015" t="n">
        <v>105</v>
      </c>
      <c r="C1015" t="inlineStr">
        <is>
          <t xml:space="preserve">CONCLUIDO	</t>
        </is>
      </c>
      <c r="D1015" t="n">
        <v>10.5674</v>
      </c>
      <c r="E1015" t="n">
        <v>9.460000000000001</v>
      </c>
      <c r="F1015" t="n">
        <v>6.74</v>
      </c>
      <c r="G1015" t="n">
        <v>101.04</v>
      </c>
      <c r="H1015" t="n">
        <v>1.9</v>
      </c>
      <c r="I1015" t="n">
        <v>4</v>
      </c>
      <c r="J1015" t="n">
        <v>246.26</v>
      </c>
      <c r="K1015" t="n">
        <v>55.27</v>
      </c>
      <c r="L1015" t="n">
        <v>26.25</v>
      </c>
      <c r="M1015" t="n">
        <v>2</v>
      </c>
      <c r="N1015" t="n">
        <v>59.74</v>
      </c>
      <c r="O1015" t="n">
        <v>30606.57</v>
      </c>
      <c r="P1015" t="n">
        <v>82.76000000000001</v>
      </c>
      <c r="Q1015" t="n">
        <v>204.14</v>
      </c>
      <c r="R1015" t="n">
        <v>23.23</v>
      </c>
      <c r="S1015" t="n">
        <v>17.37</v>
      </c>
      <c r="T1015" t="n">
        <v>837.35</v>
      </c>
      <c r="U1015" t="n">
        <v>0.75</v>
      </c>
      <c r="V1015" t="n">
        <v>0.76</v>
      </c>
      <c r="W1015" t="n">
        <v>1.14</v>
      </c>
      <c r="X1015" t="n">
        <v>0.04</v>
      </c>
      <c r="Y1015" t="n">
        <v>1</v>
      </c>
      <c r="Z1015" t="n">
        <v>10</v>
      </c>
    </row>
    <row r="1016">
      <c r="A1016" t="n">
        <v>102</v>
      </c>
      <c r="B1016" t="n">
        <v>105</v>
      </c>
      <c r="C1016" t="inlineStr">
        <is>
          <t xml:space="preserve">CONCLUIDO	</t>
        </is>
      </c>
      <c r="D1016" t="n">
        <v>10.5609</v>
      </c>
      <c r="E1016" t="n">
        <v>9.470000000000001</v>
      </c>
      <c r="F1016" t="n">
        <v>6.74</v>
      </c>
      <c r="G1016" t="n">
        <v>101.13</v>
      </c>
      <c r="H1016" t="n">
        <v>1.91</v>
      </c>
      <c r="I1016" t="n">
        <v>4</v>
      </c>
      <c r="J1016" t="n">
        <v>246.71</v>
      </c>
      <c r="K1016" t="n">
        <v>55.27</v>
      </c>
      <c r="L1016" t="n">
        <v>26.5</v>
      </c>
      <c r="M1016" t="n">
        <v>2</v>
      </c>
      <c r="N1016" t="n">
        <v>59.93</v>
      </c>
      <c r="O1016" t="n">
        <v>30661.38</v>
      </c>
      <c r="P1016" t="n">
        <v>82.44</v>
      </c>
      <c r="Q1016" t="n">
        <v>204.14</v>
      </c>
      <c r="R1016" t="n">
        <v>23.41</v>
      </c>
      <c r="S1016" t="n">
        <v>17.37</v>
      </c>
      <c r="T1016" t="n">
        <v>929.54</v>
      </c>
      <c r="U1016" t="n">
        <v>0.74</v>
      </c>
      <c r="V1016" t="n">
        <v>0.76</v>
      </c>
      <c r="W1016" t="n">
        <v>1.14</v>
      </c>
      <c r="X1016" t="n">
        <v>0.05</v>
      </c>
      <c r="Y1016" t="n">
        <v>1</v>
      </c>
      <c r="Z1016" t="n">
        <v>10</v>
      </c>
    </row>
    <row r="1017">
      <c r="A1017" t="n">
        <v>103</v>
      </c>
      <c r="B1017" t="n">
        <v>105</v>
      </c>
      <c r="C1017" t="inlineStr">
        <is>
          <t xml:space="preserve">CONCLUIDO	</t>
        </is>
      </c>
      <c r="D1017" t="n">
        <v>10.5625</v>
      </c>
      <c r="E1017" t="n">
        <v>9.470000000000001</v>
      </c>
      <c r="F1017" t="n">
        <v>6.74</v>
      </c>
      <c r="G1017" t="n">
        <v>101.11</v>
      </c>
      <c r="H1017" t="n">
        <v>1.93</v>
      </c>
      <c r="I1017" t="n">
        <v>4</v>
      </c>
      <c r="J1017" t="n">
        <v>247.15</v>
      </c>
      <c r="K1017" t="n">
        <v>55.27</v>
      </c>
      <c r="L1017" t="n">
        <v>26.75</v>
      </c>
      <c r="M1017" t="n">
        <v>2</v>
      </c>
      <c r="N1017" t="n">
        <v>60.13</v>
      </c>
      <c r="O1017" t="n">
        <v>30716.25</v>
      </c>
      <c r="P1017" t="n">
        <v>81.98999999999999</v>
      </c>
      <c r="Q1017" t="n">
        <v>204.15</v>
      </c>
      <c r="R1017" t="n">
        <v>23.38</v>
      </c>
      <c r="S1017" t="n">
        <v>17.37</v>
      </c>
      <c r="T1017" t="n">
        <v>913.67</v>
      </c>
      <c r="U1017" t="n">
        <v>0.74</v>
      </c>
      <c r="V1017" t="n">
        <v>0.76</v>
      </c>
      <c r="W1017" t="n">
        <v>1.14</v>
      </c>
      <c r="X1017" t="n">
        <v>0.05</v>
      </c>
      <c r="Y1017" t="n">
        <v>1</v>
      </c>
      <c r="Z1017" t="n">
        <v>10</v>
      </c>
    </row>
    <row r="1018">
      <c r="A1018" t="n">
        <v>104</v>
      </c>
      <c r="B1018" t="n">
        <v>105</v>
      </c>
      <c r="C1018" t="inlineStr">
        <is>
          <t xml:space="preserve">CONCLUIDO	</t>
        </is>
      </c>
      <c r="D1018" t="n">
        <v>10.5649</v>
      </c>
      <c r="E1018" t="n">
        <v>9.470000000000001</v>
      </c>
      <c r="F1018" t="n">
        <v>6.74</v>
      </c>
      <c r="G1018" t="n">
        <v>101.08</v>
      </c>
      <c r="H1018" t="n">
        <v>1.94</v>
      </c>
      <c r="I1018" t="n">
        <v>4</v>
      </c>
      <c r="J1018" t="n">
        <v>247.6</v>
      </c>
      <c r="K1018" t="n">
        <v>55.27</v>
      </c>
      <c r="L1018" t="n">
        <v>27</v>
      </c>
      <c r="M1018" t="n">
        <v>2</v>
      </c>
      <c r="N1018" t="n">
        <v>60.33</v>
      </c>
      <c r="O1018" t="n">
        <v>30771.2</v>
      </c>
      <c r="P1018" t="n">
        <v>81.68000000000001</v>
      </c>
      <c r="Q1018" t="n">
        <v>204.14</v>
      </c>
      <c r="R1018" t="n">
        <v>23.23</v>
      </c>
      <c r="S1018" t="n">
        <v>17.37</v>
      </c>
      <c r="T1018" t="n">
        <v>838.74</v>
      </c>
      <c r="U1018" t="n">
        <v>0.75</v>
      </c>
      <c r="V1018" t="n">
        <v>0.76</v>
      </c>
      <c r="W1018" t="n">
        <v>1.14</v>
      </c>
      <c r="X1018" t="n">
        <v>0.05</v>
      </c>
      <c r="Y1018" t="n">
        <v>1</v>
      </c>
      <c r="Z1018" t="n">
        <v>10</v>
      </c>
    </row>
    <row r="1019">
      <c r="A1019" t="n">
        <v>105</v>
      </c>
      <c r="B1019" t="n">
        <v>105</v>
      </c>
      <c r="C1019" t="inlineStr">
        <is>
          <t xml:space="preserve">CONCLUIDO	</t>
        </is>
      </c>
      <c r="D1019" t="n">
        <v>10.5637</v>
      </c>
      <c r="E1019" t="n">
        <v>9.470000000000001</v>
      </c>
      <c r="F1019" t="n">
        <v>6.74</v>
      </c>
      <c r="G1019" t="n">
        <v>101.09</v>
      </c>
      <c r="H1019" t="n">
        <v>1.95</v>
      </c>
      <c r="I1019" t="n">
        <v>4</v>
      </c>
      <c r="J1019" t="n">
        <v>248.04</v>
      </c>
      <c r="K1019" t="n">
        <v>55.27</v>
      </c>
      <c r="L1019" t="n">
        <v>27.25</v>
      </c>
      <c r="M1019" t="n">
        <v>2</v>
      </c>
      <c r="N1019" t="n">
        <v>60.52</v>
      </c>
      <c r="O1019" t="n">
        <v>30826.21</v>
      </c>
      <c r="P1019" t="n">
        <v>81.47</v>
      </c>
      <c r="Q1019" t="n">
        <v>204.14</v>
      </c>
      <c r="R1019" t="n">
        <v>23.32</v>
      </c>
      <c r="S1019" t="n">
        <v>17.37</v>
      </c>
      <c r="T1019" t="n">
        <v>883.11</v>
      </c>
      <c r="U1019" t="n">
        <v>0.74</v>
      </c>
      <c r="V1019" t="n">
        <v>0.76</v>
      </c>
      <c r="W1019" t="n">
        <v>1.14</v>
      </c>
      <c r="X1019" t="n">
        <v>0.05</v>
      </c>
      <c r="Y1019" t="n">
        <v>1</v>
      </c>
      <c r="Z1019" t="n">
        <v>10</v>
      </c>
    </row>
    <row r="1020">
      <c r="A1020" t="n">
        <v>106</v>
      </c>
      <c r="B1020" t="n">
        <v>105</v>
      </c>
      <c r="C1020" t="inlineStr">
        <is>
          <t xml:space="preserve">CONCLUIDO	</t>
        </is>
      </c>
      <c r="D1020" t="n">
        <v>10.5671</v>
      </c>
      <c r="E1020" t="n">
        <v>9.460000000000001</v>
      </c>
      <c r="F1020" t="n">
        <v>6.74</v>
      </c>
      <c r="G1020" t="n">
        <v>101.05</v>
      </c>
      <c r="H1020" t="n">
        <v>1.97</v>
      </c>
      <c r="I1020" t="n">
        <v>4</v>
      </c>
      <c r="J1020" t="n">
        <v>248.49</v>
      </c>
      <c r="K1020" t="n">
        <v>55.27</v>
      </c>
      <c r="L1020" t="n">
        <v>27.5</v>
      </c>
      <c r="M1020" t="n">
        <v>2</v>
      </c>
      <c r="N1020" t="n">
        <v>60.72</v>
      </c>
      <c r="O1020" t="n">
        <v>30881.3</v>
      </c>
      <c r="P1020" t="n">
        <v>81.14</v>
      </c>
      <c r="Q1020" t="n">
        <v>204.14</v>
      </c>
      <c r="R1020" t="n">
        <v>23.23</v>
      </c>
      <c r="S1020" t="n">
        <v>17.37</v>
      </c>
      <c r="T1020" t="n">
        <v>839.59</v>
      </c>
      <c r="U1020" t="n">
        <v>0.75</v>
      </c>
      <c r="V1020" t="n">
        <v>0.76</v>
      </c>
      <c r="W1020" t="n">
        <v>1.14</v>
      </c>
      <c r="X1020" t="n">
        <v>0.05</v>
      </c>
      <c r="Y1020" t="n">
        <v>1</v>
      </c>
      <c r="Z1020" t="n">
        <v>10</v>
      </c>
    </row>
    <row r="1021">
      <c r="A1021" t="n">
        <v>107</v>
      </c>
      <c r="B1021" t="n">
        <v>105</v>
      </c>
      <c r="C1021" t="inlineStr">
        <is>
          <t xml:space="preserve">CONCLUIDO	</t>
        </is>
      </c>
      <c r="D1021" t="n">
        <v>10.5606</v>
      </c>
      <c r="E1021" t="n">
        <v>9.470000000000001</v>
      </c>
      <c r="F1021" t="n">
        <v>6.74</v>
      </c>
      <c r="G1021" t="n">
        <v>101.13</v>
      </c>
      <c r="H1021" t="n">
        <v>1.98</v>
      </c>
      <c r="I1021" t="n">
        <v>4</v>
      </c>
      <c r="J1021" t="n">
        <v>248.94</v>
      </c>
      <c r="K1021" t="n">
        <v>55.27</v>
      </c>
      <c r="L1021" t="n">
        <v>27.75</v>
      </c>
      <c r="M1021" t="n">
        <v>2</v>
      </c>
      <c r="N1021" t="n">
        <v>60.92</v>
      </c>
      <c r="O1021" t="n">
        <v>30936.46</v>
      </c>
      <c r="P1021" t="n">
        <v>80.70999999999999</v>
      </c>
      <c r="Q1021" t="n">
        <v>204.14</v>
      </c>
      <c r="R1021" t="n">
        <v>23.43</v>
      </c>
      <c r="S1021" t="n">
        <v>17.37</v>
      </c>
      <c r="T1021" t="n">
        <v>935.63</v>
      </c>
      <c r="U1021" t="n">
        <v>0.74</v>
      </c>
      <c r="V1021" t="n">
        <v>0.76</v>
      </c>
      <c r="W1021" t="n">
        <v>1.14</v>
      </c>
      <c r="X1021" t="n">
        <v>0.05</v>
      </c>
      <c r="Y1021" t="n">
        <v>1</v>
      </c>
      <c r="Z1021" t="n">
        <v>10</v>
      </c>
    </row>
    <row r="1022">
      <c r="A1022" t="n">
        <v>108</v>
      </c>
      <c r="B1022" t="n">
        <v>105</v>
      </c>
      <c r="C1022" t="inlineStr">
        <is>
          <t xml:space="preserve">CONCLUIDO	</t>
        </is>
      </c>
      <c r="D1022" t="n">
        <v>10.5569</v>
      </c>
      <c r="E1022" t="n">
        <v>9.470000000000001</v>
      </c>
      <c r="F1022" t="n">
        <v>6.75</v>
      </c>
      <c r="G1022" t="n">
        <v>101.18</v>
      </c>
      <c r="H1022" t="n">
        <v>2</v>
      </c>
      <c r="I1022" t="n">
        <v>4</v>
      </c>
      <c r="J1022" t="n">
        <v>249.39</v>
      </c>
      <c r="K1022" t="n">
        <v>55.27</v>
      </c>
      <c r="L1022" t="n">
        <v>28</v>
      </c>
      <c r="M1022" t="n">
        <v>1</v>
      </c>
      <c r="N1022" t="n">
        <v>61.11</v>
      </c>
      <c r="O1022" t="n">
        <v>30991.69</v>
      </c>
      <c r="P1022" t="n">
        <v>80.33</v>
      </c>
      <c r="Q1022" t="n">
        <v>204.14</v>
      </c>
      <c r="R1022" t="n">
        <v>23.44</v>
      </c>
      <c r="S1022" t="n">
        <v>17.37</v>
      </c>
      <c r="T1022" t="n">
        <v>942.09</v>
      </c>
      <c r="U1022" t="n">
        <v>0.74</v>
      </c>
      <c r="V1022" t="n">
        <v>0.76</v>
      </c>
      <c r="W1022" t="n">
        <v>1.14</v>
      </c>
      <c r="X1022" t="n">
        <v>0.05</v>
      </c>
      <c r="Y1022" t="n">
        <v>1</v>
      </c>
      <c r="Z1022" t="n">
        <v>10</v>
      </c>
    </row>
    <row r="1023">
      <c r="A1023" t="n">
        <v>109</v>
      </c>
      <c r="B1023" t="n">
        <v>105</v>
      </c>
      <c r="C1023" t="inlineStr">
        <is>
          <t xml:space="preserve">CONCLUIDO	</t>
        </is>
      </c>
      <c r="D1023" t="n">
        <v>10.5618</v>
      </c>
      <c r="E1023" t="n">
        <v>9.470000000000001</v>
      </c>
      <c r="F1023" t="n">
        <v>6.74</v>
      </c>
      <c r="G1023" t="n">
        <v>101.12</v>
      </c>
      <c r="H1023" t="n">
        <v>2.01</v>
      </c>
      <c r="I1023" t="n">
        <v>4</v>
      </c>
      <c r="J1023" t="n">
        <v>249.83</v>
      </c>
      <c r="K1023" t="n">
        <v>55.27</v>
      </c>
      <c r="L1023" t="n">
        <v>28.25</v>
      </c>
      <c r="M1023" t="n">
        <v>1</v>
      </c>
      <c r="N1023" t="n">
        <v>61.31</v>
      </c>
      <c r="O1023" t="n">
        <v>31047</v>
      </c>
      <c r="P1023" t="n">
        <v>80.09999999999999</v>
      </c>
      <c r="Q1023" t="n">
        <v>204.14</v>
      </c>
      <c r="R1023" t="n">
        <v>23.37</v>
      </c>
      <c r="S1023" t="n">
        <v>17.37</v>
      </c>
      <c r="T1023" t="n">
        <v>907.9400000000001</v>
      </c>
      <c r="U1023" t="n">
        <v>0.74</v>
      </c>
      <c r="V1023" t="n">
        <v>0.76</v>
      </c>
      <c r="W1023" t="n">
        <v>1.14</v>
      </c>
      <c r="X1023" t="n">
        <v>0.05</v>
      </c>
      <c r="Y1023" t="n">
        <v>1</v>
      </c>
      <c r="Z1023" t="n">
        <v>10</v>
      </c>
    </row>
    <row r="1024">
      <c r="A1024" t="n">
        <v>110</v>
      </c>
      <c r="B1024" t="n">
        <v>105</v>
      </c>
      <c r="C1024" t="inlineStr">
        <is>
          <t xml:space="preserve">CONCLUIDO	</t>
        </is>
      </c>
      <c r="D1024" t="n">
        <v>10.5606</v>
      </c>
      <c r="E1024" t="n">
        <v>9.470000000000001</v>
      </c>
      <c r="F1024" t="n">
        <v>6.74</v>
      </c>
      <c r="G1024" t="n">
        <v>101.13</v>
      </c>
      <c r="H1024" t="n">
        <v>2.03</v>
      </c>
      <c r="I1024" t="n">
        <v>4</v>
      </c>
      <c r="J1024" t="n">
        <v>250.28</v>
      </c>
      <c r="K1024" t="n">
        <v>55.27</v>
      </c>
      <c r="L1024" t="n">
        <v>28.5</v>
      </c>
      <c r="M1024" t="n">
        <v>1</v>
      </c>
      <c r="N1024" t="n">
        <v>61.51</v>
      </c>
      <c r="O1024" t="n">
        <v>31102.37</v>
      </c>
      <c r="P1024" t="n">
        <v>79.95</v>
      </c>
      <c r="Q1024" t="n">
        <v>204.14</v>
      </c>
      <c r="R1024" t="n">
        <v>23.39</v>
      </c>
      <c r="S1024" t="n">
        <v>17.37</v>
      </c>
      <c r="T1024" t="n">
        <v>916</v>
      </c>
      <c r="U1024" t="n">
        <v>0.74</v>
      </c>
      <c r="V1024" t="n">
        <v>0.76</v>
      </c>
      <c r="W1024" t="n">
        <v>1.14</v>
      </c>
      <c r="X1024" t="n">
        <v>0.05</v>
      </c>
      <c r="Y1024" t="n">
        <v>1</v>
      </c>
      <c r="Z1024" t="n">
        <v>10</v>
      </c>
    </row>
    <row r="1025">
      <c r="A1025" t="n">
        <v>111</v>
      </c>
      <c r="B1025" t="n">
        <v>105</v>
      </c>
      <c r="C1025" t="inlineStr">
        <is>
          <t xml:space="preserve">CONCLUIDO	</t>
        </is>
      </c>
      <c r="D1025" t="n">
        <v>10.6298</v>
      </c>
      <c r="E1025" t="n">
        <v>9.41</v>
      </c>
      <c r="F1025" t="n">
        <v>6.72</v>
      </c>
      <c r="G1025" t="n">
        <v>134.42</v>
      </c>
      <c r="H1025" t="n">
        <v>2.04</v>
      </c>
      <c r="I1025" t="n">
        <v>3</v>
      </c>
      <c r="J1025" t="n">
        <v>250.73</v>
      </c>
      <c r="K1025" t="n">
        <v>55.27</v>
      </c>
      <c r="L1025" t="n">
        <v>28.75</v>
      </c>
      <c r="M1025" t="n">
        <v>0</v>
      </c>
      <c r="N1025" t="n">
        <v>61.71</v>
      </c>
      <c r="O1025" t="n">
        <v>31157.82</v>
      </c>
      <c r="P1025" t="n">
        <v>79.44</v>
      </c>
      <c r="Q1025" t="n">
        <v>204.14</v>
      </c>
      <c r="R1025" t="n">
        <v>22.73</v>
      </c>
      <c r="S1025" t="n">
        <v>17.37</v>
      </c>
      <c r="T1025" t="n">
        <v>590.48</v>
      </c>
      <c r="U1025" t="n">
        <v>0.76</v>
      </c>
      <c r="V1025" t="n">
        <v>0.76</v>
      </c>
      <c r="W1025" t="n">
        <v>1.14</v>
      </c>
      <c r="X1025" t="n">
        <v>0.03</v>
      </c>
      <c r="Y1025" t="n">
        <v>1</v>
      </c>
      <c r="Z1025" t="n">
        <v>10</v>
      </c>
    </row>
    <row r="1026">
      <c r="A1026" t="n">
        <v>0</v>
      </c>
      <c r="B1026" t="n">
        <v>60</v>
      </c>
      <c r="C1026" t="inlineStr">
        <is>
          <t xml:space="preserve">CONCLUIDO	</t>
        </is>
      </c>
      <c r="D1026" t="n">
        <v>8.650499999999999</v>
      </c>
      <c r="E1026" t="n">
        <v>11.56</v>
      </c>
      <c r="F1026" t="n">
        <v>7.89</v>
      </c>
      <c r="G1026" t="n">
        <v>7.89</v>
      </c>
      <c r="H1026" t="n">
        <v>0.14</v>
      </c>
      <c r="I1026" t="n">
        <v>60</v>
      </c>
      <c r="J1026" t="n">
        <v>124.63</v>
      </c>
      <c r="K1026" t="n">
        <v>45</v>
      </c>
      <c r="L1026" t="n">
        <v>1</v>
      </c>
      <c r="M1026" t="n">
        <v>58</v>
      </c>
      <c r="N1026" t="n">
        <v>18.64</v>
      </c>
      <c r="O1026" t="n">
        <v>15605.44</v>
      </c>
      <c r="P1026" t="n">
        <v>82.22</v>
      </c>
      <c r="Q1026" t="n">
        <v>204.18</v>
      </c>
      <c r="R1026" t="n">
        <v>59.63</v>
      </c>
      <c r="S1026" t="n">
        <v>17.37</v>
      </c>
      <c r="T1026" t="n">
        <v>18757.29</v>
      </c>
      <c r="U1026" t="n">
        <v>0.29</v>
      </c>
      <c r="V1026" t="n">
        <v>0.65</v>
      </c>
      <c r="W1026" t="n">
        <v>1.23</v>
      </c>
      <c r="X1026" t="n">
        <v>1.2</v>
      </c>
      <c r="Y1026" t="n">
        <v>1</v>
      </c>
      <c r="Z1026" t="n">
        <v>10</v>
      </c>
    </row>
    <row r="1027">
      <c r="A1027" t="n">
        <v>1</v>
      </c>
      <c r="B1027" t="n">
        <v>60</v>
      </c>
      <c r="C1027" t="inlineStr">
        <is>
          <t xml:space="preserve">CONCLUIDO	</t>
        </is>
      </c>
      <c r="D1027" t="n">
        <v>9.1059</v>
      </c>
      <c r="E1027" t="n">
        <v>10.98</v>
      </c>
      <c r="F1027" t="n">
        <v>7.65</v>
      </c>
      <c r="G1027" t="n">
        <v>9.76</v>
      </c>
      <c r="H1027" t="n">
        <v>0.18</v>
      </c>
      <c r="I1027" t="n">
        <v>47</v>
      </c>
      <c r="J1027" t="n">
        <v>124.96</v>
      </c>
      <c r="K1027" t="n">
        <v>45</v>
      </c>
      <c r="L1027" t="n">
        <v>1.25</v>
      </c>
      <c r="M1027" t="n">
        <v>45</v>
      </c>
      <c r="N1027" t="n">
        <v>18.71</v>
      </c>
      <c r="O1027" t="n">
        <v>15645.96</v>
      </c>
      <c r="P1027" t="n">
        <v>79.40000000000001</v>
      </c>
      <c r="Q1027" t="n">
        <v>204.25</v>
      </c>
      <c r="R1027" t="n">
        <v>51.61</v>
      </c>
      <c r="S1027" t="n">
        <v>17.37</v>
      </c>
      <c r="T1027" t="n">
        <v>14812.1</v>
      </c>
      <c r="U1027" t="n">
        <v>0.34</v>
      </c>
      <c r="V1027" t="n">
        <v>0.67</v>
      </c>
      <c r="W1027" t="n">
        <v>1.22</v>
      </c>
      <c r="X1027" t="n">
        <v>0.96</v>
      </c>
      <c r="Y1027" t="n">
        <v>1</v>
      </c>
      <c r="Z1027" t="n">
        <v>10</v>
      </c>
    </row>
    <row r="1028">
      <c r="A1028" t="n">
        <v>2</v>
      </c>
      <c r="B1028" t="n">
        <v>60</v>
      </c>
      <c r="C1028" t="inlineStr">
        <is>
          <t xml:space="preserve">CONCLUIDO	</t>
        </is>
      </c>
      <c r="D1028" t="n">
        <v>9.4832</v>
      </c>
      <c r="E1028" t="n">
        <v>10.54</v>
      </c>
      <c r="F1028" t="n">
        <v>7.44</v>
      </c>
      <c r="G1028" t="n">
        <v>11.75</v>
      </c>
      <c r="H1028" t="n">
        <v>0.21</v>
      </c>
      <c r="I1028" t="n">
        <v>38</v>
      </c>
      <c r="J1028" t="n">
        <v>125.29</v>
      </c>
      <c r="K1028" t="n">
        <v>45</v>
      </c>
      <c r="L1028" t="n">
        <v>1.5</v>
      </c>
      <c r="M1028" t="n">
        <v>36</v>
      </c>
      <c r="N1028" t="n">
        <v>18.79</v>
      </c>
      <c r="O1028" t="n">
        <v>15686.51</v>
      </c>
      <c r="P1028" t="n">
        <v>76.97</v>
      </c>
      <c r="Q1028" t="n">
        <v>204.17</v>
      </c>
      <c r="R1028" t="n">
        <v>45.24</v>
      </c>
      <c r="S1028" t="n">
        <v>17.37</v>
      </c>
      <c r="T1028" t="n">
        <v>11674.63</v>
      </c>
      <c r="U1028" t="n">
        <v>0.38</v>
      </c>
      <c r="V1028" t="n">
        <v>0.6899999999999999</v>
      </c>
      <c r="W1028" t="n">
        <v>1.2</v>
      </c>
      <c r="X1028" t="n">
        <v>0.75</v>
      </c>
      <c r="Y1028" t="n">
        <v>1</v>
      </c>
      <c r="Z1028" t="n">
        <v>10</v>
      </c>
    </row>
    <row r="1029">
      <c r="A1029" t="n">
        <v>3</v>
      </c>
      <c r="B1029" t="n">
        <v>60</v>
      </c>
      <c r="C1029" t="inlineStr">
        <is>
          <t xml:space="preserve">CONCLUIDO	</t>
        </is>
      </c>
      <c r="D1029" t="n">
        <v>9.7471</v>
      </c>
      <c r="E1029" t="n">
        <v>10.26</v>
      </c>
      <c r="F1029" t="n">
        <v>7.31</v>
      </c>
      <c r="G1029" t="n">
        <v>13.71</v>
      </c>
      <c r="H1029" t="n">
        <v>0.25</v>
      </c>
      <c r="I1029" t="n">
        <v>32</v>
      </c>
      <c r="J1029" t="n">
        <v>125.62</v>
      </c>
      <c r="K1029" t="n">
        <v>45</v>
      </c>
      <c r="L1029" t="n">
        <v>1.75</v>
      </c>
      <c r="M1029" t="n">
        <v>30</v>
      </c>
      <c r="N1029" t="n">
        <v>18.87</v>
      </c>
      <c r="O1029" t="n">
        <v>15727.09</v>
      </c>
      <c r="P1029" t="n">
        <v>75.27</v>
      </c>
      <c r="Q1029" t="n">
        <v>204.16</v>
      </c>
      <c r="R1029" t="n">
        <v>40.91</v>
      </c>
      <c r="S1029" t="n">
        <v>17.37</v>
      </c>
      <c r="T1029" t="n">
        <v>9537.620000000001</v>
      </c>
      <c r="U1029" t="n">
        <v>0.42</v>
      </c>
      <c r="V1029" t="n">
        <v>0.7</v>
      </c>
      <c r="W1029" t="n">
        <v>1.19</v>
      </c>
      <c r="X1029" t="n">
        <v>0.62</v>
      </c>
      <c r="Y1029" t="n">
        <v>1</v>
      </c>
      <c r="Z1029" t="n">
        <v>10</v>
      </c>
    </row>
    <row r="1030">
      <c r="A1030" t="n">
        <v>4</v>
      </c>
      <c r="B1030" t="n">
        <v>60</v>
      </c>
      <c r="C1030" t="inlineStr">
        <is>
          <t xml:space="preserve">CONCLUIDO	</t>
        </is>
      </c>
      <c r="D1030" t="n">
        <v>9.9176</v>
      </c>
      <c r="E1030" t="n">
        <v>10.08</v>
      </c>
      <c r="F1030" t="n">
        <v>7.24</v>
      </c>
      <c r="G1030" t="n">
        <v>15.5</v>
      </c>
      <c r="H1030" t="n">
        <v>0.28</v>
      </c>
      <c r="I1030" t="n">
        <v>28</v>
      </c>
      <c r="J1030" t="n">
        <v>125.95</v>
      </c>
      <c r="K1030" t="n">
        <v>45</v>
      </c>
      <c r="L1030" t="n">
        <v>2</v>
      </c>
      <c r="M1030" t="n">
        <v>26</v>
      </c>
      <c r="N1030" t="n">
        <v>18.95</v>
      </c>
      <c r="O1030" t="n">
        <v>15767.7</v>
      </c>
      <c r="P1030" t="n">
        <v>74.23999999999999</v>
      </c>
      <c r="Q1030" t="n">
        <v>204.17</v>
      </c>
      <c r="R1030" t="n">
        <v>38.73</v>
      </c>
      <c r="S1030" t="n">
        <v>17.37</v>
      </c>
      <c r="T1030" t="n">
        <v>8467.59</v>
      </c>
      <c r="U1030" t="n">
        <v>0.45</v>
      </c>
      <c r="V1030" t="n">
        <v>0.71</v>
      </c>
      <c r="W1030" t="n">
        <v>1.18</v>
      </c>
      <c r="X1030" t="n">
        <v>0.54</v>
      </c>
      <c r="Y1030" t="n">
        <v>1</v>
      </c>
      <c r="Z1030" t="n">
        <v>10</v>
      </c>
    </row>
    <row r="1031">
      <c r="A1031" t="n">
        <v>5</v>
      </c>
      <c r="B1031" t="n">
        <v>60</v>
      </c>
      <c r="C1031" t="inlineStr">
        <is>
          <t xml:space="preserve">CONCLUIDO	</t>
        </is>
      </c>
      <c r="D1031" t="n">
        <v>10.064</v>
      </c>
      <c r="E1031" t="n">
        <v>9.94</v>
      </c>
      <c r="F1031" t="n">
        <v>7.17</v>
      </c>
      <c r="G1031" t="n">
        <v>17.2</v>
      </c>
      <c r="H1031" t="n">
        <v>0.31</v>
      </c>
      <c r="I1031" t="n">
        <v>25</v>
      </c>
      <c r="J1031" t="n">
        <v>126.28</v>
      </c>
      <c r="K1031" t="n">
        <v>45</v>
      </c>
      <c r="L1031" t="n">
        <v>2.25</v>
      </c>
      <c r="M1031" t="n">
        <v>23</v>
      </c>
      <c r="N1031" t="n">
        <v>19.03</v>
      </c>
      <c r="O1031" t="n">
        <v>15808.34</v>
      </c>
      <c r="P1031" t="n">
        <v>73.27</v>
      </c>
      <c r="Q1031" t="n">
        <v>204.21</v>
      </c>
      <c r="R1031" t="n">
        <v>36.61</v>
      </c>
      <c r="S1031" t="n">
        <v>17.37</v>
      </c>
      <c r="T1031" t="n">
        <v>7420.21</v>
      </c>
      <c r="U1031" t="n">
        <v>0.47</v>
      </c>
      <c r="V1031" t="n">
        <v>0.71</v>
      </c>
      <c r="W1031" t="n">
        <v>1.17</v>
      </c>
      <c r="X1031" t="n">
        <v>0.47</v>
      </c>
      <c r="Y1031" t="n">
        <v>1</v>
      </c>
      <c r="Z1031" t="n">
        <v>10</v>
      </c>
    </row>
    <row r="1032">
      <c r="A1032" t="n">
        <v>6</v>
      </c>
      <c r="B1032" t="n">
        <v>60</v>
      </c>
      <c r="C1032" t="inlineStr">
        <is>
          <t xml:space="preserve">CONCLUIDO	</t>
        </is>
      </c>
      <c r="D1032" t="n">
        <v>10.194</v>
      </c>
      <c r="E1032" t="n">
        <v>9.81</v>
      </c>
      <c r="F1032" t="n">
        <v>7.12</v>
      </c>
      <c r="G1032" t="n">
        <v>19.41</v>
      </c>
      <c r="H1032" t="n">
        <v>0.35</v>
      </c>
      <c r="I1032" t="n">
        <v>22</v>
      </c>
      <c r="J1032" t="n">
        <v>126.61</v>
      </c>
      <c r="K1032" t="n">
        <v>45</v>
      </c>
      <c r="L1032" t="n">
        <v>2.5</v>
      </c>
      <c r="M1032" t="n">
        <v>20</v>
      </c>
      <c r="N1032" t="n">
        <v>19.11</v>
      </c>
      <c r="O1032" t="n">
        <v>15849</v>
      </c>
      <c r="P1032" t="n">
        <v>72.44</v>
      </c>
      <c r="Q1032" t="n">
        <v>204.15</v>
      </c>
      <c r="R1032" t="n">
        <v>35.1</v>
      </c>
      <c r="S1032" t="n">
        <v>17.37</v>
      </c>
      <c r="T1032" t="n">
        <v>6681.45</v>
      </c>
      <c r="U1032" t="n">
        <v>0.5</v>
      </c>
      <c r="V1032" t="n">
        <v>0.72</v>
      </c>
      <c r="W1032" t="n">
        <v>1.17</v>
      </c>
      <c r="X1032" t="n">
        <v>0.42</v>
      </c>
      <c r="Y1032" t="n">
        <v>1</v>
      </c>
      <c r="Z1032" t="n">
        <v>10</v>
      </c>
    </row>
    <row r="1033">
      <c r="A1033" t="n">
        <v>7</v>
      </c>
      <c r="B1033" t="n">
        <v>60</v>
      </c>
      <c r="C1033" t="inlineStr">
        <is>
          <t xml:space="preserve">CONCLUIDO	</t>
        </is>
      </c>
      <c r="D1033" t="n">
        <v>10.2925</v>
      </c>
      <c r="E1033" t="n">
        <v>9.720000000000001</v>
      </c>
      <c r="F1033" t="n">
        <v>7.07</v>
      </c>
      <c r="G1033" t="n">
        <v>21.22</v>
      </c>
      <c r="H1033" t="n">
        <v>0.38</v>
      </c>
      <c r="I1033" t="n">
        <v>20</v>
      </c>
      <c r="J1033" t="n">
        <v>126.94</v>
      </c>
      <c r="K1033" t="n">
        <v>45</v>
      </c>
      <c r="L1033" t="n">
        <v>2.75</v>
      </c>
      <c r="M1033" t="n">
        <v>18</v>
      </c>
      <c r="N1033" t="n">
        <v>19.19</v>
      </c>
      <c r="O1033" t="n">
        <v>15889.69</v>
      </c>
      <c r="P1033" t="n">
        <v>71.77</v>
      </c>
      <c r="Q1033" t="n">
        <v>204.15</v>
      </c>
      <c r="R1033" t="n">
        <v>33.78</v>
      </c>
      <c r="S1033" t="n">
        <v>17.37</v>
      </c>
      <c r="T1033" t="n">
        <v>6031.96</v>
      </c>
      <c r="U1033" t="n">
        <v>0.51</v>
      </c>
      <c r="V1033" t="n">
        <v>0.72</v>
      </c>
      <c r="W1033" t="n">
        <v>1.17</v>
      </c>
      <c r="X1033" t="n">
        <v>0.38</v>
      </c>
      <c r="Y1033" t="n">
        <v>1</v>
      </c>
      <c r="Z1033" t="n">
        <v>10</v>
      </c>
    </row>
    <row r="1034">
      <c r="A1034" t="n">
        <v>8</v>
      </c>
      <c r="B1034" t="n">
        <v>60</v>
      </c>
      <c r="C1034" t="inlineStr">
        <is>
          <t xml:space="preserve">CONCLUIDO	</t>
        </is>
      </c>
      <c r="D1034" t="n">
        <v>10.4007</v>
      </c>
      <c r="E1034" t="n">
        <v>9.609999999999999</v>
      </c>
      <c r="F1034" t="n">
        <v>7.02</v>
      </c>
      <c r="G1034" t="n">
        <v>23.41</v>
      </c>
      <c r="H1034" t="n">
        <v>0.42</v>
      </c>
      <c r="I1034" t="n">
        <v>18</v>
      </c>
      <c r="J1034" t="n">
        <v>127.27</v>
      </c>
      <c r="K1034" t="n">
        <v>45</v>
      </c>
      <c r="L1034" t="n">
        <v>3</v>
      </c>
      <c r="M1034" t="n">
        <v>16</v>
      </c>
      <c r="N1034" t="n">
        <v>19.27</v>
      </c>
      <c r="O1034" t="n">
        <v>15930.42</v>
      </c>
      <c r="P1034" t="n">
        <v>70.88</v>
      </c>
      <c r="Q1034" t="n">
        <v>204.15</v>
      </c>
      <c r="R1034" t="n">
        <v>32.3</v>
      </c>
      <c r="S1034" t="n">
        <v>17.37</v>
      </c>
      <c r="T1034" t="n">
        <v>5303.74</v>
      </c>
      <c r="U1034" t="n">
        <v>0.54</v>
      </c>
      <c r="V1034" t="n">
        <v>0.73</v>
      </c>
      <c r="W1034" t="n">
        <v>1.16</v>
      </c>
      <c r="X1034" t="n">
        <v>0.33</v>
      </c>
      <c r="Y1034" t="n">
        <v>1</v>
      </c>
      <c r="Z1034" t="n">
        <v>10</v>
      </c>
    </row>
    <row r="1035">
      <c r="A1035" t="n">
        <v>9</v>
      </c>
      <c r="B1035" t="n">
        <v>60</v>
      </c>
      <c r="C1035" t="inlineStr">
        <is>
          <t xml:space="preserve">CONCLUIDO	</t>
        </is>
      </c>
      <c r="D1035" t="n">
        <v>10.4257</v>
      </c>
      <c r="E1035" t="n">
        <v>9.59</v>
      </c>
      <c r="F1035" t="n">
        <v>7.03</v>
      </c>
      <c r="G1035" t="n">
        <v>24.79</v>
      </c>
      <c r="H1035" t="n">
        <v>0.45</v>
      </c>
      <c r="I1035" t="n">
        <v>17</v>
      </c>
      <c r="J1035" t="n">
        <v>127.6</v>
      </c>
      <c r="K1035" t="n">
        <v>45</v>
      </c>
      <c r="L1035" t="n">
        <v>3.25</v>
      </c>
      <c r="M1035" t="n">
        <v>15</v>
      </c>
      <c r="N1035" t="n">
        <v>19.35</v>
      </c>
      <c r="O1035" t="n">
        <v>15971.17</v>
      </c>
      <c r="P1035" t="n">
        <v>70.68000000000001</v>
      </c>
      <c r="Q1035" t="n">
        <v>204.15</v>
      </c>
      <c r="R1035" t="n">
        <v>32.37</v>
      </c>
      <c r="S1035" t="n">
        <v>17.37</v>
      </c>
      <c r="T1035" t="n">
        <v>5343.26</v>
      </c>
      <c r="U1035" t="n">
        <v>0.54</v>
      </c>
      <c r="V1035" t="n">
        <v>0.73</v>
      </c>
      <c r="W1035" t="n">
        <v>1.16</v>
      </c>
      <c r="X1035" t="n">
        <v>0.33</v>
      </c>
      <c r="Y1035" t="n">
        <v>1</v>
      </c>
      <c r="Z1035" t="n">
        <v>10</v>
      </c>
    </row>
    <row r="1036">
      <c r="A1036" t="n">
        <v>10</v>
      </c>
      <c r="B1036" t="n">
        <v>60</v>
      </c>
      <c r="C1036" t="inlineStr">
        <is>
          <t xml:space="preserve">CONCLUIDO	</t>
        </is>
      </c>
      <c r="D1036" t="n">
        <v>10.4682</v>
      </c>
      <c r="E1036" t="n">
        <v>9.550000000000001</v>
      </c>
      <c r="F1036" t="n">
        <v>7.01</v>
      </c>
      <c r="G1036" t="n">
        <v>26.29</v>
      </c>
      <c r="H1036" t="n">
        <v>0.48</v>
      </c>
      <c r="I1036" t="n">
        <v>16</v>
      </c>
      <c r="J1036" t="n">
        <v>127.93</v>
      </c>
      <c r="K1036" t="n">
        <v>45</v>
      </c>
      <c r="L1036" t="n">
        <v>3.5</v>
      </c>
      <c r="M1036" t="n">
        <v>14</v>
      </c>
      <c r="N1036" t="n">
        <v>19.43</v>
      </c>
      <c r="O1036" t="n">
        <v>16011.95</v>
      </c>
      <c r="P1036" t="n">
        <v>70.27</v>
      </c>
      <c r="Q1036" t="n">
        <v>204.21</v>
      </c>
      <c r="R1036" t="n">
        <v>31.77</v>
      </c>
      <c r="S1036" t="n">
        <v>17.37</v>
      </c>
      <c r="T1036" t="n">
        <v>5049.74</v>
      </c>
      <c r="U1036" t="n">
        <v>0.55</v>
      </c>
      <c r="V1036" t="n">
        <v>0.73</v>
      </c>
      <c r="W1036" t="n">
        <v>1.17</v>
      </c>
      <c r="X1036" t="n">
        <v>0.32</v>
      </c>
      <c r="Y1036" t="n">
        <v>1</v>
      </c>
      <c r="Z1036" t="n">
        <v>10</v>
      </c>
    </row>
    <row r="1037">
      <c r="A1037" t="n">
        <v>11</v>
      </c>
      <c r="B1037" t="n">
        <v>60</v>
      </c>
      <c r="C1037" t="inlineStr">
        <is>
          <t xml:space="preserve">CONCLUIDO	</t>
        </is>
      </c>
      <c r="D1037" t="n">
        <v>10.5445</v>
      </c>
      <c r="E1037" t="n">
        <v>9.48</v>
      </c>
      <c r="F1037" t="n">
        <v>6.97</v>
      </c>
      <c r="G1037" t="n">
        <v>27.87</v>
      </c>
      <c r="H1037" t="n">
        <v>0.52</v>
      </c>
      <c r="I1037" t="n">
        <v>15</v>
      </c>
      <c r="J1037" t="n">
        <v>128.26</v>
      </c>
      <c r="K1037" t="n">
        <v>45</v>
      </c>
      <c r="L1037" t="n">
        <v>3.75</v>
      </c>
      <c r="M1037" t="n">
        <v>13</v>
      </c>
      <c r="N1037" t="n">
        <v>19.51</v>
      </c>
      <c r="O1037" t="n">
        <v>16052.76</v>
      </c>
      <c r="P1037" t="n">
        <v>69.47</v>
      </c>
      <c r="Q1037" t="n">
        <v>204.18</v>
      </c>
      <c r="R1037" t="n">
        <v>30.45</v>
      </c>
      <c r="S1037" t="n">
        <v>17.37</v>
      </c>
      <c r="T1037" t="n">
        <v>4394.12</v>
      </c>
      <c r="U1037" t="n">
        <v>0.57</v>
      </c>
      <c r="V1037" t="n">
        <v>0.73</v>
      </c>
      <c r="W1037" t="n">
        <v>1.16</v>
      </c>
      <c r="X1037" t="n">
        <v>0.28</v>
      </c>
      <c r="Y1037" t="n">
        <v>1</v>
      </c>
      <c r="Z1037" t="n">
        <v>10</v>
      </c>
    </row>
    <row r="1038">
      <c r="A1038" t="n">
        <v>12</v>
      </c>
      <c r="B1038" t="n">
        <v>60</v>
      </c>
      <c r="C1038" t="inlineStr">
        <is>
          <t xml:space="preserve">CONCLUIDO	</t>
        </is>
      </c>
      <c r="D1038" t="n">
        <v>10.5963</v>
      </c>
      <c r="E1038" t="n">
        <v>9.44</v>
      </c>
      <c r="F1038" t="n">
        <v>6.95</v>
      </c>
      <c r="G1038" t="n">
        <v>29.77</v>
      </c>
      <c r="H1038" t="n">
        <v>0.55</v>
      </c>
      <c r="I1038" t="n">
        <v>14</v>
      </c>
      <c r="J1038" t="n">
        <v>128.59</v>
      </c>
      <c r="K1038" t="n">
        <v>45</v>
      </c>
      <c r="L1038" t="n">
        <v>4</v>
      </c>
      <c r="M1038" t="n">
        <v>12</v>
      </c>
      <c r="N1038" t="n">
        <v>19.59</v>
      </c>
      <c r="O1038" t="n">
        <v>16093.6</v>
      </c>
      <c r="P1038" t="n">
        <v>69.06999999999999</v>
      </c>
      <c r="Q1038" t="n">
        <v>204.15</v>
      </c>
      <c r="R1038" t="n">
        <v>29.74</v>
      </c>
      <c r="S1038" t="n">
        <v>17.37</v>
      </c>
      <c r="T1038" t="n">
        <v>4042.99</v>
      </c>
      <c r="U1038" t="n">
        <v>0.58</v>
      </c>
      <c r="V1038" t="n">
        <v>0.74</v>
      </c>
      <c r="W1038" t="n">
        <v>1.16</v>
      </c>
      <c r="X1038" t="n">
        <v>0.26</v>
      </c>
      <c r="Y1038" t="n">
        <v>1</v>
      </c>
      <c r="Z1038" t="n">
        <v>10</v>
      </c>
    </row>
    <row r="1039">
      <c r="A1039" t="n">
        <v>13</v>
      </c>
      <c r="B1039" t="n">
        <v>60</v>
      </c>
      <c r="C1039" t="inlineStr">
        <is>
          <t xml:space="preserve">CONCLUIDO	</t>
        </is>
      </c>
      <c r="D1039" t="n">
        <v>10.6499</v>
      </c>
      <c r="E1039" t="n">
        <v>9.390000000000001</v>
      </c>
      <c r="F1039" t="n">
        <v>6.93</v>
      </c>
      <c r="G1039" t="n">
        <v>31.96</v>
      </c>
      <c r="H1039" t="n">
        <v>0.58</v>
      </c>
      <c r="I1039" t="n">
        <v>13</v>
      </c>
      <c r="J1039" t="n">
        <v>128.92</v>
      </c>
      <c r="K1039" t="n">
        <v>45</v>
      </c>
      <c r="L1039" t="n">
        <v>4.25</v>
      </c>
      <c r="M1039" t="n">
        <v>11</v>
      </c>
      <c r="N1039" t="n">
        <v>19.68</v>
      </c>
      <c r="O1039" t="n">
        <v>16134.46</v>
      </c>
      <c r="P1039" t="n">
        <v>68.59</v>
      </c>
      <c r="Q1039" t="n">
        <v>204.15</v>
      </c>
      <c r="R1039" t="n">
        <v>29.09</v>
      </c>
      <c r="S1039" t="n">
        <v>17.37</v>
      </c>
      <c r="T1039" t="n">
        <v>3721.48</v>
      </c>
      <c r="U1039" t="n">
        <v>0.6</v>
      </c>
      <c r="V1039" t="n">
        <v>0.74</v>
      </c>
      <c r="W1039" t="n">
        <v>1.16</v>
      </c>
      <c r="X1039" t="n">
        <v>0.23</v>
      </c>
      <c r="Y1039" t="n">
        <v>1</v>
      </c>
      <c r="Z1039" t="n">
        <v>10</v>
      </c>
    </row>
    <row r="1040">
      <c r="A1040" t="n">
        <v>14</v>
      </c>
      <c r="B1040" t="n">
        <v>60</v>
      </c>
      <c r="C1040" t="inlineStr">
        <is>
          <t xml:space="preserve">CONCLUIDO	</t>
        </is>
      </c>
      <c r="D1040" t="n">
        <v>10.6917</v>
      </c>
      <c r="E1040" t="n">
        <v>9.35</v>
      </c>
      <c r="F1040" t="n">
        <v>6.91</v>
      </c>
      <c r="G1040" t="n">
        <v>34.57</v>
      </c>
      <c r="H1040" t="n">
        <v>0.62</v>
      </c>
      <c r="I1040" t="n">
        <v>12</v>
      </c>
      <c r="J1040" t="n">
        <v>129.25</v>
      </c>
      <c r="K1040" t="n">
        <v>45</v>
      </c>
      <c r="L1040" t="n">
        <v>4.5</v>
      </c>
      <c r="M1040" t="n">
        <v>10</v>
      </c>
      <c r="N1040" t="n">
        <v>19.76</v>
      </c>
      <c r="O1040" t="n">
        <v>16175.36</v>
      </c>
      <c r="P1040" t="n">
        <v>68.15000000000001</v>
      </c>
      <c r="Q1040" t="n">
        <v>204.14</v>
      </c>
      <c r="R1040" t="n">
        <v>28.93</v>
      </c>
      <c r="S1040" t="n">
        <v>17.37</v>
      </c>
      <c r="T1040" t="n">
        <v>3644.93</v>
      </c>
      <c r="U1040" t="n">
        <v>0.6</v>
      </c>
      <c r="V1040" t="n">
        <v>0.74</v>
      </c>
      <c r="W1040" t="n">
        <v>1.15</v>
      </c>
      <c r="X1040" t="n">
        <v>0.22</v>
      </c>
      <c r="Y1040" t="n">
        <v>1</v>
      </c>
      <c r="Z1040" t="n">
        <v>10</v>
      </c>
    </row>
    <row r="1041">
      <c r="A1041" t="n">
        <v>15</v>
      </c>
      <c r="B1041" t="n">
        <v>60</v>
      </c>
      <c r="C1041" t="inlineStr">
        <is>
          <t xml:space="preserve">CONCLUIDO	</t>
        </is>
      </c>
      <c r="D1041" t="n">
        <v>10.6971</v>
      </c>
      <c r="E1041" t="n">
        <v>9.35</v>
      </c>
      <c r="F1041" t="n">
        <v>6.91</v>
      </c>
      <c r="G1041" t="n">
        <v>34.55</v>
      </c>
      <c r="H1041" t="n">
        <v>0.65</v>
      </c>
      <c r="I1041" t="n">
        <v>12</v>
      </c>
      <c r="J1041" t="n">
        <v>129.59</v>
      </c>
      <c r="K1041" t="n">
        <v>45</v>
      </c>
      <c r="L1041" t="n">
        <v>4.75</v>
      </c>
      <c r="M1041" t="n">
        <v>10</v>
      </c>
      <c r="N1041" t="n">
        <v>19.84</v>
      </c>
      <c r="O1041" t="n">
        <v>16216.29</v>
      </c>
      <c r="P1041" t="n">
        <v>67.70999999999999</v>
      </c>
      <c r="Q1041" t="n">
        <v>204.15</v>
      </c>
      <c r="R1041" t="n">
        <v>28.75</v>
      </c>
      <c r="S1041" t="n">
        <v>17.37</v>
      </c>
      <c r="T1041" t="n">
        <v>3556.3</v>
      </c>
      <c r="U1041" t="n">
        <v>0.6</v>
      </c>
      <c r="V1041" t="n">
        <v>0.74</v>
      </c>
      <c r="W1041" t="n">
        <v>1.15</v>
      </c>
      <c r="X1041" t="n">
        <v>0.22</v>
      </c>
      <c r="Y1041" t="n">
        <v>1</v>
      </c>
      <c r="Z1041" t="n">
        <v>10</v>
      </c>
    </row>
    <row r="1042">
      <c r="A1042" t="n">
        <v>16</v>
      </c>
      <c r="B1042" t="n">
        <v>60</v>
      </c>
      <c r="C1042" t="inlineStr">
        <is>
          <t xml:space="preserve">CONCLUIDO	</t>
        </is>
      </c>
      <c r="D1042" t="n">
        <v>10.7594</v>
      </c>
      <c r="E1042" t="n">
        <v>9.289999999999999</v>
      </c>
      <c r="F1042" t="n">
        <v>6.88</v>
      </c>
      <c r="G1042" t="n">
        <v>37.53</v>
      </c>
      <c r="H1042" t="n">
        <v>0.68</v>
      </c>
      <c r="I1042" t="n">
        <v>11</v>
      </c>
      <c r="J1042" t="n">
        <v>129.92</v>
      </c>
      <c r="K1042" t="n">
        <v>45</v>
      </c>
      <c r="L1042" t="n">
        <v>5</v>
      </c>
      <c r="M1042" t="n">
        <v>9</v>
      </c>
      <c r="N1042" t="n">
        <v>19.92</v>
      </c>
      <c r="O1042" t="n">
        <v>16257.24</v>
      </c>
      <c r="P1042" t="n">
        <v>67.22</v>
      </c>
      <c r="Q1042" t="n">
        <v>204.18</v>
      </c>
      <c r="R1042" t="n">
        <v>27.67</v>
      </c>
      <c r="S1042" t="n">
        <v>17.37</v>
      </c>
      <c r="T1042" t="n">
        <v>3020.76</v>
      </c>
      <c r="U1042" t="n">
        <v>0.63</v>
      </c>
      <c r="V1042" t="n">
        <v>0.74</v>
      </c>
      <c r="W1042" t="n">
        <v>1.15</v>
      </c>
      <c r="X1042" t="n">
        <v>0.19</v>
      </c>
      <c r="Y1042" t="n">
        <v>1</v>
      </c>
      <c r="Z1042" t="n">
        <v>10</v>
      </c>
    </row>
    <row r="1043">
      <c r="A1043" t="n">
        <v>17</v>
      </c>
      <c r="B1043" t="n">
        <v>60</v>
      </c>
      <c r="C1043" t="inlineStr">
        <is>
          <t xml:space="preserve">CONCLUIDO	</t>
        </is>
      </c>
      <c r="D1043" t="n">
        <v>10.7469</v>
      </c>
      <c r="E1043" t="n">
        <v>9.300000000000001</v>
      </c>
      <c r="F1043" t="n">
        <v>6.89</v>
      </c>
      <c r="G1043" t="n">
        <v>37.59</v>
      </c>
      <c r="H1043" t="n">
        <v>0.71</v>
      </c>
      <c r="I1043" t="n">
        <v>11</v>
      </c>
      <c r="J1043" t="n">
        <v>130.25</v>
      </c>
      <c r="K1043" t="n">
        <v>45</v>
      </c>
      <c r="L1043" t="n">
        <v>5.25</v>
      </c>
      <c r="M1043" t="n">
        <v>9</v>
      </c>
      <c r="N1043" t="n">
        <v>20</v>
      </c>
      <c r="O1043" t="n">
        <v>16298.23</v>
      </c>
      <c r="P1043" t="n">
        <v>66.8</v>
      </c>
      <c r="Q1043" t="n">
        <v>204.16</v>
      </c>
      <c r="R1043" t="n">
        <v>27.95</v>
      </c>
      <c r="S1043" t="n">
        <v>17.37</v>
      </c>
      <c r="T1043" t="n">
        <v>3164.58</v>
      </c>
      <c r="U1043" t="n">
        <v>0.62</v>
      </c>
      <c r="V1043" t="n">
        <v>0.74</v>
      </c>
      <c r="W1043" t="n">
        <v>1.16</v>
      </c>
      <c r="X1043" t="n">
        <v>0.2</v>
      </c>
      <c r="Y1043" t="n">
        <v>1</v>
      </c>
      <c r="Z1043" t="n">
        <v>10</v>
      </c>
    </row>
    <row r="1044">
      <c r="A1044" t="n">
        <v>18</v>
      </c>
      <c r="B1044" t="n">
        <v>60</v>
      </c>
      <c r="C1044" t="inlineStr">
        <is>
          <t xml:space="preserve">CONCLUIDO	</t>
        </is>
      </c>
      <c r="D1044" t="n">
        <v>10.8082</v>
      </c>
      <c r="E1044" t="n">
        <v>9.25</v>
      </c>
      <c r="F1044" t="n">
        <v>6.86</v>
      </c>
      <c r="G1044" t="n">
        <v>41.19</v>
      </c>
      <c r="H1044" t="n">
        <v>0.74</v>
      </c>
      <c r="I1044" t="n">
        <v>10</v>
      </c>
      <c r="J1044" t="n">
        <v>130.58</v>
      </c>
      <c r="K1044" t="n">
        <v>45</v>
      </c>
      <c r="L1044" t="n">
        <v>5.5</v>
      </c>
      <c r="M1044" t="n">
        <v>8</v>
      </c>
      <c r="N1044" t="n">
        <v>20.09</v>
      </c>
      <c r="O1044" t="n">
        <v>16339.24</v>
      </c>
      <c r="P1044" t="n">
        <v>66.20999999999999</v>
      </c>
      <c r="Q1044" t="n">
        <v>204.14</v>
      </c>
      <c r="R1044" t="n">
        <v>27.34</v>
      </c>
      <c r="S1044" t="n">
        <v>17.37</v>
      </c>
      <c r="T1044" t="n">
        <v>2863.26</v>
      </c>
      <c r="U1044" t="n">
        <v>0.64</v>
      </c>
      <c r="V1044" t="n">
        <v>0.74</v>
      </c>
      <c r="W1044" t="n">
        <v>1.15</v>
      </c>
      <c r="X1044" t="n">
        <v>0.17</v>
      </c>
      <c r="Y1044" t="n">
        <v>1</v>
      </c>
      <c r="Z1044" t="n">
        <v>10</v>
      </c>
    </row>
    <row r="1045">
      <c r="A1045" t="n">
        <v>19</v>
      </c>
      <c r="B1045" t="n">
        <v>60</v>
      </c>
      <c r="C1045" t="inlineStr">
        <is>
          <t xml:space="preserve">CONCLUIDO	</t>
        </is>
      </c>
      <c r="D1045" t="n">
        <v>10.8066</v>
      </c>
      <c r="E1045" t="n">
        <v>9.25</v>
      </c>
      <c r="F1045" t="n">
        <v>6.87</v>
      </c>
      <c r="G1045" t="n">
        <v>41.2</v>
      </c>
      <c r="H1045" t="n">
        <v>0.78</v>
      </c>
      <c r="I1045" t="n">
        <v>10</v>
      </c>
      <c r="J1045" t="n">
        <v>130.92</v>
      </c>
      <c r="K1045" t="n">
        <v>45</v>
      </c>
      <c r="L1045" t="n">
        <v>5.75</v>
      </c>
      <c r="M1045" t="n">
        <v>8</v>
      </c>
      <c r="N1045" t="n">
        <v>20.17</v>
      </c>
      <c r="O1045" t="n">
        <v>16380.29</v>
      </c>
      <c r="P1045" t="n">
        <v>66.19</v>
      </c>
      <c r="Q1045" t="n">
        <v>204.14</v>
      </c>
      <c r="R1045" t="n">
        <v>27.23</v>
      </c>
      <c r="S1045" t="n">
        <v>17.37</v>
      </c>
      <c r="T1045" t="n">
        <v>2807.36</v>
      </c>
      <c r="U1045" t="n">
        <v>0.64</v>
      </c>
      <c r="V1045" t="n">
        <v>0.74</v>
      </c>
      <c r="W1045" t="n">
        <v>1.15</v>
      </c>
      <c r="X1045" t="n">
        <v>0.17</v>
      </c>
      <c r="Y1045" t="n">
        <v>1</v>
      </c>
      <c r="Z1045" t="n">
        <v>10</v>
      </c>
    </row>
    <row r="1046">
      <c r="A1046" t="n">
        <v>20</v>
      </c>
      <c r="B1046" t="n">
        <v>60</v>
      </c>
      <c r="C1046" t="inlineStr">
        <is>
          <t xml:space="preserve">CONCLUIDO	</t>
        </is>
      </c>
      <c r="D1046" t="n">
        <v>10.8473</v>
      </c>
      <c r="E1046" t="n">
        <v>9.220000000000001</v>
      </c>
      <c r="F1046" t="n">
        <v>6.86</v>
      </c>
      <c r="G1046" t="n">
        <v>45.71</v>
      </c>
      <c r="H1046" t="n">
        <v>0.8100000000000001</v>
      </c>
      <c r="I1046" t="n">
        <v>9</v>
      </c>
      <c r="J1046" t="n">
        <v>131.25</v>
      </c>
      <c r="K1046" t="n">
        <v>45</v>
      </c>
      <c r="L1046" t="n">
        <v>6</v>
      </c>
      <c r="M1046" t="n">
        <v>7</v>
      </c>
      <c r="N1046" t="n">
        <v>20.25</v>
      </c>
      <c r="O1046" t="n">
        <v>16421.36</v>
      </c>
      <c r="P1046" t="n">
        <v>65.79000000000001</v>
      </c>
      <c r="Q1046" t="n">
        <v>204.14</v>
      </c>
      <c r="R1046" t="n">
        <v>27.04</v>
      </c>
      <c r="S1046" t="n">
        <v>17.37</v>
      </c>
      <c r="T1046" t="n">
        <v>2715.95</v>
      </c>
      <c r="U1046" t="n">
        <v>0.64</v>
      </c>
      <c r="V1046" t="n">
        <v>0.74</v>
      </c>
      <c r="W1046" t="n">
        <v>1.15</v>
      </c>
      <c r="X1046" t="n">
        <v>0.17</v>
      </c>
      <c r="Y1046" t="n">
        <v>1</v>
      </c>
      <c r="Z1046" t="n">
        <v>10</v>
      </c>
    </row>
    <row r="1047">
      <c r="A1047" t="n">
        <v>21</v>
      </c>
      <c r="B1047" t="n">
        <v>60</v>
      </c>
      <c r="C1047" t="inlineStr">
        <is>
          <t xml:space="preserve">CONCLUIDO	</t>
        </is>
      </c>
      <c r="D1047" t="n">
        <v>10.846</v>
      </c>
      <c r="E1047" t="n">
        <v>9.220000000000001</v>
      </c>
      <c r="F1047" t="n">
        <v>6.86</v>
      </c>
      <c r="G1047" t="n">
        <v>45.72</v>
      </c>
      <c r="H1047" t="n">
        <v>0.84</v>
      </c>
      <c r="I1047" t="n">
        <v>9</v>
      </c>
      <c r="J1047" t="n">
        <v>131.58</v>
      </c>
      <c r="K1047" t="n">
        <v>45</v>
      </c>
      <c r="L1047" t="n">
        <v>6.25</v>
      </c>
      <c r="M1047" t="n">
        <v>7</v>
      </c>
      <c r="N1047" t="n">
        <v>20.34</v>
      </c>
      <c r="O1047" t="n">
        <v>16462.46</v>
      </c>
      <c r="P1047" t="n">
        <v>65.72</v>
      </c>
      <c r="Q1047" t="n">
        <v>204.14</v>
      </c>
      <c r="R1047" t="n">
        <v>27.03</v>
      </c>
      <c r="S1047" t="n">
        <v>17.37</v>
      </c>
      <c r="T1047" t="n">
        <v>2711.05</v>
      </c>
      <c r="U1047" t="n">
        <v>0.64</v>
      </c>
      <c r="V1047" t="n">
        <v>0.74</v>
      </c>
      <c r="W1047" t="n">
        <v>1.15</v>
      </c>
      <c r="X1047" t="n">
        <v>0.17</v>
      </c>
      <c r="Y1047" t="n">
        <v>1</v>
      </c>
      <c r="Z1047" t="n">
        <v>10</v>
      </c>
    </row>
    <row r="1048">
      <c r="A1048" t="n">
        <v>22</v>
      </c>
      <c r="B1048" t="n">
        <v>60</v>
      </c>
      <c r="C1048" t="inlineStr">
        <is>
          <t xml:space="preserve">CONCLUIDO	</t>
        </is>
      </c>
      <c r="D1048" t="n">
        <v>10.8486</v>
      </c>
      <c r="E1048" t="n">
        <v>9.220000000000001</v>
      </c>
      <c r="F1048" t="n">
        <v>6.86</v>
      </c>
      <c r="G1048" t="n">
        <v>45.7</v>
      </c>
      <c r="H1048" t="n">
        <v>0.87</v>
      </c>
      <c r="I1048" t="n">
        <v>9</v>
      </c>
      <c r="J1048" t="n">
        <v>131.92</v>
      </c>
      <c r="K1048" t="n">
        <v>45</v>
      </c>
      <c r="L1048" t="n">
        <v>6.5</v>
      </c>
      <c r="M1048" t="n">
        <v>7</v>
      </c>
      <c r="N1048" t="n">
        <v>20.42</v>
      </c>
      <c r="O1048" t="n">
        <v>16503.6</v>
      </c>
      <c r="P1048" t="n">
        <v>65.13</v>
      </c>
      <c r="Q1048" t="n">
        <v>204.14</v>
      </c>
      <c r="R1048" t="n">
        <v>27.03</v>
      </c>
      <c r="S1048" t="n">
        <v>17.37</v>
      </c>
      <c r="T1048" t="n">
        <v>2714.62</v>
      </c>
      <c r="U1048" t="n">
        <v>0.64</v>
      </c>
      <c r="V1048" t="n">
        <v>0.74</v>
      </c>
      <c r="W1048" t="n">
        <v>1.15</v>
      </c>
      <c r="X1048" t="n">
        <v>0.16</v>
      </c>
      <c r="Y1048" t="n">
        <v>1</v>
      </c>
      <c r="Z1048" t="n">
        <v>10</v>
      </c>
    </row>
    <row r="1049">
      <c r="A1049" t="n">
        <v>23</v>
      </c>
      <c r="B1049" t="n">
        <v>60</v>
      </c>
      <c r="C1049" t="inlineStr">
        <is>
          <t xml:space="preserve">CONCLUIDO	</t>
        </is>
      </c>
      <c r="D1049" t="n">
        <v>10.9237</v>
      </c>
      <c r="E1049" t="n">
        <v>9.15</v>
      </c>
      <c r="F1049" t="n">
        <v>6.82</v>
      </c>
      <c r="G1049" t="n">
        <v>51.13</v>
      </c>
      <c r="H1049" t="n">
        <v>0.9</v>
      </c>
      <c r="I1049" t="n">
        <v>8</v>
      </c>
      <c r="J1049" t="n">
        <v>132.25</v>
      </c>
      <c r="K1049" t="n">
        <v>45</v>
      </c>
      <c r="L1049" t="n">
        <v>6.75</v>
      </c>
      <c r="M1049" t="n">
        <v>6</v>
      </c>
      <c r="N1049" t="n">
        <v>20.5</v>
      </c>
      <c r="O1049" t="n">
        <v>16544.76</v>
      </c>
      <c r="P1049" t="n">
        <v>64.47</v>
      </c>
      <c r="Q1049" t="n">
        <v>204.14</v>
      </c>
      <c r="R1049" t="n">
        <v>25.77</v>
      </c>
      <c r="S1049" t="n">
        <v>17.37</v>
      </c>
      <c r="T1049" t="n">
        <v>2089.45</v>
      </c>
      <c r="U1049" t="n">
        <v>0.67</v>
      </c>
      <c r="V1049" t="n">
        <v>0.75</v>
      </c>
      <c r="W1049" t="n">
        <v>1.15</v>
      </c>
      <c r="X1049" t="n">
        <v>0.13</v>
      </c>
      <c r="Y1049" t="n">
        <v>1</v>
      </c>
      <c r="Z1049" t="n">
        <v>10</v>
      </c>
    </row>
    <row r="1050">
      <c r="A1050" t="n">
        <v>24</v>
      </c>
      <c r="B1050" t="n">
        <v>60</v>
      </c>
      <c r="C1050" t="inlineStr">
        <is>
          <t xml:space="preserve">CONCLUIDO	</t>
        </is>
      </c>
      <c r="D1050" t="n">
        <v>10.9018</v>
      </c>
      <c r="E1050" t="n">
        <v>9.17</v>
      </c>
      <c r="F1050" t="n">
        <v>6.84</v>
      </c>
      <c r="G1050" t="n">
        <v>51.27</v>
      </c>
      <c r="H1050" t="n">
        <v>0.93</v>
      </c>
      <c r="I1050" t="n">
        <v>8</v>
      </c>
      <c r="J1050" t="n">
        <v>132.58</v>
      </c>
      <c r="K1050" t="n">
        <v>45</v>
      </c>
      <c r="L1050" t="n">
        <v>7</v>
      </c>
      <c r="M1050" t="n">
        <v>6</v>
      </c>
      <c r="N1050" t="n">
        <v>20.59</v>
      </c>
      <c r="O1050" t="n">
        <v>16585.95</v>
      </c>
      <c r="P1050" t="n">
        <v>64.02</v>
      </c>
      <c r="Q1050" t="n">
        <v>204.14</v>
      </c>
      <c r="R1050" t="n">
        <v>26.28</v>
      </c>
      <c r="S1050" t="n">
        <v>17.37</v>
      </c>
      <c r="T1050" t="n">
        <v>2342.35</v>
      </c>
      <c r="U1050" t="n">
        <v>0.66</v>
      </c>
      <c r="V1050" t="n">
        <v>0.75</v>
      </c>
      <c r="W1050" t="n">
        <v>1.15</v>
      </c>
      <c r="X1050" t="n">
        <v>0.14</v>
      </c>
      <c r="Y1050" t="n">
        <v>1</v>
      </c>
      <c r="Z1050" t="n">
        <v>10</v>
      </c>
    </row>
    <row r="1051">
      <c r="A1051" t="n">
        <v>25</v>
      </c>
      <c r="B1051" t="n">
        <v>60</v>
      </c>
      <c r="C1051" t="inlineStr">
        <is>
          <t xml:space="preserve">CONCLUIDO	</t>
        </is>
      </c>
      <c r="D1051" t="n">
        <v>10.9137</v>
      </c>
      <c r="E1051" t="n">
        <v>9.16</v>
      </c>
      <c r="F1051" t="n">
        <v>6.83</v>
      </c>
      <c r="G1051" t="n">
        <v>51.2</v>
      </c>
      <c r="H1051" t="n">
        <v>0.96</v>
      </c>
      <c r="I1051" t="n">
        <v>8</v>
      </c>
      <c r="J1051" t="n">
        <v>132.92</v>
      </c>
      <c r="K1051" t="n">
        <v>45</v>
      </c>
      <c r="L1051" t="n">
        <v>7.25</v>
      </c>
      <c r="M1051" t="n">
        <v>6</v>
      </c>
      <c r="N1051" t="n">
        <v>20.67</v>
      </c>
      <c r="O1051" t="n">
        <v>16627.17</v>
      </c>
      <c r="P1051" t="n">
        <v>63.88</v>
      </c>
      <c r="Q1051" t="n">
        <v>204.15</v>
      </c>
      <c r="R1051" t="n">
        <v>26.07</v>
      </c>
      <c r="S1051" t="n">
        <v>17.37</v>
      </c>
      <c r="T1051" t="n">
        <v>2235.21</v>
      </c>
      <c r="U1051" t="n">
        <v>0.67</v>
      </c>
      <c r="V1051" t="n">
        <v>0.75</v>
      </c>
      <c r="W1051" t="n">
        <v>1.15</v>
      </c>
      <c r="X1051" t="n">
        <v>0.13</v>
      </c>
      <c r="Y1051" t="n">
        <v>1</v>
      </c>
      <c r="Z1051" t="n">
        <v>10</v>
      </c>
    </row>
    <row r="1052">
      <c r="A1052" t="n">
        <v>26</v>
      </c>
      <c r="B1052" t="n">
        <v>60</v>
      </c>
      <c r="C1052" t="inlineStr">
        <is>
          <t xml:space="preserve">CONCLUIDO	</t>
        </is>
      </c>
      <c r="D1052" t="n">
        <v>10.9769</v>
      </c>
      <c r="E1052" t="n">
        <v>9.109999999999999</v>
      </c>
      <c r="F1052" t="n">
        <v>6.8</v>
      </c>
      <c r="G1052" t="n">
        <v>58.28</v>
      </c>
      <c r="H1052" t="n">
        <v>0.99</v>
      </c>
      <c r="I1052" t="n">
        <v>7</v>
      </c>
      <c r="J1052" t="n">
        <v>133.25</v>
      </c>
      <c r="K1052" t="n">
        <v>45</v>
      </c>
      <c r="L1052" t="n">
        <v>7.5</v>
      </c>
      <c r="M1052" t="n">
        <v>5</v>
      </c>
      <c r="N1052" t="n">
        <v>20.76</v>
      </c>
      <c r="O1052" t="n">
        <v>16668.43</v>
      </c>
      <c r="P1052" t="n">
        <v>62.85</v>
      </c>
      <c r="Q1052" t="n">
        <v>204.14</v>
      </c>
      <c r="R1052" t="n">
        <v>25.25</v>
      </c>
      <c r="S1052" t="n">
        <v>17.37</v>
      </c>
      <c r="T1052" t="n">
        <v>1833.89</v>
      </c>
      <c r="U1052" t="n">
        <v>0.6899999999999999</v>
      </c>
      <c r="V1052" t="n">
        <v>0.75</v>
      </c>
      <c r="W1052" t="n">
        <v>1.14</v>
      </c>
      <c r="X1052" t="n">
        <v>0.11</v>
      </c>
      <c r="Y1052" t="n">
        <v>1</v>
      </c>
      <c r="Z1052" t="n">
        <v>10</v>
      </c>
    </row>
    <row r="1053">
      <c r="A1053" t="n">
        <v>27</v>
      </c>
      <c r="B1053" t="n">
        <v>60</v>
      </c>
      <c r="C1053" t="inlineStr">
        <is>
          <t xml:space="preserve">CONCLUIDO	</t>
        </is>
      </c>
      <c r="D1053" t="n">
        <v>10.9673</v>
      </c>
      <c r="E1053" t="n">
        <v>9.119999999999999</v>
      </c>
      <c r="F1053" t="n">
        <v>6.81</v>
      </c>
      <c r="G1053" t="n">
        <v>58.35</v>
      </c>
      <c r="H1053" t="n">
        <v>1.03</v>
      </c>
      <c r="I1053" t="n">
        <v>7</v>
      </c>
      <c r="J1053" t="n">
        <v>133.59</v>
      </c>
      <c r="K1053" t="n">
        <v>45</v>
      </c>
      <c r="L1053" t="n">
        <v>7.75</v>
      </c>
      <c r="M1053" t="n">
        <v>5</v>
      </c>
      <c r="N1053" t="n">
        <v>20.84</v>
      </c>
      <c r="O1053" t="n">
        <v>16709.71</v>
      </c>
      <c r="P1053" t="n">
        <v>63.08</v>
      </c>
      <c r="Q1053" t="n">
        <v>204.14</v>
      </c>
      <c r="R1053" t="n">
        <v>25.53</v>
      </c>
      <c r="S1053" t="n">
        <v>17.37</v>
      </c>
      <c r="T1053" t="n">
        <v>1974.28</v>
      </c>
      <c r="U1053" t="n">
        <v>0.68</v>
      </c>
      <c r="V1053" t="n">
        <v>0.75</v>
      </c>
      <c r="W1053" t="n">
        <v>1.14</v>
      </c>
      <c r="X1053" t="n">
        <v>0.12</v>
      </c>
      <c r="Y1053" t="n">
        <v>1</v>
      </c>
      <c r="Z1053" t="n">
        <v>10</v>
      </c>
    </row>
    <row r="1054">
      <c r="A1054" t="n">
        <v>28</v>
      </c>
      <c r="B1054" t="n">
        <v>60</v>
      </c>
      <c r="C1054" t="inlineStr">
        <is>
          <t xml:space="preserve">CONCLUIDO	</t>
        </is>
      </c>
      <c r="D1054" t="n">
        <v>10.9586</v>
      </c>
      <c r="E1054" t="n">
        <v>9.130000000000001</v>
      </c>
      <c r="F1054" t="n">
        <v>6.81</v>
      </c>
      <c r="G1054" t="n">
        <v>58.41</v>
      </c>
      <c r="H1054" t="n">
        <v>1.06</v>
      </c>
      <c r="I1054" t="n">
        <v>7</v>
      </c>
      <c r="J1054" t="n">
        <v>133.92</v>
      </c>
      <c r="K1054" t="n">
        <v>45</v>
      </c>
      <c r="L1054" t="n">
        <v>8</v>
      </c>
      <c r="M1054" t="n">
        <v>5</v>
      </c>
      <c r="N1054" t="n">
        <v>20.93</v>
      </c>
      <c r="O1054" t="n">
        <v>16751.02</v>
      </c>
      <c r="P1054" t="n">
        <v>63.16</v>
      </c>
      <c r="Q1054" t="n">
        <v>204.16</v>
      </c>
      <c r="R1054" t="n">
        <v>25.7</v>
      </c>
      <c r="S1054" t="n">
        <v>17.37</v>
      </c>
      <c r="T1054" t="n">
        <v>2055.44</v>
      </c>
      <c r="U1054" t="n">
        <v>0.68</v>
      </c>
      <c r="V1054" t="n">
        <v>0.75</v>
      </c>
      <c r="W1054" t="n">
        <v>1.15</v>
      </c>
      <c r="X1054" t="n">
        <v>0.12</v>
      </c>
      <c r="Y1054" t="n">
        <v>1</v>
      </c>
      <c r="Z1054" t="n">
        <v>10</v>
      </c>
    </row>
    <row r="1055">
      <c r="A1055" t="n">
        <v>29</v>
      </c>
      <c r="B1055" t="n">
        <v>60</v>
      </c>
      <c r="C1055" t="inlineStr">
        <is>
          <t xml:space="preserve">CONCLUIDO	</t>
        </is>
      </c>
      <c r="D1055" t="n">
        <v>10.9589</v>
      </c>
      <c r="E1055" t="n">
        <v>9.119999999999999</v>
      </c>
      <c r="F1055" t="n">
        <v>6.81</v>
      </c>
      <c r="G1055" t="n">
        <v>58.4</v>
      </c>
      <c r="H1055" t="n">
        <v>1.09</v>
      </c>
      <c r="I1055" t="n">
        <v>7</v>
      </c>
      <c r="J1055" t="n">
        <v>134.26</v>
      </c>
      <c r="K1055" t="n">
        <v>45</v>
      </c>
      <c r="L1055" t="n">
        <v>8.25</v>
      </c>
      <c r="M1055" t="n">
        <v>5</v>
      </c>
      <c r="N1055" t="n">
        <v>21.01</v>
      </c>
      <c r="O1055" t="n">
        <v>16792.37</v>
      </c>
      <c r="P1055" t="n">
        <v>62.74</v>
      </c>
      <c r="Q1055" t="n">
        <v>204.15</v>
      </c>
      <c r="R1055" t="n">
        <v>25.66</v>
      </c>
      <c r="S1055" t="n">
        <v>17.37</v>
      </c>
      <c r="T1055" t="n">
        <v>2037.41</v>
      </c>
      <c r="U1055" t="n">
        <v>0.68</v>
      </c>
      <c r="V1055" t="n">
        <v>0.75</v>
      </c>
      <c r="W1055" t="n">
        <v>1.15</v>
      </c>
      <c r="X1055" t="n">
        <v>0.12</v>
      </c>
      <c r="Y1055" t="n">
        <v>1</v>
      </c>
      <c r="Z1055" t="n">
        <v>10</v>
      </c>
    </row>
    <row r="1056">
      <c r="A1056" t="n">
        <v>30</v>
      </c>
      <c r="B1056" t="n">
        <v>60</v>
      </c>
      <c r="C1056" t="inlineStr">
        <is>
          <t xml:space="preserve">CONCLUIDO	</t>
        </is>
      </c>
      <c r="D1056" t="n">
        <v>10.9526</v>
      </c>
      <c r="E1056" t="n">
        <v>9.130000000000001</v>
      </c>
      <c r="F1056" t="n">
        <v>6.82</v>
      </c>
      <c r="G1056" t="n">
        <v>58.45</v>
      </c>
      <c r="H1056" t="n">
        <v>1.12</v>
      </c>
      <c r="I1056" t="n">
        <v>7</v>
      </c>
      <c r="J1056" t="n">
        <v>134.59</v>
      </c>
      <c r="K1056" t="n">
        <v>45</v>
      </c>
      <c r="L1056" t="n">
        <v>8.5</v>
      </c>
      <c r="M1056" t="n">
        <v>5</v>
      </c>
      <c r="N1056" t="n">
        <v>21.1</v>
      </c>
      <c r="O1056" t="n">
        <v>16833.86</v>
      </c>
      <c r="P1056" t="n">
        <v>62.21</v>
      </c>
      <c r="Q1056" t="n">
        <v>204.15</v>
      </c>
      <c r="R1056" t="n">
        <v>25.8</v>
      </c>
      <c r="S1056" t="n">
        <v>17.37</v>
      </c>
      <c r="T1056" t="n">
        <v>2108.64</v>
      </c>
      <c r="U1056" t="n">
        <v>0.67</v>
      </c>
      <c r="V1056" t="n">
        <v>0.75</v>
      </c>
      <c r="W1056" t="n">
        <v>1.15</v>
      </c>
      <c r="X1056" t="n">
        <v>0.13</v>
      </c>
      <c r="Y1056" t="n">
        <v>1</v>
      </c>
      <c r="Z1056" t="n">
        <v>10</v>
      </c>
    </row>
    <row r="1057">
      <c r="A1057" t="n">
        <v>31</v>
      </c>
      <c r="B1057" t="n">
        <v>60</v>
      </c>
      <c r="C1057" t="inlineStr">
        <is>
          <t xml:space="preserve">CONCLUIDO	</t>
        </is>
      </c>
      <c r="D1057" t="n">
        <v>10.9683</v>
      </c>
      <c r="E1057" t="n">
        <v>9.119999999999999</v>
      </c>
      <c r="F1057" t="n">
        <v>6.81</v>
      </c>
      <c r="G1057" t="n">
        <v>58.34</v>
      </c>
      <c r="H1057" t="n">
        <v>1.15</v>
      </c>
      <c r="I1057" t="n">
        <v>7</v>
      </c>
      <c r="J1057" t="n">
        <v>134.93</v>
      </c>
      <c r="K1057" t="n">
        <v>45</v>
      </c>
      <c r="L1057" t="n">
        <v>8.75</v>
      </c>
      <c r="M1057" t="n">
        <v>5</v>
      </c>
      <c r="N1057" t="n">
        <v>21.18</v>
      </c>
      <c r="O1057" t="n">
        <v>16875.27</v>
      </c>
      <c r="P1057" t="n">
        <v>61.51</v>
      </c>
      <c r="Q1057" t="n">
        <v>204.14</v>
      </c>
      <c r="R1057" t="n">
        <v>25.41</v>
      </c>
      <c r="S1057" t="n">
        <v>17.37</v>
      </c>
      <c r="T1057" t="n">
        <v>1911.17</v>
      </c>
      <c r="U1057" t="n">
        <v>0.68</v>
      </c>
      <c r="V1057" t="n">
        <v>0.75</v>
      </c>
      <c r="W1057" t="n">
        <v>1.15</v>
      </c>
      <c r="X1057" t="n">
        <v>0.12</v>
      </c>
      <c r="Y1057" t="n">
        <v>1</v>
      </c>
      <c r="Z1057" t="n">
        <v>10</v>
      </c>
    </row>
    <row r="1058">
      <c r="A1058" t="n">
        <v>32</v>
      </c>
      <c r="B1058" t="n">
        <v>60</v>
      </c>
      <c r="C1058" t="inlineStr">
        <is>
          <t xml:space="preserve">CONCLUIDO	</t>
        </is>
      </c>
      <c r="D1058" t="n">
        <v>11.0186</v>
      </c>
      <c r="E1058" t="n">
        <v>9.08</v>
      </c>
      <c r="F1058" t="n">
        <v>6.79</v>
      </c>
      <c r="G1058" t="n">
        <v>67.90000000000001</v>
      </c>
      <c r="H1058" t="n">
        <v>1.18</v>
      </c>
      <c r="I1058" t="n">
        <v>6</v>
      </c>
      <c r="J1058" t="n">
        <v>135.27</v>
      </c>
      <c r="K1058" t="n">
        <v>45</v>
      </c>
      <c r="L1058" t="n">
        <v>9</v>
      </c>
      <c r="M1058" t="n">
        <v>4</v>
      </c>
      <c r="N1058" t="n">
        <v>21.27</v>
      </c>
      <c r="O1058" t="n">
        <v>16916.71</v>
      </c>
      <c r="P1058" t="n">
        <v>61.18</v>
      </c>
      <c r="Q1058" t="n">
        <v>204.14</v>
      </c>
      <c r="R1058" t="n">
        <v>24.86</v>
      </c>
      <c r="S1058" t="n">
        <v>17.37</v>
      </c>
      <c r="T1058" t="n">
        <v>1640.29</v>
      </c>
      <c r="U1058" t="n">
        <v>0.7</v>
      </c>
      <c r="V1058" t="n">
        <v>0.75</v>
      </c>
      <c r="W1058" t="n">
        <v>1.15</v>
      </c>
      <c r="X1058" t="n">
        <v>0.1</v>
      </c>
      <c r="Y1058" t="n">
        <v>1</v>
      </c>
      <c r="Z1058" t="n">
        <v>10</v>
      </c>
    </row>
    <row r="1059">
      <c r="A1059" t="n">
        <v>33</v>
      </c>
      <c r="B1059" t="n">
        <v>60</v>
      </c>
      <c r="C1059" t="inlineStr">
        <is>
          <t xml:space="preserve">CONCLUIDO	</t>
        </is>
      </c>
      <c r="D1059" t="n">
        <v>11.0173</v>
      </c>
      <c r="E1059" t="n">
        <v>9.08</v>
      </c>
      <c r="F1059" t="n">
        <v>6.79</v>
      </c>
      <c r="G1059" t="n">
        <v>67.91</v>
      </c>
      <c r="H1059" t="n">
        <v>1.21</v>
      </c>
      <c r="I1059" t="n">
        <v>6</v>
      </c>
      <c r="J1059" t="n">
        <v>135.6</v>
      </c>
      <c r="K1059" t="n">
        <v>45</v>
      </c>
      <c r="L1059" t="n">
        <v>9.25</v>
      </c>
      <c r="M1059" t="n">
        <v>4</v>
      </c>
      <c r="N1059" t="n">
        <v>21.35</v>
      </c>
      <c r="O1059" t="n">
        <v>16958.17</v>
      </c>
      <c r="P1059" t="n">
        <v>61.18</v>
      </c>
      <c r="Q1059" t="n">
        <v>204.14</v>
      </c>
      <c r="R1059" t="n">
        <v>24.95</v>
      </c>
      <c r="S1059" t="n">
        <v>17.37</v>
      </c>
      <c r="T1059" t="n">
        <v>1689.73</v>
      </c>
      <c r="U1059" t="n">
        <v>0.7</v>
      </c>
      <c r="V1059" t="n">
        <v>0.75</v>
      </c>
      <c r="W1059" t="n">
        <v>1.15</v>
      </c>
      <c r="X1059" t="n">
        <v>0.1</v>
      </c>
      <c r="Y1059" t="n">
        <v>1</v>
      </c>
      <c r="Z1059" t="n">
        <v>10</v>
      </c>
    </row>
    <row r="1060">
      <c r="A1060" t="n">
        <v>34</v>
      </c>
      <c r="B1060" t="n">
        <v>60</v>
      </c>
      <c r="C1060" t="inlineStr">
        <is>
          <t xml:space="preserve">CONCLUIDO	</t>
        </is>
      </c>
      <c r="D1060" t="n">
        <v>11.0301</v>
      </c>
      <c r="E1060" t="n">
        <v>9.07</v>
      </c>
      <c r="F1060" t="n">
        <v>6.78</v>
      </c>
      <c r="G1060" t="n">
        <v>67.81</v>
      </c>
      <c r="H1060" t="n">
        <v>1.24</v>
      </c>
      <c r="I1060" t="n">
        <v>6</v>
      </c>
      <c r="J1060" t="n">
        <v>135.94</v>
      </c>
      <c r="K1060" t="n">
        <v>45</v>
      </c>
      <c r="L1060" t="n">
        <v>9.5</v>
      </c>
      <c r="M1060" t="n">
        <v>4</v>
      </c>
      <c r="N1060" t="n">
        <v>21.44</v>
      </c>
      <c r="O1060" t="n">
        <v>16999.67</v>
      </c>
      <c r="P1060" t="n">
        <v>60.74</v>
      </c>
      <c r="Q1060" t="n">
        <v>204.16</v>
      </c>
      <c r="R1060" t="n">
        <v>24.59</v>
      </c>
      <c r="S1060" t="n">
        <v>17.37</v>
      </c>
      <c r="T1060" t="n">
        <v>1506.78</v>
      </c>
      <c r="U1060" t="n">
        <v>0.71</v>
      </c>
      <c r="V1060" t="n">
        <v>0.75</v>
      </c>
      <c r="W1060" t="n">
        <v>1.14</v>
      </c>
      <c r="X1060" t="n">
        <v>0.09</v>
      </c>
      <c r="Y1060" t="n">
        <v>1</v>
      </c>
      <c r="Z1060" t="n">
        <v>10</v>
      </c>
    </row>
    <row r="1061">
      <c r="A1061" t="n">
        <v>35</v>
      </c>
      <c r="B1061" t="n">
        <v>60</v>
      </c>
      <c r="C1061" t="inlineStr">
        <is>
          <t xml:space="preserve">CONCLUIDO	</t>
        </is>
      </c>
      <c r="D1061" t="n">
        <v>11.0196</v>
      </c>
      <c r="E1061" t="n">
        <v>9.07</v>
      </c>
      <c r="F1061" t="n">
        <v>6.79</v>
      </c>
      <c r="G1061" t="n">
        <v>67.89</v>
      </c>
      <c r="H1061" t="n">
        <v>1.26</v>
      </c>
      <c r="I1061" t="n">
        <v>6</v>
      </c>
      <c r="J1061" t="n">
        <v>136.27</v>
      </c>
      <c r="K1061" t="n">
        <v>45</v>
      </c>
      <c r="L1061" t="n">
        <v>9.75</v>
      </c>
      <c r="M1061" t="n">
        <v>4</v>
      </c>
      <c r="N1061" t="n">
        <v>21.53</v>
      </c>
      <c r="O1061" t="n">
        <v>17041.2</v>
      </c>
      <c r="P1061" t="n">
        <v>60.41</v>
      </c>
      <c r="Q1061" t="n">
        <v>204.14</v>
      </c>
      <c r="R1061" t="n">
        <v>24.93</v>
      </c>
      <c r="S1061" t="n">
        <v>17.37</v>
      </c>
      <c r="T1061" t="n">
        <v>1676.2</v>
      </c>
      <c r="U1061" t="n">
        <v>0.7</v>
      </c>
      <c r="V1061" t="n">
        <v>0.75</v>
      </c>
      <c r="W1061" t="n">
        <v>1.15</v>
      </c>
      <c r="X1061" t="n">
        <v>0.1</v>
      </c>
      <c r="Y1061" t="n">
        <v>1</v>
      </c>
      <c r="Z1061" t="n">
        <v>10</v>
      </c>
    </row>
    <row r="1062">
      <c r="A1062" t="n">
        <v>36</v>
      </c>
      <c r="B1062" t="n">
        <v>60</v>
      </c>
      <c r="C1062" t="inlineStr">
        <is>
          <t xml:space="preserve">CONCLUIDO	</t>
        </is>
      </c>
      <c r="D1062" t="n">
        <v>11.0213</v>
      </c>
      <c r="E1062" t="n">
        <v>9.07</v>
      </c>
      <c r="F1062" t="n">
        <v>6.79</v>
      </c>
      <c r="G1062" t="n">
        <v>67.88</v>
      </c>
      <c r="H1062" t="n">
        <v>1.29</v>
      </c>
      <c r="I1062" t="n">
        <v>6</v>
      </c>
      <c r="J1062" t="n">
        <v>136.61</v>
      </c>
      <c r="K1062" t="n">
        <v>45</v>
      </c>
      <c r="L1062" t="n">
        <v>10</v>
      </c>
      <c r="M1062" t="n">
        <v>4</v>
      </c>
      <c r="N1062" t="n">
        <v>21.61</v>
      </c>
      <c r="O1062" t="n">
        <v>17082.76</v>
      </c>
      <c r="P1062" t="n">
        <v>59.77</v>
      </c>
      <c r="Q1062" t="n">
        <v>204.16</v>
      </c>
      <c r="R1062" t="n">
        <v>24.87</v>
      </c>
      <c r="S1062" t="n">
        <v>17.37</v>
      </c>
      <c r="T1062" t="n">
        <v>1646.2</v>
      </c>
      <c r="U1062" t="n">
        <v>0.7</v>
      </c>
      <c r="V1062" t="n">
        <v>0.75</v>
      </c>
      <c r="W1062" t="n">
        <v>1.15</v>
      </c>
      <c r="X1062" t="n">
        <v>0.1</v>
      </c>
      <c r="Y1062" t="n">
        <v>1</v>
      </c>
      <c r="Z1062" t="n">
        <v>10</v>
      </c>
    </row>
    <row r="1063">
      <c r="A1063" t="n">
        <v>37</v>
      </c>
      <c r="B1063" t="n">
        <v>60</v>
      </c>
      <c r="C1063" t="inlineStr">
        <is>
          <t xml:space="preserve">CONCLUIDO	</t>
        </is>
      </c>
      <c r="D1063" t="n">
        <v>11.0206</v>
      </c>
      <c r="E1063" t="n">
        <v>9.07</v>
      </c>
      <c r="F1063" t="n">
        <v>6.79</v>
      </c>
      <c r="G1063" t="n">
        <v>67.88</v>
      </c>
      <c r="H1063" t="n">
        <v>1.32</v>
      </c>
      <c r="I1063" t="n">
        <v>6</v>
      </c>
      <c r="J1063" t="n">
        <v>136.95</v>
      </c>
      <c r="K1063" t="n">
        <v>45</v>
      </c>
      <c r="L1063" t="n">
        <v>10.25</v>
      </c>
      <c r="M1063" t="n">
        <v>4</v>
      </c>
      <c r="N1063" t="n">
        <v>21.7</v>
      </c>
      <c r="O1063" t="n">
        <v>17124.35</v>
      </c>
      <c r="P1063" t="n">
        <v>59.61</v>
      </c>
      <c r="Q1063" t="n">
        <v>204.14</v>
      </c>
      <c r="R1063" t="n">
        <v>24.87</v>
      </c>
      <c r="S1063" t="n">
        <v>17.37</v>
      </c>
      <c r="T1063" t="n">
        <v>1647.78</v>
      </c>
      <c r="U1063" t="n">
        <v>0.7</v>
      </c>
      <c r="V1063" t="n">
        <v>0.75</v>
      </c>
      <c r="W1063" t="n">
        <v>1.15</v>
      </c>
      <c r="X1063" t="n">
        <v>0.1</v>
      </c>
      <c r="Y1063" t="n">
        <v>1</v>
      </c>
      <c r="Z1063" t="n">
        <v>10</v>
      </c>
    </row>
    <row r="1064">
      <c r="A1064" t="n">
        <v>38</v>
      </c>
      <c r="B1064" t="n">
        <v>60</v>
      </c>
      <c r="C1064" t="inlineStr">
        <is>
          <t xml:space="preserve">CONCLUIDO	</t>
        </is>
      </c>
      <c r="D1064" t="n">
        <v>11.0718</v>
      </c>
      <c r="E1064" t="n">
        <v>9.029999999999999</v>
      </c>
      <c r="F1064" t="n">
        <v>6.77</v>
      </c>
      <c r="G1064" t="n">
        <v>81.26000000000001</v>
      </c>
      <c r="H1064" t="n">
        <v>1.35</v>
      </c>
      <c r="I1064" t="n">
        <v>5</v>
      </c>
      <c r="J1064" t="n">
        <v>137.29</v>
      </c>
      <c r="K1064" t="n">
        <v>45</v>
      </c>
      <c r="L1064" t="n">
        <v>10.5</v>
      </c>
      <c r="M1064" t="n">
        <v>3</v>
      </c>
      <c r="N1064" t="n">
        <v>21.79</v>
      </c>
      <c r="O1064" t="n">
        <v>17165.97</v>
      </c>
      <c r="P1064" t="n">
        <v>58.41</v>
      </c>
      <c r="Q1064" t="n">
        <v>204.14</v>
      </c>
      <c r="R1064" t="n">
        <v>24.36</v>
      </c>
      <c r="S1064" t="n">
        <v>17.37</v>
      </c>
      <c r="T1064" t="n">
        <v>1399.52</v>
      </c>
      <c r="U1064" t="n">
        <v>0.71</v>
      </c>
      <c r="V1064" t="n">
        <v>0.75</v>
      </c>
      <c r="W1064" t="n">
        <v>1.14</v>
      </c>
      <c r="X1064" t="n">
        <v>0.08</v>
      </c>
      <c r="Y1064" t="n">
        <v>1</v>
      </c>
      <c r="Z1064" t="n">
        <v>10</v>
      </c>
    </row>
    <row r="1065">
      <c r="A1065" t="n">
        <v>39</v>
      </c>
      <c r="B1065" t="n">
        <v>60</v>
      </c>
      <c r="C1065" t="inlineStr">
        <is>
          <t xml:space="preserve">CONCLUIDO	</t>
        </is>
      </c>
      <c r="D1065" t="n">
        <v>11.067</v>
      </c>
      <c r="E1065" t="n">
        <v>9.039999999999999</v>
      </c>
      <c r="F1065" t="n">
        <v>6.78</v>
      </c>
      <c r="G1065" t="n">
        <v>81.31</v>
      </c>
      <c r="H1065" t="n">
        <v>1.38</v>
      </c>
      <c r="I1065" t="n">
        <v>5</v>
      </c>
      <c r="J1065" t="n">
        <v>137.62</v>
      </c>
      <c r="K1065" t="n">
        <v>45</v>
      </c>
      <c r="L1065" t="n">
        <v>10.75</v>
      </c>
      <c r="M1065" t="n">
        <v>3</v>
      </c>
      <c r="N1065" t="n">
        <v>21.88</v>
      </c>
      <c r="O1065" t="n">
        <v>17207.62</v>
      </c>
      <c r="P1065" t="n">
        <v>58.87</v>
      </c>
      <c r="Q1065" t="n">
        <v>204.14</v>
      </c>
      <c r="R1065" t="n">
        <v>24.48</v>
      </c>
      <c r="S1065" t="n">
        <v>17.37</v>
      </c>
      <c r="T1065" t="n">
        <v>1457.51</v>
      </c>
      <c r="U1065" t="n">
        <v>0.71</v>
      </c>
      <c r="V1065" t="n">
        <v>0.75</v>
      </c>
      <c r="W1065" t="n">
        <v>1.15</v>
      </c>
      <c r="X1065" t="n">
        <v>0.08</v>
      </c>
      <c r="Y1065" t="n">
        <v>1</v>
      </c>
      <c r="Z1065" t="n">
        <v>10</v>
      </c>
    </row>
    <row r="1066">
      <c r="A1066" t="n">
        <v>40</v>
      </c>
      <c r="B1066" t="n">
        <v>60</v>
      </c>
      <c r="C1066" t="inlineStr">
        <is>
          <t xml:space="preserve">CONCLUIDO	</t>
        </is>
      </c>
      <c r="D1066" t="n">
        <v>11.0739</v>
      </c>
      <c r="E1066" t="n">
        <v>9.029999999999999</v>
      </c>
      <c r="F1066" t="n">
        <v>6.77</v>
      </c>
      <c r="G1066" t="n">
        <v>81.23999999999999</v>
      </c>
      <c r="H1066" t="n">
        <v>1.41</v>
      </c>
      <c r="I1066" t="n">
        <v>5</v>
      </c>
      <c r="J1066" t="n">
        <v>137.96</v>
      </c>
      <c r="K1066" t="n">
        <v>45</v>
      </c>
      <c r="L1066" t="n">
        <v>11</v>
      </c>
      <c r="M1066" t="n">
        <v>2</v>
      </c>
      <c r="N1066" t="n">
        <v>21.96</v>
      </c>
      <c r="O1066" t="n">
        <v>17249.3</v>
      </c>
      <c r="P1066" t="n">
        <v>58.94</v>
      </c>
      <c r="Q1066" t="n">
        <v>204.14</v>
      </c>
      <c r="R1066" t="n">
        <v>24.33</v>
      </c>
      <c r="S1066" t="n">
        <v>17.37</v>
      </c>
      <c r="T1066" t="n">
        <v>1381.51</v>
      </c>
      <c r="U1066" t="n">
        <v>0.71</v>
      </c>
      <c r="V1066" t="n">
        <v>0.75</v>
      </c>
      <c r="W1066" t="n">
        <v>1.14</v>
      </c>
      <c r="X1066" t="n">
        <v>0.08</v>
      </c>
      <c r="Y1066" t="n">
        <v>1</v>
      </c>
      <c r="Z1066" t="n">
        <v>10</v>
      </c>
    </row>
    <row r="1067">
      <c r="A1067" t="n">
        <v>41</v>
      </c>
      <c r="B1067" t="n">
        <v>60</v>
      </c>
      <c r="C1067" t="inlineStr">
        <is>
          <t xml:space="preserve">CONCLUIDO	</t>
        </is>
      </c>
      <c r="D1067" t="n">
        <v>11.0739</v>
      </c>
      <c r="E1067" t="n">
        <v>9.029999999999999</v>
      </c>
      <c r="F1067" t="n">
        <v>6.77</v>
      </c>
      <c r="G1067" t="n">
        <v>81.23999999999999</v>
      </c>
      <c r="H1067" t="n">
        <v>1.44</v>
      </c>
      <c r="I1067" t="n">
        <v>5</v>
      </c>
      <c r="J1067" t="n">
        <v>138.3</v>
      </c>
      <c r="K1067" t="n">
        <v>45</v>
      </c>
      <c r="L1067" t="n">
        <v>11.25</v>
      </c>
      <c r="M1067" t="n">
        <v>2</v>
      </c>
      <c r="N1067" t="n">
        <v>22.05</v>
      </c>
      <c r="O1067" t="n">
        <v>17291.02</v>
      </c>
      <c r="P1067" t="n">
        <v>58.82</v>
      </c>
      <c r="Q1067" t="n">
        <v>204.14</v>
      </c>
      <c r="R1067" t="n">
        <v>24.31</v>
      </c>
      <c r="S1067" t="n">
        <v>17.37</v>
      </c>
      <c r="T1067" t="n">
        <v>1370.76</v>
      </c>
      <c r="U1067" t="n">
        <v>0.71</v>
      </c>
      <c r="V1067" t="n">
        <v>0.75</v>
      </c>
      <c r="W1067" t="n">
        <v>1.14</v>
      </c>
      <c r="X1067" t="n">
        <v>0.08</v>
      </c>
      <c r="Y1067" t="n">
        <v>1</v>
      </c>
      <c r="Z1067" t="n">
        <v>10</v>
      </c>
    </row>
    <row r="1068">
      <c r="A1068" t="n">
        <v>42</v>
      </c>
      <c r="B1068" t="n">
        <v>60</v>
      </c>
      <c r="C1068" t="inlineStr">
        <is>
          <t xml:space="preserve">CONCLUIDO	</t>
        </is>
      </c>
      <c r="D1068" t="n">
        <v>11.0687</v>
      </c>
      <c r="E1068" t="n">
        <v>9.029999999999999</v>
      </c>
      <c r="F1068" t="n">
        <v>6.77</v>
      </c>
      <c r="G1068" t="n">
        <v>81.29000000000001</v>
      </c>
      <c r="H1068" t="n">
        <v>1.47</v>
      </c>
      <c r="I1068" t="n">
        <v>5</v>
      </c>
      <c r="J1068" t="n">
        <v>138.64</v>
      </c>
      <c r="K1068" t="n">
        <v>45</v>
      </c>
      <c r="L1068" t="n">
        <v>11.5</v>
      </c>
      <c r="M1068" t="n">
        <v>2</v>
      </c>
      <c r="N1068" t="n">
        <v>22.14</v>
      </c>
      <c r="O1068" t="n">
        <v>17332.76</v>
      </c>
      <c r="P1068" t="n">
        <v>58.68</v>
      </c>
      <c r="Q1068" t="n">
        <v>204.14</v>
      </c>
      <c r="R1068" t="n">
        <v>24.43</v>
      </c>
      <c r="S1068" t="n">
        <v>17.37</v>
      </c>
      <c r="T1068" t="n">
        <v>1433.7</v>
      </c>
      <c r="U1068" t="n">
        <v>0.71</v>
      </c>
      <c r="V1068" t="n">
        <v>0.75</v>
      </c>
      <c r="W1068" t="n">
        <v>1.14</v>
      </c>
      <c r="X1068" t="n">
        <v>0.08</v>
      </c>
      <c r="Y1068" t="n">
        <v>1</v>
      </c>
      <c r="Z1068" t="n">
        <v>10</v>
      </c>
    </row>
    <row r="1069">
      <c r="A1069" t="n">
        <v>43</v>
      </c>
      <c r="B1069" t="n">
        <v>60</v>
      </c>
      <c r="C1069" t="inlineStr">
        <is>
          <t xml:space="preserve">CONCLUIDO	</t>
        </is>
      </c>
      <c r="D1069" t="n">
        <v>11.067</v>
      </c>
      <c r="E1069" t="n">
        <v>9.039999999999999</v>
      </c>
      <c r="F1069" t="n">
        <v>6.78</v>
      </c>
      <c r="G1069" t="n">
        <v>81.31</v>
      </c>
      <c r="H1069" t="n">
        <v>1.5</v>
      </c>
      <c r="I1069" t="n">
        <v>5</v>
      </c>
      <c r="J1069" t="n">
        <v>138.98</v>
      </c>
      <c r="K1069" t="n">
        <v>45</v>
      </c>
      <c r="L1069" t="n">
        <v>11.75</v>
      </c>
      <c r="M1069" t="n">
        <v>2</v>
      </c>
      <c r="N1069" t="n">
        <v>22.23</v>
      </c>
      <c r="O1069" t="n">
        <v>17374.54</v>
      </c>
      <c r="P1069" t="n">
        <v>58.62</v>
      </c>
      <c r="Q1069" t="n">
        <v>204.14</v>
      </c>
      <c r="R1069" t="n">
        <v>24.43</v>
      </c>
      <c r="S1069" t="n">
        <v>17.37</v>
      </c>
      <c r="T1069" t="n">
        <v>1433.05</v>
      </c>
      <c r="U1069" t="n">
        <v>0.71</v>
      </c>
      <c r="V1069" t="n">
        <v>0.75</v>
      </c>
      <c r="W1069" t="n">
        <v>1.15</v>
      </c>
      <c r="X1069" t="n">
        <v>0.08</v>
      </c>
      <c r="Y1069" t="n">
        <v>1</v>
      </c>
      <c r="Z1069" t="n">
        <v>10</v>
      </c>
    </row>
    <row r="1070">
      <c r="A1070" t="n">
        <v>44</v>
      </c>
      <c r="B1070" t="n">
        <v>60</v>
      </c>
      <c r="C1070" t="inlineStr">
        <is>
          <t xml:space="preserve">CONCLUIDO	</t>
        </is>
      </c>
      <c r="D1070" t="n">
        <v>11.0722</v>
      </c>
      <c r="E1070" t="n">
        <v>9.029999999999999</v>
      </c>
      <c r="F1070" t="n">
        <v>6.77</v>
      </c>
      <c r="G1070" t="n">
        <v>81.26000000000001</v>
      </c>
      <c r="H1070" t="n">
        <v>1.52</v>
      </c>
      <c r="I1070" t="n">
        <v>5</v>
      </c>
      <c r="J1070" t="n">
        <v>139.32</v>
      </c>
      <c r="K1070" t="n">
        <v>45</v>
      </c>
      <c r="L1070" t="n">
        <v>12</v>
      </c>
      <c r="M1070" t="n">
        <v>1</v>
      </c>
      <c r="N1070" t="n">
        <v>22.32</v>
      </c>
      <c r="O1070" t="n">
        <v>17416.34</v>
      </c>
      <c r="P1070" t="n">
        <v>58.46</v>
      </c>
      <c r="Q1070" t="n">
        <v>204.14</v>
      </c>
      <c r="R1070" t="n">
        <v>24.33</v>
      </c>
      <c r="S1070" t="n">
        <v>17.37</v>
      </c>
      <c r="T1070" t="n">
        <v>1383.16</v>
      </c>
      <c r="U1070" t="n">
        <v>0.71</v>
      </c>
      <c r="V1070" t="n">
        <v>0.75</v>
      </c>
      <c r="W1070" t="n">
        <v>1.14</v>
      </c>
      <c r="X1070" t="n">
        <v>0.08</v>
      </c>
      <c r="Y1070" t="n">
        <v>1</v>
      </c>
      <c r="Z1070" t="n">
        <v>10</v>
      </c>
    </row>
    <row r="1071">
      <c r="A1071" t="n">
        <v>45</v>
      </c>
      <c r="B1071" t="n">
        <v>60</v>
      </c>
      <c r="C1071" t="inlineStr">
        <is>
          <t xml:space="preserve">CONCLUIDO	</t>
        </is>
      </c>
      <c r="D1071" t="n">
        <v>11.065</v>
      </c>
      <c r="E1071" t="n">
        <v>9.039999999999999</v>
      </c>
      <c r="F1071" t="n">
        <v>6.78</v>
      </c>
      <c r="G1071" t="n">
        <v>81.33</v>
      </c>
      <c r="H1071" t="n">
        <v>1.55</v>
      </c>
      <c r="I1071" t="n">
        <v>5</v>
      </c>
      <c r="J1071" t="n">
        <v>139.66</v>
      </c>
      <c r="K1071" t="n">
        <v>45</v>
      </c>
      <c r="L1071" t="n">
        <v>12.25</v>
      </c>
      <c r="M1071" t="n">
        <v>0</v>
      </c>
      <c r="N1071" t="n">
        <v>22.41</v>
      </c>
      <c r="O1071" t="n">
        <v>17458.18</v>
      </c>
      <c r="P1071" t="n">
        <v>58.6</v>
      </c>
      <c r="Q1071" t="n">
        <v>204.14</v>
      </c>
      <c r="R1071" t="n">
        <v>24.44</v>
      </c>
      <c r="S1071" t="n">
        <v>17.37</v>
      </c>
      <c r="T1071" t="n">
        <v>1436.52</v>
      </c>
      <c r="U1071" t="n">
        <v>0.71</v>
      </c>
      <c r="V1071" t="n">
        <v>0.75</v>
      </c>
      <c r="W1071" t="n">
        <v>1.15</v>
      </c>
      <c r="X1071" t="n">
        <v>0.09</v>
      </c>
      <c r="Y1071" t="n">
        <v>1</v>
      </c>
      <c r="Z1071" t="n">
        <v>10</v>
      </c>
    </row>
    <row r="1072">
      <c r="A1072" t="n">
        <v>0</v>
      </c>
      <c r="B1072" t="n">
        <v>135</v>
      </c>
      <c r="C1072" t="inlineStr">
        <is>
          <t xml:space="preserve">CONCLUIDO	</t>
        </is>
      </c>
      <c r="D1072" t="n">
        <v>5.7598</v>
      </c>
      <c r="E1072" t="n">
        <v>17.36</v>
      </c>
      <c r="F1072" t="n">
        <v>8.949999999999999</v>
      </c>
      <c r="G1072" t="n">
        <v>4.88</v>
      </c>
      <c r="H1072" t="n">
        <v>0.07000000000000001</v>
      </c>
      <c r="I1072" t="n">
        <v>110</v>
      </c>
      <c r="J1072" t="n">
        <v>263.32</v>
      </c>
      <c r="K1072" t="n">
        <v>59.89</v>
      </c>
      <c r="L1072" t="n">
        <v>1</v>
      </c>
      <c r="M1072" t="n">
        <v>108</v>
      </c>
      <c r="N1072" t="n">
        <v>67.43000000000001</v>
      </c>
      <c r="O1072" t="n">
        <v>32710.1</v>
      </c>
      <c r="P1072" t="n">
        <v>151.43</v>
      </c>
      <c r="Q1072" t="n">
        <v>204.2</v>
      </c>
      <c r="R1072" t="n">
        <v>92.12</v>
      </c>
      <c r="S1072" t="n">
        <v>17.37</v>
      </c>
      <c r="T1072" t="n">
        <v>34754.61</v>
      </c>
      <c r="U1072" t="n">
        <v>0.19</v>
      </c>
      <c r="V1072" t="n">
        <v>0.57</v>
      </c>
      <c r="W1072" t="n">
        <v>1.32</v>
      </c>
      <c r="X1072" t="n">
        <v>2.25</v>
      </c>
      <c r="Y1072" t="n">
        <v>1</v>
      </c>
      <c r="Z1072" t="n">
        <v>10</v>
      </c>
    </row>
    <row r="1073">
      <c r="A1073" t="n">
        <v>1</v>
      </c>
      <c r="B1073" t="n">
        <v>135</v>
      </c>
      <c r="C1073" t="inlineStr">
        <is>
          <t xml:space="preserve">CONCLUIDO	</t>
        </is>
      </c>
      <c r="D1073" t="n">
        <v>6.5173</v>
      </c>
      <c r="E1073" t="n">
        <v>15.34</v>
      </c>
      <c r="F1073" t="n">
        <v>8.35</v>
      </c>
      <c r="G1073" t="n">
        <v>6.11</v>
      </c>
      <c r="H1073" t="n">
        <v>0.08</v>
      </c>
      <c r="I1073" t="n">
        <v>82</v>
      </c>
      <c r="J1073" t="n">
        <v>263.79</v>
      </c>
      <c r="K1073" t="n">
        <v>59.89</v>
      </c>
      <c r="L1073" t="n">
        <v>1.25</v>
      </c>
      <c r="M1073" t="n">
        <v>80</v>
      </c>
      <c r="N1073" t="n">
        <v>67.65000000000001</v>
      </c>
      <c r="O1073" t="n">
        <v>32767.75</v>
      </c>
      <c r="P1073" t="n">
        <v>141.14</v>
      </c>
      <c r="Q1073" t="n">
        <v>204.25</v>
      </c>
      <c r="R1073" t="n">
        <v>73.54000000000001</v>
      </c>
      <c r="S1073" t="n">
        <v>17.37</v>
      </c>
      <c r="T1073" t="n">
        <v>25602.28</v>
      </c>
      <c r="U1073" t="n">
        <v>0.24</v>
      </c>
      <c r="V1073" t="n">
        <v>0.61</v>
      </c>
      <c r="W1073" t="n">
        <v>1.26</v>
      </c>
      <c r="X1073" t="n">
        <v>1.65</v>
      </c>
      <c r="Y1073" t="n">
        <v>1</v>
      </c>
      <c r="Z1073" t="n">
        <v>10</v>
      </c>
    </row>
    <row r="1074">
      <c r="A1074" t="n">
        <v>2</v>
      </c>
      <c r="B1074" t="n">
        <v>135</v>
      </c>
      <c r="C1074" t="inlineStr">
        <is>
          <t xml:space="preserve">CONCLUIDO	</t>
        </is>
      </c>
      <c r="D1074" t="n">
        <v>7.0392</v>
      </c>
      <c r="E1074" t="n">
        <v>14.21</v>
      </c>
      <c r="F1074" t="n">
        <v>8.02</v>
      </c>
      <c r="G1074" t="n">
        <v>7.29</v>
      </c>
      <c r="H1074" t="n">
        <v>0.1</v>
      </c>
      <c r="I1074" t="n">
        <v>66</v>
      </c>
      <c r="J1074" t="n">
        <v>264.25</v>
      </c>
      <c r="K1074" t="n">
        <v>59.89</v>
      </c>
      <c r="L1074" t="n">
        <v>1.5</v>
      </c>
      <c r="M1074" t="n">
        <v>64</v>
      </c>
      <c r="N1074" t="n">
        <v>67.87</v>
      </c>
      <c r="O1074" t="n">
        <v>32825.49</v>
      </c>
      <c r="P1074" t="n">
        <v>135.49</v>
      </c>
      <c r="Q1074" t="n">
        <v>204.19</v>
      </c>
      <c r="R1074" t="n">
        <v>63.1</v>
      </c>
      <c r="S1074" t="n">
        <v>17.37</v>
      </c>
      <c r="T1074" t="n">
        <v>20461.26</v>
      </c>
      <c r="U1074" t="n">
        <v>0.28</v>
      </c>
      <c r="V1074" t="n">
        <v>0.64</v>
      </c>
      <c r="W1074" t="n">
        <v>1.24</v>
      </c>
      <c r="X1074" t="n">
        <v>1.32</v>
      </c>
      <c r="Y1074" t="n">
        <v>1</v>
      </c>
      <c r="Z1074" t="n">
        <v>10</v>
      </c>
    </row>
    <row r="1075">
      <c r="A1075" t="n">
        <v>3</v>
      </c>
      <c r="B1075" t="n">
        <v>135</v>
      </c>
      <c r="C1075" t="inlineStr">
        <is>
          <t xml:space="preserve">CONCLUIDO	</t>
        </is>
      </c>
      <c r="D1075" t="n">
        <v>7.4514</v>
      </c>
      <c r="E1075" t="n">
        <v>13.42</v>
      </c>
      <c r="F1075" t="n">
        <v>7.79</v>
      </c>
      <c r="G1075" t="n">
        <v>8.49</v>
      </c>
      <c r="H1075" t="n">
        <v>0.12</v>
      </c>
      <c r="I1075" t="n">
        <v>55</v>
      </c>
      <c r="J1075" t="n">
        <v>264.72</v>
      </c>
      <c r="K1075" t="n">
        <v>59.89</v>
      </c>
      <c r="L1075" t="n">
        <v>1.75</v>
      </c>
      <c r="M1075" t="n">
        <v>53</v>
      </c>
      <c r="N1075" t="n">
        <v>68.09</v>
      </c>
      <c r="O1075" t="n">
        <v>32883.31</v>
      </c>
      <c r="P1075" t="n">
        <v>131.55</v>
      </c>
      <c r="Q1075" t="n">
        <v>204.2</v>
      </c>
      <c r="R1075" t="n">
        <v>55.8</v>
      </c>
      <c r="S1075" t="n">
        <v>17.37</v>
      </c>
      <c r="T1075" t="n">
        <v>16866.91</v>
      </c>
      <c r="U1075" t="n">
        <v>0.31</v>
      </c>
      <c r="V1075" t="n">
        <v>0.66</v>
      </c>
      <c r="W1075" t="n">
        <v>1.23</v>
      </c>
      <c r="X1075" t="n">
        <v>1.09</v>
      </c>
      <c r="Y1075" t="n">
        <v>1</v>
      </c>
      <c r="Z1075" t="n">
        <v>10</v>
      </c>
    </row>
    <row r="1076">
      <c r="A1076" t="n">
        <v>4</v>
      </c>
      <c r="B1076" t="n">
        <v>135</v>
      </c>
      <c r="C1076" t="inlineStr">
        <is>
          <t xml:space="preserve">CONCLUIDO	</t>
        </is>
      </c>
      <c r="D1076" t="n">
        <v>7.7346</v>
      </c>
      <c r="E1076" t="n">
        <v>12.93</v>
      </c>
      <c r="F1076" t="n">
        <v>7.65</v>
      </c>
      <c r="G1076" t="n">
        <v>9.56</v>
      </c>
      <c r="H1076" t="n">
        <v>0.13</v>
      </c>
      <c r="I1076" t="n">
        <v>48</v>
      </c>
      <c r="J1076" t="n">
        <v>265.19</v>
      </c>
      <c r="K1076" t="n">
        <v>59.89</v>
      </c>
      <c r="L1076" t="n">
        <v>2</v>
      </c>
      <c r="M1076" t="n">
        <v>46</v>
      </c>
      <c r="N1076" t="n">
        <v>68.31</v>
      </c>
      <c r="O1076" t="n">
        <v>32941.21</v>
      </c>
      <c r="P1076" t="n">
        <v>129.11</v>
      </c>
      <c r="Q1076" t="n">
        <v>204.17</v>
      </c>
      <c r="R1076" t="n">
        <v>51.42</v>
      </c>
      <c r="S1076" t="n">
        <v>17.37</v>
      </c>
      <c r="T1076" t="n">
        <v>14711.84</v>
      </c>
      <c r="U1076" t="n">
        <v>0.34</v>
      </c>
      <c r="V1076" t="n">
        <v>0.67</v>
      </c>
      <c r="W1076" t="n">
        <v>1.22</v>
      </c>
      <c r="X1076" t="n">
        <v>0.96</v>
      </c>
      <c r="Y1076" t="n">
        <v>1</v>
      </c>
      <c r="Z1076" t="n">
        <v>10</v>
      </c>
    </row>
    <row r="1077">
      <c r="A1077" t="n">
        <v>5</v>
      </c>
      <c r="B1077" t="n">
        <v>135</v>
      </c>
      <c r="C1077" t="inlineStr">
        <is>
          <t xml:space="preserve">CONCLUIDO	</t>
        </is>
      </c>
      <c r="D1077" t="n">
        <v>8.0016</v>
      </c>
      <c r="E1077" t="n">
        <v>12.5</v>
      </c>
      <c r="F1077" t="n">
        <v>7.52</v>
      </c>
      <c r="G1077" t="n">
        <v>10.74</v>
      </c>
      <c r="H1077" t="n">
        <v>0.15</v>
      </c>
      <c r="I1077" t="n">
        <v>42</v>
      </c>
      <c r="J1077" t="n">
        <v>265.66</v>
      </c>
      <c r="K1077" t="n">
        <v>59.89</v>
      </c>
      <c r="L1077" t="n">
        <v>2.25</v>
      </c>
      <c r="M1077" t="n">
        <v>40</v>
      </c>
      <c r="N1077" t="n">
        <v>68.53</v>
      </c>
      <c r="O1077" t="n">
        <v>32999.19</v>
      </c>
      <c r="P1077" t="n">
        <v>126.86</v>
      </c>
      <c r="Q1077" t="n">
        <v>204.24</v>
      </c>
      <c r="R1077" t="n">
        <v>47.72</v>
      </c>
      <c r="S1077" t="n">
        <v>17.37</v>
      </c>
      <c r="T1077" t="n">
        <v>12894.69</v>
      </c>
      <c r="U1077" t="n">
        <v>0.36</v>
      </c>
      <c r="V1077" t="n">
        <v>0.68</v>
      </c>
      <c r="W1077" t="n">
        <v>1.2</v>
      </c>
      <c r="X1077" t="n">
        <v>0.83</v>
      </c>
      <c r="Y1077" t="n">
        <v>1</v>
      </c>
      <c r="Z1077" t="n">
        <v>10</v>
      </c>
    </row>
    <row r="1078">
      <c r="A1078" t="n">
        <v>6</v>
      </c>
      <c r="B1078" t="n">
        <v>135</v>
      </c>
      <c r="C1078" t="inlineStr">
        <is>
          <t xml:space="preserve">CONCLUIDO	</t>
        </is>
      </c>
      <c r="D1078" t="n">
        <v>8.225199999999999</v>
      </c>
      <c r="E1078" t="n">
        <v>12.16</v>
      </c>
      <c r="F1078" t="n">
        <v>7.43</v>
      </c>
      <c r="G1078" t="n">
        <v>12.06</v>
      </c>
      <c r="H1078" t="n">
        <v>0.17</v>
      </c>
      <c r="I1078" t="n">
        <v>37</v>
      </c>
      <c r="J1078" t="n">
        <v>266.13</v>
      </c>
      <c r="K1078" t="n">
        <v>59.89</v>
      </c>
      <c r="L1078" t="n">
        <v>2.5</v>
      </c>
      <c r="M1078" t="n">
        <v>35</v>
      </c>
      <c r="N1078" t="n">
        <v>68.75</v>
      </c>
      <c r="O1078" t="n">
        <v>33057.26</v>
      </c>
      <c r="P1078" t="n">
        <v>125.32</v>
      </c>
      <c r="Q1078" t="n">
        <v>204.2</v>
      </c>
      <c r="R1078" t="n">
        <v>44.52</v>
      </c>
      <c r="S1078" t="n">
        <v>17.37</v>
      </c>
      <c r="T1078" t="n">
        <v>11319.1</v>
      </c>
      <c r="U1078" t="n">
        <v>0.39</v>
      </c>
      <c r="V1078" t="n">
        <v>0.6899999999999999</v>
      </c>
      <c r="W1078" t="n">
        <v>1.21</v>
      </c>
      <c r="X1078" t="n">
        <v>0.74</v>
      </c>
      <c r="Y1078" t="n">
        <v>1</v>
      </c>
      <c r="Z1078" t="n">
        <v>10</v>
      </c>
    </row>
    <row r="1079">
      <c r="A1079" t="n">
        <v>7</v>
      </c>
      <c r="B1079" t="n">
        <v>135</v>
      </c>
      <c r="C1079" t="inlineStr">
        <is>
          <t xml:space="preserve">CONCLUIDO	</t>
        </is>
      </c>
      <c r="D1079" t="n">
        <v>8.381600000000001</v>
      </c>
      <c r="E1079" t="n">
        <v>11.93</v>
      </c>
      <c r="F1079" t="n">
        <v>7.36</v>
      </c>
      <c r="G1079" t="n">
        <v>12.99</v>
      </c>
      <c r="H1079" t="n">
        <v>0.18</v>
      </c>
      <c r="I1079" t="n">
        <v>34</v>
      </c>
      <c r="J1079" t="n">
        <v>266.6</v>
      </c>
      <c r="K1079" t="n">
        <v>59.89</v>
      </c>
      <c r="L1079" t="n">
        <v>2.75</v>
      </c>
      <c r="M1079" t="n">
        <v>32</v>
      </c>
      <c r="N1079" t="n">
        <v>68.97</v>
      </c>
      <c r="O1079" t="n">
        <v>33115.41</v>
      </c>
      <c r="P1079" t="n">
        <v>123.94</v>
      </c>
      <c r="Q1079" t="n">
        <v>204.22</v>
      </c>
      <c r="R1079" t="n">
        <v>42.45</v>
      </c>
      <c r="S1079" t="n">
        <v>17.37</v>
      </c>
      <c r="T1079" t="n">
        <v>10294.85</v>
      </c>
      <c r="U1079" t="n">
        <v>0.41</v>
      </c>
      <c r="V1079" t="n">
        <v>0.6899999999999999</v>
      </c>
      <c r="W1079" t="n">
        <v>1.19</v>
      </c>
      <c r="X1079" t="n">
        <v>0.67</v>
      </c>
      <c r="Y1079" t="n">
        <v>1</v>
      </c>
      <c r="Z1079" t="n">
        <v>10</v>
      </c>
    </row>
    <row r="1080">
      <c r="A1080" t="n">
        <v>8</v>
      </c>
      <c r="B1080" t="n">
        <v>135</v>
      </c>
      <c r="C1080" t="inlineStr">
        <is>
          <t xml:space="preserve">CONCLUIDO	</t>
        </is>
      </c>
      <c r="D1080" t="n">
        <v>8.5357</v>
      </c>
      <c r="E1080" t="n">
        <v>11.72</v>
      </c>
      <c r="F1080" t="n">
        <v>7.3</v>
      </c>
      <c r="G1080" t="n">
        <v>14.12</v>
      </c>
      <c r="H1080" t="n">
        <v>0.2</v>
      </c>
      <c r="I1080" t="n">
        <v>31</v>
      </c>
      <c r="J1080" t="n">
        <v>267.08</v>
      </c>
      <c r="K1080" t="n">
        <v>59.89</v>
      </c>
      <c r="L1080" t="n">
        <v>3</v>
      </c>
      <c r="M1080" t="n">
        <v>29</v>
      </c>
      <c r="N1080" t="n">
        <v>69.19</v>
      </c>
      <c r="O1080" t="n">
        <v>33173.65</v>
      </c>
      <c r="P1080" t="n">
        <v>122.82</v>
      </c>
      <c r="Q1080" t="n">
        <v>204.24</v>
      </c>
      <c r="R1080" t="n">
        <v>40.42</v>
      </c>
      <c r="S1080" t="n">
        <v>17.37</v>
      </c>
      <c r="T1080" t="n">
        <v>9297.6</v>
      </c>
      <c r="U1080" t="n">
        <v>0.43</v>
      </c>
      <c r="V1080" t="n">
        <v>0.7</v>
      </c>
      <c r="W1080" t="n">
        <v>1.19</v>
      </c>
      <c r="X1080" t="n">
        <v>0.6</v>
      </c>
      <c r="Y1080" t="n">
        <v>1</v>
      </c>
      <c r="Z1080" t="n">
        <v>10</v>
      </c>
    </row>
    <row r="1081">
      <c r="A1081" t="n">
        <v>9</v>
      </c>
      <c r="B1081" t="n">
        <v>135</v>
      </c>
      <c r="C1081" t="inlineStr">
        <is>
          <t xml:space="preserve">CONCLUIDO	</t>
        </is>
      </c>
      <c r="D1081" t="n">
        <v>8.6965</v>
      </c>
      <c r="E1081" t="n">
        <v>11.5</v>
      </c>
      <c r="F1081" t="n">
        <v>7.23</v>
      </c>
      <c r="G1081" t="n">
        <v>15.49</v>
      </c>
      <c r="H1081" t="n">
        <v>0.22</v>
      </c>
      <c r="I1081" t="n">
        <v>28</v>
      </c>
      <c r="J1081" t="n">
        <v>267.55</v>
      </c>
      <c r="K1081" t="n">
        <v>59.89</v>
      </c>
      <c r="L1081" t="n">
        <v>3.25</v>
      </c>
      <c r="M1081" t="n">
        <v>26</v>
      </c>
      <c r="N1081" t="n">
        <v>69.41</v>
      </c>
      <c r="O1081" t="n">
        <v>33231.97</v>
      </c>
      <c r="P1081" t="n">
        <v>121.6</v>
      </c>
      <c r="Q1081" t="n">
        <v>204.17</v>
      </c>
      <c r="R1081" t="n">
        <v>38.69</v>
      </c>
      <c r="S1081" t="n">
        <v>17.37</v>
      </c>
      <c r="T1081" t="n">
        <v>8447.93</v>
      </c>
      <c r="U1081" t="n">
        <v>0.45</v>
      </c>
      <c r="V1081" t="n">
        <v>0.71</v>
      </c>
      <c r="W1081" t="n">
        <v>1.18</v>
      </c>
      <c r="X1081" t="n">
        <v>0.54</v>
      </c>
      <c r="Y1081" t="n">
        <v>1</v>
      </c>
      <c r="Z1081" t="n">
        <v>10</v>
      </c>
    </row>
    <row r="1082">
      <c r="A1082" t="n">
        <v>10</v>
      </c>
      <c r="B1082" t="n">
        <v>135</v>
      </c>
      <c r="C1082" t="inlineStr">
        <is>
          <t xml:space="preserve">CONCLUIDO	</t>
        </is>
      </c>
      <c r="D1082" t="n">
        <v>8.7912</v>
      </c>
      <c r="E1082" t="n">
        <v>11.38</v>
      </c>
      <c r="F1082" t="n">
        <v>7.21</v>
      </c>
      <c r="G1082" t="n">
        <v>16.63</v>
      </c>
      <c r="H1082" t="n">
        <v>0.23</v>
      </c>
      <c r="I1082" t="n">
        <v>26</v>
      </c>
      <c r="J1082" t="n">
        <v>268.02</v>
      </c>
      <c r="K1082" t="n">
        <v>59.89</v>
      </c>
      <c r="L1082" t="n">
        <v>3.5</v>
      </c>
      <c r="M1082" t="n">
        <v>24</v>
      </c>
      <c r="N1082" t="n">
        <v>69.64</v>
      </c>
      <c r="O1082" t="n">
        <v>33290.38</v>
      </c>
      <c r="P1082" t="n">
        <v>121.2</v>
      </c>
      <c r="Q1082" t="n">
        <v>204.19</v>
      </c>
      <c r="R1082" t="n">
        <v>37.6</v>
      </c>
      <c r="S1082" t="n">
        <v>17.37</v>
      </c>
      <c r="T1082" t="n">
        <v>7914.4</v>
      </c>
      <c r="U1082" t="n">
        <v>0.46</v>
      </c>
      <c r="V1082" t="n">
        <v>0.71</v>
      </c>
      <c r="W1082" t="n">
        <v>1.19</v>
      </c>
      <c r="X1082" t="n">
        <v>0.52</v>
      </c>
      <c r="Y1082" t="n">
        <v>1</v>
      </c>
      <c r="Z1082" t="n">
        <v>10</v>
      </c>
    </row>
    <row r="1083">
      <c r="A1083" t="n">
        <v>11</v>
      </c>
      <c r="B1083" t="n">
        <v>135</v>
      </c>
      <c r="C1083" t="inlineStr">
        <is>
          <t xml:space="preserve">CONCLUIDO	</t>
        </is>
      </c>
      <c r="D1083" t="n">
        <v>8.9177</v>
      </c>
      <c r="E1083" t="n">
        <v>11.21</v>
      </c>
      <c r="F1083" t="n">
        <v>7.15</v>
      </c>
      <c r="G1083" t="n">
        <v>17.87</v>
      </c>
      <c r="H1083" t="n">
        <v>0.25</v>
      </c>
      <c r="I1083" t="n">
        <v>24</v>
      </c>
      <c r="J1083" t="n">
        <v>268.5</v>
      </c>
      <c r="K1083" t="n">
        <v>59.89</v>
      </c>
      <c r="L1083" t="n">
        <v>3.75</v>
      </c>
      <c r="M1083" t="n">
        <v>22</v>
      </c>
      <c r="N1083" t="n">
        <v>69.86</v>
      </c>
      <c r="O1083" t="n">
        <v>33348.87</v>
      </c>
      <c r="P1083" t="n">
        <v>120.06</v>
      </c>
      <c r="Q1083" t="n">
        <v>204.15</v>
      </c>
      <c r="R1083" t="n">
        <v>35.87</v>
      </c>
      <c r="S1083" t="n">
        <v>17.37</v>
      </c>
      <c r="T1083" t="n">
        <v>7055.46</v>
      </c>
      <c r="U1083" t="n">
        <v>0.48</v>
      </c>
      <c r="V1083" t="n">
        <v>0.71</v>
      </c>
      <c r="W1083" t="n">
        <v>1.18</v>
      </c>
      <c r="X1083" t="n">
        <v>0.46</v>
      </c>
      <c r="Y1083" t="n">
        <v>1</v>
      </c>
      <c r="Z1083" t="n">
        <v>10</v>
      </c>
    </row>
    <row r="1084">
      <c r="A1084" t="n">
        <v>12</v>
      </c>
      <c r="B1084" t="n">
        <v>135</v>
      </c>
      <c r="C1084" t="inlineStr">
        <is>
          <t xml:space="preserve">CONCLUIDO	</t>
        </is>
      </c>
      <c r="D1084" t="n">
        <v>8.9641</v>
      </c>
      <c r="E1084" t="n">
        <v>11.16</v>
      </c>
      <c r="F1084" t="n">
        <v>7.14</v>
      </c>
      <c r="G1084" t="n">
        <v>18.63</v>
      </c>
      <c r="H1084" t="n">
        <v>0.26</v>
      </c>
      <c r="I1084" t="n">
        <v>23</v>
      </c>
      <c r="J1084" t="n">
        <v>268.97</v>
      </c>
      <c r="K1084" t="n">
        <v>59.89</v>
      </c>
      <c r="L1084" t="n">
        <v>4</v>
      </c>
      <c r="M1084" t="n">
        <v>21</v>
      </c>
      <c r="N1084" t="n">
        <v>70.09</v>
      </c>
      <c r="O1084" t="n">
        <v>33407.45</v>
      </c>
      <c r="P1084" t="n">
        <v>119.94</v>
      </c>
      <c r="Q1084" t="n">
        <v>204.17</v>
      </c>
      <c r="R1084" t="n">
        <v>35.66</v>
      </c>
      <c r="S1084" t="n">
        <v>17.37</v>
      </c>
      <c r="T1084" t="n">
        <v>6959.49</v>
      </c>
      <c r="U1084" t="n">
        <v>0.49</v>
      </c>
      <c r="V1084" t="n">
        <v>0.72</v>
      </c>
      <c r="W1084" t="n">
        <v>1.18</v>
      </c>
      <c r="X1084" t="n">
        <v>0.45</v>
      </c>
      <c r="Y1084" t="n">
        <v>1</v>
      </c>
      <c r="Z1084" t="n">
        <v>10</v>
      </c>
    </row>
    <row r="1085">
      <c r="A1085" t="n">
        <v>13</v>
      </c>
      <c r="B1085" t="n">
        <v>135</v>
      </c>
      <c r="C1085" t="inlineStr">
        <is>
          <t xml:space="preserve">CONCLUIDO	</t>
        </is>
      </c>
      <c r="D1085" t="n">
        <v>9.0893</v>
      </c>
      <c r="E1085" t="n">
        <v>11</v>
      </c>
      <c r="F1085" t="n">
        <v>7.09</v>
      </c>
      <c r="G1085" t="n">
        <v>20.25</v>
      </c>
      <c r="H1085" t="n">
        <v>0.28</v>
      </c>
      <c r="I1085" t="n">
        <v>21</v>
      </c>
      <c r="J1085" t="n">
        <v>269.45</v>
      </c>
      <c r="K1085" t="n">
        <v>59.89</v>
      </c>
      <c r="L1085" t="n">
        <v>4.25</v>
      </c>
      <c r="M1085" t="n">
        <v>19</v>
      </c>
      <c r="N1085" t="n">
        <v>70.31</v>
      </c>
      <c r="O1085" t="n">
        <v>33466.11</v>
      </c>
      <c r="P1085" t="n">
        <v>118.85</v>
      </c>
      <c r="Q1085" t="n">
        <v>204.19</v>
      </c>
      <c r="R1085" t="n">
        <v>34.11</v>
      </c>
      <c r="S1085" t="n">
        <v>17.37</v>
      </c>
      <c r="T1085" t="n">
        <v>6190.39</v>
      </c>
      <c r="U1085" t="n">
        <v>0.51</v>
      </c>
      <c r="V1085" t="n">
        <v>0.72</v>
      </c>
      <c r="W1085" t="n">
        <v>1.17</v>
      </c>
      <c r="X1085" t="n">
        <v>0.4</v>
      </c>
      <c r="Y1085" t="n">
        <v>1</v>
      </c>
      <c r="Z1085" t="n">
        <v>10</v>
      </c>
    </row>
    <row r="1086">
      <c r="A1086" t="n">
        <v>14</v>
      </c>
      <c r="B1086" t="n">
        <v>135</v>
      </c>
      <c r="C1086" t="inlineStr">
        <is>
          <t xml:space="preserve">CONCLUIDO	</t>
        </is>
      </c>
      <c r="D1086" t="n">
        <v>9.144</v>
      </c>
      <c r="E1086" t="n">
        <v>10.94</v>
      </c>
      <c r="F1086" t="n">
        <v>7.07</v>
      </c>
      <c r="G1086" t="n">
        <v>21.22</v>
      </c>
      <c r="H1086" t="n">
        <v>0.3</v>
      </c>
      <c r="I1086" t="n">
        <v>20</v>
      </c>
      <c r="J1086" t="n">
        <v>269.92</v>
      </c>
      <c r="K1086" t="n">
        <v>59.89</v>
      </c>
      <c r="L1086" t="n">
        <v>4.5</v>
      </c>
      <c r="M1086" t="n">
        <v>18</v>
      </c>
      <c r="N1086" t="n">
        <v>70.54000000000001</v>
      </c>
      <c r="O1086" t="n">
        <v>33524.86</v>
      </c>
      <c r="P1086" t="n">
        <v>118.61</v>
      </c>
      <c r="Q1086" t="n">
        <v>204.14</v>
      </c>
      <c r="R1086" t="n">
        <v>33.55</v>
      </c>
      <c r="S1086" t="n">
        <v>17.37</v>
      </c>
      <c r="T1086" t="n">
        <v>5915.16</v>
      </c>
      <c r="U1086" t="n">
        <v>0.52</v>
      </c>
      <c r="V1086" t="n">
        <v>0.72</v>
      </c>
      <c r="W1086" t="n">
        <v>1.17</v>
      </c>
      <c r="X1086" t="n">
        <v>0.38</v>
      </c>
      <c r="Y1086" t="n">
        <v>1</v>
      </c>
      <c r="Z1086" t="n">
        <v>10</v>
      </c>
    </row>
    <row r="1087">
      <c r="A1087" t="n">
        <v>15</v>
      </c>
      <c r="B1087" t="n">
        <v>135</v>
      </c>
      <c r="C1087" t="inlineStr">
        <is>
          <t xml:space="preserve">CONCLUIDO	</t>
        </is>
      </c>
      <c r="D1087" t="n">
        <v>9.205299999999999</v>
      </c>
      <c r="E1087" t="n">
        <v>10.86</v>
      </c>
      <c r="F1087" t="n">
        <v>7.05</v>
      </c>
      <c r="G1087" t="n">
        <v>22.26</v>
      </c>
      <c r="H1087" t="n">
        <v>0.31</v>
      </c>
      <c r="I1087" t="n">
        <v>19</v>
      </c>
      <c r="J1087" t="n">
        <v>270.4</v>
      </c>
      <c r="K1087" t="n">
        <v>59.89</v>
      </c>
      <c r="L1087" t="n">
        <v>4.75</v>
      </c>
      <c r="M1087" t="n">
        <v>17</v>
      </c>
      <c r="N1087" t="n">
        <v>70.76000000000001</v>
      </c>
      <c r="O1087" t="n">
        <v>33583.7</v>
      </c>
      <c r="P1087" t="n">
        <v>118.09</v>
      </c>
      <c r="Q1087" t="n">
        <v>204.14</v>
      </c>
      <c r="R1087" t="n">
        <v>32.9</v>
      </c>
      <c r="S1087" t="n">
        <v>17.37</v>
      </c>
      <c r="T1087" t="n">
        <v>5597.2</v>
      </c>
      <c r="U1087" t="n">
        <v>0.53</v>
      </c>
      <c r="V1087" t="n">
        <v>0.72</v>
      </c>
      <c r="W1087" t="n">
        <v>1.17</v>
      </c>
      <c r="X1087" t="n">
        <v>0.36</v>
      </c>
      <c r="Y1087" t="n">
        <v>1</v>
      </c>
      <c r="Z1087" t="n">
        <v>10</v>
      </c>
    </row>
    <row r="1088">
      <c r="A1088" t="n">
        <v>16</v>
      </c>
      <c r="B1088" t="n">
        <v>135</v>
      </c>
      <c r="C1088" t="inlineStr">
        <is>
          <t xml:space="preserve">CONCLUIDO	</t>
        </is>
      </c>
      <c r="D1088" t="n">
        <v>9.265499999999999</v>
      </c>
      <c r="E1088" t="n">
        <v>10.79</v>
      </c>
      <c r="F1088" t="n">
        <v>7.03</v>
      </c>
      <c r="G1088" t="n">
        <v>23.43</v>
      </c>
      <c r="H1088" t="n">
        <v>0.33</v>
      </c>
      <c r="I1088" t="n">
        <v>18</v>
      </c>
      <c r="J1088" t="n">
        <v>270.88</v>
      </c>
      <c r="K1088" t="n">
        <v>59.89</v>
      </c>
      <c r="L1088" t="n">
        <v>5</v>
      </c>
      <c r="M1088" t="n">
        <v>16</v>
      </c>
      <c r="N1088" t="n">
        <v>70.98999999999999</v>
      </c>
      <c r="O1088" t="n">
        <v>33642.62</v>
      </c>
      <c r="P1088" t="n">
        <v>117.68</v>
      </c>
      <c r="Q1088" t="n">
        <v>204.14</v>
      </c>
      <c r="R1088" t="n">
        <v>32.49</v>
      </c>
      <c r="S1088" t="n">
        <v>17.37</v>
      </c>
      <c r="T1088" t="n">
        <v>5396.19</v>
      </c>
      <c r="U1088" t="n">
        <v>0.53</v>
      </c>
      <c r="V1088" t="n">
        <v>0.73</v>
      </c>
      <c r="W1088" t="n">
        <v>1.16</v>
      </c>
      <c r="X1088" t="n">
        <v>0.34</v>
      </c>
      <c r="Y1088" t="n">
        <v>1</v>
      </c>
      <c r="Z1088" t="n">
        <v>10</v>
      </c>
    </row>
    <row r="1089">
      <c r="A1089" t="n">
        <v>17</v>
      </c>
      <c r="B1089" t="n">
        <v>135</v>
      </c>
      <c r="C1089" t="inlineStr">
        <is>
          <t xml:space="preserve">CONCLUIDO	</t>
        </is>
      </c>
      <c r="D1089" t="n">
        <v>9.333</v>
      </c>
      <c r="E1089" t="n">
        <v>10.71</v>
      </c>
      <c r="F1089" t="n">
        <v>7</v>
      </c>
      <c r="G1089" t="n">
        <v>24.71</v>
      </c>
      <c r="H1089" t="n">
        <v>0.34</v>
      </c>
      <c r="I1089" t="n">
        <v>17</v>
      </c>
      <c r="J1089" t="n">
        <v>271.36</v>
      </c>
      <c r="K1089" t="n">
        <v>59.89</v>
      </c>
      <c r="L1089" t="n">
        <v>5.25</v>
      </c>
      <c r="M1089" t="n">
        <v>15</v>
      </c>
      <c r="N1089" t="n">
        <v>71.22</v>
      </c>
      <c r="O1089" t="n">
        <v>33701.64</v>
      </c>
      <c r="P1089" t="n">
        <v>116.98</v>
      </c>
      <c r="Q1089" t="n">
        <v>204.14</v>
      </c>
      <c r="R1089" t="n">
        <v>31.45</v>
      </c>
      <c r="S1089" t="n">
        <v>17.37</v>
      </c>
      <c r="T1089" t="n">
        <v>4882.18</v>
      </c>
      <c r="U1089" t="n">
        <v>0.55</v>
      </c>
      <c r="V1089" t="n">
        <v>0.73</v>
      </c>
      <c r="W1089" t="n">
        <v>1.16</v>
      </c>
      <c r="X1089" t="n">
        <v>0.31</v>
      </c>
      <c r="Y1089" t="n">
        <v>1</v>
      </c>
      <c r="Z1089" t="n">
        <v>10</v>
      </c>
    </row>
    <row r="1090">
      <c r="A1090" t="n">
        <v>18</v>
      </c>
      <c r="B1090" t="n">
        <v>135</v>
      </c>
      <c r="C1090" t="inlineStr">
        <is>
          <t xml:space="preserve">CONCLUIDO	</t>
        </is>
      </c>
      <c r="D1090" t="n">
        <v>9.3218</v>
      </c>
      <c r="E1090" t="n">
        <v>10.73</v>
      </c>
      <c r="F1090" t="n">
        <v>7.01</v>
      </c>
      <c r="G1090" t="n">
        <v>24.76</v>
      </c>
      <c r="H1090" t="n">
        <v>0.36</v>
      </c>
      <c r="I1090" t="n">
        <v>17</v>
      </c>
      <c r="J1090" t="n">
        <v>271.84</v>
      </c>
      <c r="K1090" t="n">
        <v>59.89</v>
      </c>
      <c r="L1090" t="n">
        <v>5.5</v>
      </c>
      <c r="M1090" t="n">
        <v>15</v>
      </c>
      <c r="N1090" t="n">
        <v>71.45</v>
      </c>
      <c r="O1090" t="n">
        <v>33760.74</v>
      </c>
      <c r="P1090" t="n">
        <v>117.4</v>
      </c>
      <c r="Q1090" t="n">
        <v>204.18</v>
      </c>
      <c r="R1090" t="n">
        <v>31.74</v>
      </c>
      <c r="S1090" t="n">
        <v>17.37</v>
      </c>
      <c r="T1090" t="n">
        <v>5027.09</v>
      </c>
      <c r="U1090" t="n">
        <v>0.55</v>
      </c>
      <c r="V1090" t="n">
        <v>0.73</v>
      </c>
      <c r="W1090" t="n">
        <v>1.17</v>
      </c>
      <c r="X1090" t="n">
        <v>0.32</v>
      </c>
      <c r="Y1090" t="n">
        <v>1</v>
      </c>
      <c r="Z1090" t="n">
        <v>10</v>
      </c>
    </row>
    <row r="1091">
      <c r="A1091" t="n">
        <v>19</v>
      </c>
      <c r="B1091" t="n">
        <v>135</v>
      </c>
      <c r="C1091" t="inlineStr">
        <is>
          <t xml:space="preserve">CONCLUIDO	</t>
        </is>
      </c>
      <c r="D1091" t="n">
        <v>9.380599999999999</v>
      </c>
      <c r="E1091" t="n">
        <v>10.66</v>
      </c>
      <c r="F1091" t="n">
        <v>7</v>
      </c>
      <c r="G1091" t="n">
        <v>26.24</v>
      </c>
      <c r="H1091" t="n">
        <v>0.38</v>
      </c>
      <c r="I1091" t="n">
        <v>16</v>
      </c>
      <c r="J1091" t="n">
        <v>272.32</v>
      </c>
      <c r="K1091" t="n">
        <v>59.89</v>
      </c>
      <c r="L1091" t="n">
        <v>5.75</v>
      </c>
      <c r="M1091" t="n">
        <v>14</v>
      </c>
      <c r="N1091" t="n">
        <v>71.68000000000001</v>
      </c>
      <c r="O1091" t="n">
        <v>33820.05</v>
      </c>
      <c r="P1091" t="n">
        <v>116.95</v>
      </c>
      <c r="Q1091" t="n">
        <v>204.14</v>
      </c>
      <c r="R1091" t="n">
        <v>31.4</v>
      </c>
      <c r="S1091" t="n">
        <v>17.37</v>
      </c>
      <c r="T1091" t="n">
        <v>4861.76</v>
      </c>
      <c r="U1091" t="n">
        <v>0.55</v>
      </c>
      <c r="V1091" t="n">
        <v>0.73</v>
      </c>
      <c r="W1091" t="n">
        <v>1.16</v>
      </c>
      <c r="X1091" t="n">
        <v>0.31</v>
      </c>
      <c r="Y1091" t="n">
        <v>1</v>
      </c>
      <c r="Z1091" t="n">
        <v>10</v>
      </c>
    </row>
    <row r="1092">
      <c r="A1092" t="n">
        <v>20</v>
      </c>
      <c r="B1092" t="n">
        <v>135</v>
      </c>
      <c r="C1092" t="inlineStr">
        <is>
          <t xml:space="preserve">CONCLUIDO	</t>
        </is>
      </c>
      <c r="D1092" t="n">
        <v>9.4377</v>
      </c>
      <c r="E1092" t="n">
        <v>10.6</v>
      </c>
      <c r="F1092" t="n">
        <v>6.98</v>
      </c>
      <c r="G1092" t="n">
        <v>27.94</v>
      </c>
      <c r="H1092" t="n">
        <v>0.39</v>
      </c>
      <c r="I1092" t="n">
        <v>15</v>
      </c>
      <c r="J1092" t="n">
        <v>272.8</v>
      </c>
      <c r="K1092" t="n">
        <v>59.89</v>
      </c>
      <c r="L1092" t="n">
        <v>6</v>
      </c>
      <c r="M1092" t="n">
        <v>13</v>
      </c>
      <c r="N1092" t="n">
        <v>71.91</v>
      </c>
      <c r="O1092" t="n">
        <v>33879.33</v>
      </c>
      <c r="P1092" t="n">
        <v>116.63</v>
      </c>
      <c r="Q1092" t="n">
        <v>204.22</v>
      </c>
      <c r="R1092" t="n">
        <v>31.18</v>
      </c>
      <c r="S1092" t="n">
        <v>17.37</v>
      </c>
      <c r="T1092" t="n">
        <v>4756.2</v>
      </c>
      <c r="U1092" t="n">
        <v>0.5600000000000001</v>
      </c>
      <c r="V1092" t="n">
        <v>0.73</v>
      </c>
      <c r="W1092" t="n">
        <v>1.16</v>
      </c>
      <c r="X1092" t="n">
        <v>0.29</v>
      </c>
      <c r="Y1092" t="n">
        <v>1</v>
      </c>
      <c r="Z1092" t="n">
        <v>10</v>
      </c>
    </row>
    <row r="1093">
      <c r="A1093" t="n">
        <v>21</v>
      </c>
      <c r="B1093" t="n">
        <v>135</v>
      </c>
      <c r="C1093" t="inlineStr">
        <is>
          <t xml:space="preserve">CONCLUIDO	</t>
        </is>
      </c>
      <c r="D1093" t="n">
        <v>9.455299999999999</v>
      </c>
      <c r="E1093" t="n">
        <v>10.58</v>
      </c>
      <c r="F1093" t="n">
        <v>6.96</v>
      </c>
      <c r="G1093" t="n">
        <v>27.86</v>
      </c>
      <c r="H1093" t="n">
        <v>0.41</v>
      </c>
      <c r="I1093" t="n">
        <v>15</v>
      </c>
      <c r="J1093" t="n">
        <v>273.28</v>
      </c>
      <c r="K1093" t="n">
        <v>59.89</v>
      </c>
      <c r="L1093" t="n">
        <v>6.25</v>
      </c>
      <c r="M1093" t="n">
        <v>13</v>
      </c>
      <c r="N1093" t="n">
        <v>72.14</v>
      </c>
      <c r="O1093" t="n">
        <v>33938.7</v>
      </c>
      <c r="P1093" t="n">
        <v>116.25</v>
      </c>
      <c r="Q1093" t="n">
        <v>204.14</v>
      </c>
      <c r="R1093" t="n">
        <v>30.36</v>
      </c>
      <c r="S1093" t="n">
        <v>17.37</v>
      </c>
      <c r="T1093" t="n">
        <v>4347.91</v>
      </c>
      <c r="U1093" t="n">
        <v>0.57</v>
      </c>
      <c r="V1093" t="n">
        <v>0.73</v>
      </c>
      <c r="W1093" t="n">
        <v>1.16</v>
      </c>
      <c r="X1093" t="n">
        <v>0.27</v>
      </c>
      <c r="Y1093" t="n">
        <v>1</v>
      </c>
      <c r="Z1093" t="n">
        <v>10</v>
      </c>
    </row>
    <row r="1094">
      <c r="A1094" t="n">
        <v>22</v>
      </c>
      <c r="B1094" t="n">
        <v>135</v>
      </c>
      <c r="C1094" t="inlineStr">
        <is>
          <t xml:space="preserve">CONCLUIDO	</t>
        </is>
      </c>
      <c r="D1094" t="n">
        <v>9.511200000000001</v>
      </c>
      <c r="E1094" t="n">
        <v>10.51</v>
      </c>
      <c r="F1094" t="n">
        <v>6.95</v>
      </c>
      <c r="G1094" t="n">
        <v>29.8</v>
      </c>
      <c r="H1094" t="n">
        <v>0.42</v>
      </c>
      <c r="I1094" t="n">
        <v>14</v>
      </c>
      <c r="J1094" t="n">
        <v>273.76</v>
      </c>
      <c r="K1094" t="n">
        <v>59.89</v>
      </c>
      <c r="L1094" t="n">
        <v>6.5</v>
      </c>
      <c r="M1094" t="n">
        <v>12</v>
      </c>
      <c r="N1094" t="n">
        <v>72.37</v>
      </c>
      <c r="O1094" t="n">
        <v>33998.16</v>
      </c>
      <c r="P1094" t="n">
        <v>115.98</v>
      </c>
      <c r="Q1094" t="n">
        <v>204.14</v>
      </c>
      <c r="R1094" t="n">
        <v>29.91</v>
      </c>
      <c r="S1094" t="n">
        <v>17.37</v>
      </c>
      <c r="T1094" t="n">
        <v>4129.53</v>
      </c>
      <c r="U1094" t="n">
        <v>0.58</v>
      </c>
      <c r="V1094" t="n">
        <v>0.73</v>
      </c>
      <c r="W1094" t="n">
        <v>1.16</v>
      </c>
      <c r="X1094" t="n">
        <v>0.26</v>
      </c>
      <c r="Y1094" t="n">
        <v>1</v>
      </c>
      <c r="Z1094" t="n">
        <v>10</v>
      </c>
    </row>
    <row r="1095">
      <c r="A1095" t="n">
        <v>23</v>
      </c>
      <c r="B1095" t="n">
        <v>135</v>
      </c>
      <c r="C1095" t="inlineStr">
        <is>
          <t xml:space="preserve">CONCLUIDO	</t>
        </is>
      </c>
      <c r="D1095" t="n">
        <v>9.509499999999999</v>
      </c>
      <c r="E1095" t="n">
        <v>10.52</v>
      </c>
      <c r="F1095" t="n">
        <v>6.96</v>
      </c>
      <c r="G1095" t="n">
        <v>29.81</v>
      </c>
      <c r="H1095" t="n">
        <v>0.44</v>
      </c>
      <c r="I1095" t="n">
        <v>14</v>
      </c>
      <c r="J1095" t="n">
        <v>274.24</v>
      </c>
      <c r="K1095" t="n">
        <v>59.89</v>
      </c>
      <c r="L1095" t="n">
        <v>6.75</v>
      </c>
      <c r="M1095" t="n">
        <v>12</v>
      </c>
      <c r="N1095" t="n">
        <v>72.61</v>
      </c>
      <c r="O1095" t="n">
        <v>34057.71</v>
      </c>
      <c r="P1095" t="n">
        <v>116</v>
      </c>
      <c r="Q1095" t="n">
        <v>204.15</v>
      </c>
      <c r="R1095" t="n">
        <v>29.88</v>
      </c>
      <c r="S1095" t="n">
        <v>17.37</v>
      </c>
      <c r="T1095" t="n">
        <v>4114.8</v>
      </c>
      <c r="U1095" t="n">
        <v>0.58</v>
      </c>
      <c r="V1095" t="n">
        <v>0.73</v>
      </c>
      <c r="W1095" t="n">
        <v>1.16</v>
      </c>
      <c r="X1095" t="n">
        <v>0.26</v>
      </c>
      <c r="Y1095" t="n">
        <v>1</v>
      </c>
      <c r="Z1095" t="n">
        <v>10</v>
      </c>
    </row>
    <row r="1096">
      <c r="A1096" t="n">
        <v>24</v>
      </c>
      <c r="B1096" t="n">
        <v>135</v>
      </c>
      <c r="C1096" t="inlineStr">
        <is>
          <t xml:space="preserve">CONCLUIDO	</t>
        </is>
      </c>
      <c r="D1096" t="n">
        <v>9.576499999999999</v>
      </c>
      <c r="E1096" t="n">
        <v>10.44</v>
      </c>
      <c r="F1096" t="n">
        <v>6.93</v>
      </c>
      <c r="G1096" t="n">
        <v>31.99</v>
      </c>
      <c r="H1096" t="n">
        <v>0.45</v>
      </c>
      <c r="I1096" t="n">
        <v>13</v>
      </c>
      <c r="J1096" t="n">
        <v>274.73</v>
      </c>
      <c r="K1096" t="n">
        <v>59.89</v>
      </c>
      <c r="L1096" t="n">
        <v>7</v>
      </c>
      <c r="M1096" t="n">
        <v>11</v>
      </c>
      <c r="N1096" t="n">
        <v>72.84</v>
      </c>
      <c r="O1096" t="n">
        <v>34117.35</v>
      </c>
      <c r="P1096" t="n">
        <v>115.51</v>
      </c>
      <c r="Q1096" t="n">
        <v>204.14</v>
      </c>
      <c r="R1096" t="n">
        <v>29.32</v>
      </c>
      <c r="S1096" t="n">
        <v>17.37</v>
      </c>
      <c r="T1096" t="n">
        <v>3836.91</v>
      </c>
      <c r="U1096" t="n">
        <v>0.59</v>
      </c>
      <c r="V1096" t="n">
        <v>0.74</v>
      </c>
      <c r="W1096" t="n">
        <v>1.16</v>
      </c>
      <c r="X1096" t="n">
        <v>0.24</v>
      </c>
      <c r="Y1096" t="n">
        <v>1</v>
      </c>
      <c r="Z1096" t="n">
        <v>10</v>
      </c>
    </row>
    <row r="1097">
      <c r="A1097" t="n">
        <v>25</v>
      </c>
      <c r="B1097" t="n">
        <v>135</v>
      </c>
      <c r="C1097" t="inlineStr">
        <is>
          <t xml:space="preserve">CONCLUIDO	</t>
        </is>
      </c>
      <c r="D1097" t="n">
        <v>9.5783</v>
      </c>
      <c r="E1097" t="n">
        <v>10.44</v>
      </c>
      <c r="F1097" t="n">
        <v>6.93</v>
      </c>
      <c r="G1097" t="n">
        <v>31.98</v>
      </c>
      <c r="H1097" t="n">
        <v>0.47</v>
      </c>
      <c r="I1097" t="n">
        <v>13</v>
      </c>
      <c r="J1097" t="n">
        <v>275.21</v>
      </c>
      <c r="K1097" t="n">
        <v>59.89</v>
      </c>
      <c r="L1097" t="n">
        <v>7.25</v>
      </c>
      <c r="M1097" t="n">
        <v>11</v>
      </c>
      <c r="N1097" t="n">
        <v>73.08</v>
      </c>
      <c r="O1097" t="n">
        <v>34177.09</v>
      </c>
      <c r="P1097" t="n">
        <v>115.47</v>
      </c>
      <c r="Q1097" t="n">
        <v>204.2</v>
      </c>
      <c r="R1097" t="n">
        <v>29.05</v>
      </c>
      <c r="S1097" t="n">
        <v>17.37</v>
      </c>
      <c r="T1097" t="n">
        <v>3699.92</v>
      </c>
      <c r="U1097" t="n">
        <v>0.6</v>
      </c>
      <c r="V1097" t="n">
        <v>0.74</v>
      </c>
      <c r="W1097" t="n">
        <v>1.16</v>
      </c>
      <c r="X1097" t="n">
        <v>0.24</v>
      </c>
      <c r="Y1097" t="n">
        <v>1</v>
      </c>
      <c r="Z1097" t="n">
        <v>10</v>
      </c>
    </row>
    <row r="1098">
      <c r="A1098" t="n">
        <v>26</v>
      </c>
      <c r="B1098" t="n">
        <v>135</v>
      </c>
      <c r="C1098" t="inlineStr">
        <is>
          <t xml:space="preserve">CONCLUIDO	</t>
        </is>
      </c>
      <c r="D1098" t="n">
        <v>9.646599999999999</v>
      </c>
      <c r="E1098" t="n">
        <v>10.37</v>
      </c>
      <c r="F1098" t="n">
        <v>6.91</v>
      </c>
      <c r="G1098" t="n">
        <v>34.53</v>
      </c>
      <c r="H1098" t="n">
        <v>0.48</v>
      </c>
      <c r="I1098" t="n">
        <v>12</v>
      </c>
      <c r="J1098" t="n">
        <v>275.7</v>
      </c>
      <c r="K1098" t="n">
        <v>59.89</v>
      </c>
      <c r="L1098" t="n">
        <v>7.5</v>
      </c>
      <c r="M1098" t="n">
        <v>10</v>
      </c>
      <c r="N1098" t="n">
        <v>73.31</v>
      </c>
      <c r="O1098" t="n">
        <v>34236.91</v>
      </c>
      <c r="P1098" t="n">
        <v>114.92</v>
      </c>
      <c r="Q1098" t="n">
        <v>204.15</v>
      </c>
      <c r="R1098" t="n">
        <v>28.66</v>
      </c>
      <c r="S1098" t="n">
        <v>17.37</v>
      </c>
      <c r="T1098" t="n">
        <v>3513.77</v>
      </c>
      <c r="U1098" t="n">
        <v>0.61</v>
      </c>
      <c r="V1098" t="n">
        <v>0.74</v>
      </c>
      <c r="W1098" t="n">
        <v>1.15</v>
      </c>
      <c r="X1098" t="n">
        <v>0.22</v>
      </c>
      <c r="Y1098" t="n">
        <v>1</v>
      </c>
      <c r="Z1098" t="n">
        <v>10</v>
      </c>
    </row>
    <row r="1099">
      <c r="A1099" t="n">
        <v>27</v>
      </c>
      <c r="B1099" t="n">
        <v>135</v>
      </c>
      <c r="C1099" t="inlineStr">
        <is>
          <t xml:space="preserve">CONCLUIDO	</t>
        </is>
      </c>
      <c r="D1099" t="n">
        <v>9.6448</v>
      </c>
      <c r="E1099" t="n">
        <v>10.37</v>
      </c>
      <c r="F1099" t="n">
        <v>6.91</v>
      </c>
      <c r="G1099" t="n">
        <v>34.54</v>
      </c>
      <c r="H1099" t="n">
        <v>0.5</v>
      </c>
      <c r="I1099" t="n">
        <v>12</v>
      </c>
      <c r="J1099" t="n">
        <v>276.18</v>
      </c>
      <c r="K1099" t="n">
        <v>59.89</v>
      </c>
      <c r="L1099" t="n">
        <v>7.75</v>
      </c>
      <c r="M1099" t="n">
        <v>10</v>
      </c>
      <c r="N1099" t="n">
        <v>73.55</v>
      </c>
      <c r="O1099" t="n">
        <v>34296.82</v>
      </c>
      <c r="P1099" t="n">
        <v>114.99</v>
      </c>
      <c r="Q1099" t="n">
        <v>204.16</v>
      </c>
      <c r="R1099" t="n">
        <v>28.64</v>
      </c>
      <c r="S1099" t="n">
        <v>17.37</v>
      </c>
      <c r="T1099" t="n">
        <v>3501.63</v>
      </c>
      <c r="U1099" t="n">
        <v>0.61</v>
      </c>
      <c r="V1099" t="n">
        <v>0.74</v>
      </c>
      <c r="W1099" t="n">
        <v>1.15</v>
      </c>
      <c r="X1099" t="n">
        <v>0.22</v>
      </c>
      <c r="Y1099" t="n">
        <v>1</v>
      </c>
      <c r="Z1099" t="n">
        <v>10</v>
      </c>
    </row>
    <row r="1100">
      <c r="A1100" t="n">
        <v>28</v>
      </c>
      <c r="B1100" t="n">
        <v>135</v>
      </c>
      <c r="C1100" t="inlineStr">
        <is>
          <t xml:space="preserve">CONCLUIDO	</t>
        </is>
      </c>
      <c r="D1100" t="n">
        <v>9.6448</v>
      </c>
      <c r="E1100" t="n">
        <v>10.37</v>
      </c>
      <c r="F1100" t="n">
        <v>6.91</v>
      </c>
      <c r="G1100" t="n">
        <v>34.54</v>
      </c>
      <c r="H1100" t="n">
        <v>0.51</v>
      </c>
      <c r="I1100" t="n">
        <v>12</v>
      </c>
      <c r="J1100" t="n">
        <v>276.67</v>
      </c>
      <c r="K1100" t="n">
        <v>59.89</v>
      </c>
      <c r="L1100" t="n">
        <v>8</v>
      </c>
      <c r="M1100" t="n">
        <v>10</v>
      </c>
      <c r="N1100" t="n">
        <v>73.78</v>
      </c>
      <c r="O1100" t="n">
        <v>34356.83</v>
      </c>
      <c r="P1100" t="n">
        <v>114.84</v>
      </c>
      <c r="Q1100" t="n">
        <v>204.14</v>
      </c>
      <c r="R1100" t="n">
        <v>28.75</v>
      </c>
      <c r="S1100" t="n">
        <v>17.37</v>
      </c>
      <c r="T1100" t="n">
        <v>3555.55</v>
      </c>
      <c r="U1100" t="n">
        <v>0.6</v>
      </c>
      <c r="V1100" t="n">
        <v>0.74</v>
      </c>
      <c r="W1100" t="n">
        <v>1.15</v>
      </c>
      <c r="X1100" t="n">
        <v>0.22</v>
      </c>
      <c r="Y1100" t="n">
        <v>1</v>
      </c>
      <c r="Z1100" t="n">
        <v>10</v>
      </c>
    </row>
    <row r="1101">
      <c r="A1101" t="n">
        <v>29</v>
      </c>
      <c r="B1101" t="n">
        <v>135</v>
      </c>
      <c r="C1101" t="inlineStr">
        <is>
          <t xml:space="preserve">CONCLUIDO	</t>
        </is>
      </c>
      <c r="D1101" t="n">
        <v>9.720000000000001</v>
      </c>
      <c r="E1101" t="n">
        <v>10.29</v>
      </c>
      <c r="F1101" t="n">
        <v>6.88</v>
      </c>
      <c r="G1101" t="n">
        <v>37.52</v>
      </c>
      <c r="H1101" t="n">
        <v>0.53</v>
      </c>
      <c r="I1101" t="n">
        <v>11</v>
      </c>
      <c r="J1101" t="n">
        <v>277.16</v>
      </c>
      <c r="K1101" t="n">
        <v>59.89</v>
      </c>
      <c r="L1101" t="n">
        <v>8.25</v>
      </c>
      <c r="M1101" t="n">
        <v>9</v>
      </c>
      <c r="N1101" t="n">
        <v>74.02</v>
      </c>
      <c r="O1101" t="n">
        <v>34416.93</v>
      </c>
      <c r="P1101" t="n">
        <v>114.11</v>
      </c>
      <c r="Q1101" t="n">
        <v>204.15</v>
      </c>
      <c r="R1101" t="n">
        <v>27.62</v>
      </c>
      <c r="S1101" t="n">
        <v>17.37</v>
      </c>
      <c r="T1101" t="n">
        <v>2996.68</v>
      </c>
      <c r="U1101" t="n">
        <v>0.63</v>
      </c>
      <c r="V1101" t="n">
        <v>0.74</v>
      </c>
      <c r="W1101" t="n">
        <v>1.15</v>
      </c>
      <c r="X1101" t="n">
        <v>0.19</v>
      </c>
      <c r="Y1101" t="n">
        <v>1</v>
      </c>
      <c r="Z1101" t="n">
        <v>10</v>
      </c>
    </row>
    <row r="1102">
      <c r="A1102" t="n">
        <v>30</v>
      </c>
      <c r="B1102" t="n">
        <v>135</v>
      </c>
      <c r="C1102" t="inlineStr">
        <is>
          <t xml:space="preserve">CONCLUIDO	</t>
        </is>
      </c>
      <c r="D1102" t="n">
        <v>9.717599999999999</v>
      </c>
      <c r="E1102" t="n">
        <v>10.29</v>
      </c>
      <c r="F1102" t="n">
        <v>6.88</v>
      </c>
      <c r="G1102" t="n">
        <v>37.53</v>
      </c>
      <c r="H1102" t="n">
        <v>0.55</v>
      </c>
      <c r="I1102" t="n">
        <v>11</v>
      </c>
      <c r="J1102" t="n">
        <v>277.65</v>
      </c>
      <c r="K1102" t="n">
        <v>59.89</v>
      </c>
      <c r="L1102" t="n">
        <v>8.5</v>
      </c>
      <c r="M1102" t="n">
        <v>9</v>
      </c>
      <c r="N1102" t="n">
        <v>74.26000000000001</v>
      </c>
      <c r="O1102" t="n">
        <v>34477.13</v>
      </c>
      <c r="P1102" t="n">
        <v>114.13</v>
      </c>
      <c r="Q1102" t="n">
        <v>204.14</v>
      </c>
      <c r="R1102" t="n">
        <v>27.78</v>
      </c>
      <c r="S1102" t="n">
        <v>17.37</v>
      </c>
      <c r="T1102" t="n">
        <v>3075.54</v>
      </c>
      <c r="U1102" t="n">
        <v>0.63</v>
      </c>
      <c r="V1102" t="n">
        <v>0.74</v>
      </c>
      <c r="W1102" t="n">
        <v>1.15</v>
      </c>
      <c r="X1102" t="n">
        <v>0.19</v>
      </c>
      <c r="Y1102" t="n">
        <v>1</v>
      </c>
      <c r="Z1102" t="n">
        <v>10</v>
      </c>
    </row>
    <row r="1103">
      <c r="A1103" t="n">
        <v>31</v>
      </c>
      <c r="B1103" t="n">
        <v>135</v>
      </c>
      <c r="C1103" t="inlineStr">
        <is>
          <t xml:space="preserve">CONCLUIDO	</t>
        </is>
      </c>
      <c r="D1103" t="n">
        <v>9.707700000000001</v>
      </c>
      <c r="E1103" t="n">
        <v>10.3</v>
      </c>
      <c r="F1103" t="n">
        <v>6.89</v>
      </c>
      <c r="G1103" t="n">
        <v>37.59</v>
      </c>
      <c r="H1103" t="n">
        <v>0.5600000000000001</v>
      </c>
      <c r="I1103" t="n">
        <v>11</v>
      </c>
      <c r="J1103" t="n">
        <v>278.13</v>
      </c>
      <c r="K1103" t="n">
        <v>59.89</v>
      </c>
      <c r="L1103" t="n">
        <v>8.75</v>
      </c>
      <c r="M1103" t="n">
        <v>9</v>
      </c>
      <c r="N1103" t="n">
        <v>74.5</v>
      </c>
      <c r="O1103" t="n">
        <v>34537.41</v>
      </c>
      <c r="P1103" t="n">
        <v>114.31</v>
      </c>
      <c r="Q1103" t="n">
        <v>204.14</v>
      </c>
      <c r="R1103" t="n">
        <v>28.17</v>
      </c>
      <c r="S1103" t="n">
        <v>17.37</v>
      </c>
      <c r="T1103" t="n">
        <v>3270.17</v>
      </c>
      <c r="U1103" t="n">
        <v>0.62</v>
      </c>
      <c r="V1103" t="n">
        <v>0.74</v>
      </c>
      <c r="W1103" t="n">
        <v>1.15</v>
      </c>
      <c r="X1103" t="n">
        <v>0.2</v>
      </c>
      <c r="Y1103" t="n">
        <v>1</v>
      </c>
      <c r="Z1103" t="n">
        <v>10</v>
      </c>
    </row>
    <row r="1104">
      <c r="A1104" t="n">
        <v>32</v>
      </c>
      <c r="B1104" t="n">
        <v>135</v>
      </c>
      <c r="C1104" t="inlineStr">
        <is>
          <t xml:space="preserve">CONCLUIDO	</t>
        </is>
      </c>
      <c r="D1104" t="n">
        <v>9.710599999999999</v>
      </c>
      <c r="E1104" t="n">
        <v>10.3</v>
      </c>
      <c r="F1104" t="n">
        <v>6.89</v>
      </c>
      <c r="G1104" t="n">
        <v>37.58</v>
      </c>
      <c r="H1104" t="n">
        <v>0.58</v>
      </c>
      <c r="I1104" t="n">
        <v>11</v>
      </c>
      <c r="J1104" t="n">
        <v>278.62</v>
      </c>
      <c r="K1104" t="n">
        <v>59.89</v>
      </c>
      <c r="L1104" t="n">
        <v>9</v>
      </c>
      <c r="M1104" t="n">
        <v>9</v>
      </c>
      <c r="N1104" t="n">
        <v>74.73999999999999</v>
      </c>
      <c r="O1104" t="n">
        <v>34597.8</v>
      </c>
      <c r="P1104" t="n">
        <v>114.03</v>
      </c>
      <c r="Q1104" t="n">
        <v>204.14</v>
      </c>
      <c r="R1104" t="n">
        <v>27.87</v>
      </c>
      <c r="S1104" t="n">
        <v>17.37</v>
      </c>
      <c r="T1104" t="n">
        <v>3120.39</v>
      </c>
      <c r="U1104" t="n">
        <v>0.62</v>
      </c>
      <c r="V1104" t="n">
        <v>0.74</v>
      </c>
      <c r="W1104" t="n">
        <v>1.16</v>
      </c>
      <c r="X1104" t="n">
        <v>0.2</v>
      </c>
      <c r="Y1104" t="n">
        <v>1</v>
      </c>
      <c r="Z1104" t="n">
        <v>10</v>
      </c>
    </row>
    <row r="1105">
      <c r="A1105" t="n">
        <v>33</v>
      </c>
      <c r="B1105" t="n">
        <v>135</v>
      </c>
      <c r="C1105" t="inlineStr">
        <is>
          <t xml:space="preserve">CONCLUIDO	</t>
        </is>
      </c>
      <c r="D1105" t="n">
        <v>9.781000000000001</v>
      </c>
      <c r="E1105" t="n">
        <v>10.22</v>
      </c>
      <c r="F1105" t="n">
        <v>6.87</v>
      </c>
      <c r="G1105" t="n">
        <v>41.19</v>
      </c>
      <c r="H1105" t="n">
        <v>0.59</v>
      </c>
      <c r="I1105" t="n">
        <v>10</v>
      </c>
      <c r="J1105" t="n">
        <v>279.11</v>
      </c>
      <c r="K1105" t="n">
        <v>59.89</v>
      </c>
      <c r="L1105" t="n">
        <v>9.25</v>
      </c>
      <c r="M1105" t="n">
        <v>8</v>
      </c>
      <c r="N1105" t="n">
        <v>74.98</v>
      </c>
      <c r="O1105" t="n">
        <v>34658.27</v>
      </c>
      <c r="P1105" t="n">
        <v>113.55</v>
      </c>
      <c r="Q1105" t="n">
        <v>204.14</v>
      </c>
      <c r="R1105" t="n">
        <v>27.22</v>
      </c>
      <c r="S1105" t="n">
        <v>17.37</v>
      </c>
      <c r="T1105" t="n">
        <v>2801.45</v>
      </c>
      <c r="U1105" t="n">
        <v>0.64</v>
      </c>
      <c r="V1105" t="n">
        <v>0.74</v>
      </c>
      <c r="W1105" t="n">
        <v>1.15</v>
      </c>
      <c r="X1105" t="n">
        <v>0.17</v>
      </c>
      <c r="Y1105" t="n">
        <v>1</v>
      </c>
      <c r="Z1105" t="n">
        <v>10</v>
      </c>
    </row>
    <row r="1106">
      <c r="A1106" t="n">
        <v>34</v>
      </c>
      <c r="B1106" t="n">
        <v>135</v>
      </c>
      <c r="C1106" t="inlineStr">
        <is>
          <t xml:space="preserve">CONCLUIDO	</t>
        </is>
      </c>
      <c r="D1106" t="n">
        <v>9.781000000000001</v>
      </c>
      <c r="E1106" t="n">
        <v>10.22</v>
      </c>
      <c r="F1106" t="n">
        <v>6.87</v>
      </c>
      <c r="G1106" t="n">
        <v>41.19</v>
      </c>
      <c r="H1106" t="n">
        <v>0.6</v>
      </c>
      <c r="I1106" t="n">
        <v>10</v>
      </c>
      <c r="J1106" t="n">
        <v>279.61</v>
      </c>
      <c r="K1106" t="n">
        <v>59.89</v>
      </c>
      <c r="L1106" t="n">
        <v>9.5</v>
      </c>
      <c r="M1106" t="n">
        <v>8</v>
      </c>
      <c r="N1106" t="n">
        <v>75.22</v>
      </c>
      <c r="O1106" t="n">
        <v>34718.84</v>
      </c>
      <c r="P1106" t="n">
        <v>113.52</v>
      </c>
      <c r="Q1106" t="n">
        <v>204.15</v>
      </c>
      <c r="R1106" t="n">
        <v>27.36</v>
      </c>
      <c r="S1106" t="n">
        <v>17.37</v>
      </c>
      <c r="T1106" t="n">
        <v>2873.03</v>
      </c>
      <c r="U1106" t="n">
        <v>0.63</v>
      </c>
      <c r="V1106" t="n">
        <v>0.74</v>
      </c>
      <c r="W1106" t="n">
        <v>1.15</v>
      </c>
      <c r="X1106" t="n">
        <v>0.17</v>
      </c>
      <c r="Y1106" t="n">
        <v>1</v>
      </c>
      <c r="Z1106" t="n">
        <v>10</v>
      </c>
    </row>
    <row r="1107">
      <c r="A1107" t="n">
        <v>35</v>
      </c>
      <c r="B1107" t="n">
        <v>135</v>
      </c>
      <c r="C1107" t="inlineStr">
        <is>
          <t xml:space="preserve">CONCLUIDO	</t>
        </is>
      </c>
      <c r="D1107" t="n">
        <v>9.7842</v>
      </c>
      <c r="E1107" t="n">
        <v>10.22</v>
      </c>
      <c r="F1107" t="n">
        <v>6.86</v>
      </c>
      <c r="G1107" t="n">
        <v>41.17</v>
      </c>
      <c r="H1107" t="n">
        <v>0.62</v>
      </c>
      <c r="I1107" t="n">
        <v>10</v>
      </c>
      <c r="J1107" t="n">
        <v>280.1</v>
      </c>
      <c r="K1107" t="n">
        <v>59.89</v>
      </c>
      <c r="L1107" t="n">
        <v>9.75</v>
      </c>
      <c r="M1107" t="n">
        <v>8</v>
      </c>
      <c r="N1107" t="n">
        <v>75.45999999999999</v>
      </c>
      <c r="O1107" t="n">
        <v>34779.51</v>
      </c>
      <c r="P1107" t="n">
        <v>113.6</v>
      </c>
      <c r="Q1107" t="n">
        <v>204.14</v>
      </c>
      <c r="R1107" t="n">
        <v>27.06</v>
      </c>
      <c r="S1107" t="n">
        <v>17.37</v>
      </c>
      <c r="T1107" t="n">
        <v>2723.33</v>
      </c>
      <c r="U1107" t="n">
        <v>0.64</v>
      </c>
      <c r="V1107" t="n">
        <v>0.74</v>
      </c>
      <c r="W1107" t="n">
        <v>1.15</v>
      </c>
      <c r="X1107" t="n">
        <v>0.17</v>
      </c>
      <c r="Y1107" t="n">
        <v>1</v>
      </c>
      <c r="Z1107" t="n">
        <v>10</v>
      </c>
    </row>
    <row r="1108">
      <c r="A1108" t="n">
        <v>36</v>
      </c>
      <c r="B1108" t="n">
        <v>135</v>
      </c>
      <c r="C1108" t="inlineStr">
        <is>
          <t xml:space="preserve">CONCLUIDO	</t>
        </is>
      </c>
      <c r="D1108" t="n">
        <v>9.772</v>
      </c>
      <c r="E1108" t="n">
        <v>10.23</v>
      </c>
      <c r="F1108" t="n">
        <v>6.87</v>
      </c>
      <c r="G1108" t="n">
        <v>41.25</v>
      </c>
      <c r="H1108" t="n">
        <v>0.63</v>
      </c>
      <c r="I1108" t="n">
        <v>10</v>
      </c>
      <c r="J1108" t="n">
        <v>280.59</v>
      </c>
      <c r="K1108" t="n">
        <v>59.89</v>
      </c>
      <c r="L1108" t="n">
        <v>10</v>
      </c>
      <c r="M1108" t="n">
        <v>8</v>
      </c>
      <c r="N1108" t="n">
        <v>75.7</v>
      </c>
      <c r="O1108" t="n">
        <v>34840.27</v>
      </c>
      <c r="P1108" t="n">
        <v>113.59</v>
      </c>
      <c r="Q1108" t="n">
        <v>204.14</v>
      </c>
      <c r="R1108" t="n">
        <v>27.52</v>
      </c>
      <c r="S1108" t="n">
        <v>17.37</v>
      </c>
      <c r="T1108" t="n">
        <v>2950.19</v>
      </c>
      <c r="U1108" t="n">
        <v>0.63</v>
      </c>
      <c r="V1108" t="n">
        <v>0.74</v>
      </c>
      <c r="W1108" t="n">
        <v>1.15</v>
      </c>
      <c r="X1108" t="n">
        <v>0.18</v>
      </c>
      <c r="Y1108" t="n">
        <v>1</v>
      </c>
      <c r="Z1108" t="n">
        <v>10</v>
      </c>
    </row>
    <row r="1109">
      <c r="A1109" t="n">
        <v>37</v>
      </c>
      <c r="B1109" t="n">
        <v>135</v>
      </c>
      <c r="C1109" t="inlineStr">
        <is>
          <t xml:space="preserve">CONCLUIDO	</t>
        </is>
      </c>
      <c r="D1109" t="n">
        <v>9.844900000000001</v>
      </c>
      <c r="E1109" t="n">
        <v>10.16</v>
      </c>
      <c r="F1109" t="n">
        <v>6.85</v>
      </c>
      <c r="G1109" t="n">
        <v>45.66</v>
      </c>
      <c r="H1109" t="n">
        <v>0.65</v>
      </c>
      <c r="I1109" t="n">
        <v>9</v>
      </c>
      <c r="J1109" t="n">
        <v>281.08</v>
      </c>
      <c r="K1109" t="n">
        <v>59.89</v>
      </c>
      <c r="L1109" t="n">
        <v>10.25</v>
      </c>
      <c r="M1109" t="n">
        <v>7</v>
      </c>
      <c r="N1109" t="n">
        <v>75.95</v>
      </c>
      <c r="O1109" t="n">
        <v>34901.13</v>
      </c>
      <c r="P1109" t="n">
        <v>113.1</v>
      </c>
      <c r="Q1109" t="n">
        <v>204.14</v>
      </c>
      <c r="R1109" t="n">
        <v>26.75</v>
      </c>
      <c r="S1109" t="n">
        <v>17.37</v>
      </c>
      <c r="T1109" t="n">
        <v>2573.96</v>
      </c>
      <c r="U1109" t="n">
        <v>0.65</v>
      </c>
      <c r="V1109" t="n">
        <v>0.75</v>
      </c>
      <c r="W1109" t="n">
        <v>1.15</v>
      </c>
      <c r="X1109" t="n">
        <v>0.16</v>
      </c>
      <c r="Y1109" t="n">
        <v>1</v>
      </c>
      <c r="Z1109" t="n">
        <v>10</v>
      </c>
    </row>
    <row r="1110">
      <c r="A1110" t="n">
        <v>38</v>
      </c>
      <c r="B1110" t="n">
        <v>135</v>
      </c>
      <c r="C1110" t="inlineStr">
        <is>
          <t xml:space="preserve">CONCLUIDO	</t>
        </is>
      </c>
      <c r="D1110" t="n">
        <v>9.833399999999999</v>
      </c>
      <c r="E1110" t="n">
        <v>10.17</v>
      </c>
      <c r="F1110" t="n">
        <v>6.86</v>
      </c>
      <c r="G1110" t="n">
        <v>45.74</v>
      </c>
      <c r="H1110" t="n">
        <v>0.66</v>
      </c>
      <c r="I1110" t="n">
        <v>9</v>
      </c>
      <c r="J1110" t="n">
        <v>281.58</v>
      </c>
      <c r="K1110" t="n">
        <v>59.89</v>
      </c>
      <c r="L1110" t="n">
        <v>10.5</v>
      </c>
      <c r="M1110" t="n">
        <v>7</v>
      </c>
      <c r="N1110" t="n">
        <v>76.19</v>
      </c>
      <c r="O1110" t="n">
        <v>34962.08</v>
      </c>
      <c r="P1110" t="n">
        <v>113.52</v>
      </c>
      <c r="Q1110" t="n">
        <v>204.16</v>
      </c>
      <c r="R1110" t="n">
        <v>27.19</v>
      </c>
      <c r="S1110" t="n">
        <v>17.37</v>
      </c>
      <c r="T1110" t="n">
        <v>2793.27</v>
      </c>
      <c r="U1110" t="n">
        <v>0.64</v>
      </c>
      <c r="V1110" t="n">
        <v>0.74</v>
      </c>
      <c r="W1110" t="n">
        <v>1.15</v>
      </c>
      <c r="X1110" t="n">
        <v>0.17</v>
      </c>
      <c r="Y1110" t="n">
        <v>1</v>
      </c>
      <c r="Z1110" t="n">
        <v>10</v>
      </c>
    </row>
    <row r="1111">
      <c r="A1111" t="n">
        <v>39</v>
      </c>
      <c r="B1111" t="n">
        <v>135</v>
      </c>
      <c r="C1111" t="inlineStr">
        <is>
          <t xml:space="preserve">CONCLUIDO	</t>
        </is>
      </c>
      <c r="D1111" t="n">
        <v>9.841200000000001</v>
      </c>
      <c r="E1111" t="n">
        <v>10.16</v>
      </c>
      <c r="F1111" t="n">
        <v>6.85</v>
      </c>
      <c r="G1111" t="n">
        <v>45.69</v>
      </c>
      <c r="H1111" t="n">
        <v>0.68</v>
      </c>
      <c r="I1111" t="n">
        <v>9</v>
      </c>
      <c r="J1111" t="n">
        <v>282.07</v>
      </c>
      <c r="K1111" t="n">
        <v>59.89</v>
      </c>
      <c r="L1111" t="n">
        <v>10.75</v>
      </c>
      <c r="M1111" t="n">
        <v>7</v>
      </c>
      <c r="N1111" t="n">
        <v>76.44</v>
      </c>
      <c r="O1111" t="n">
        <v>35023.13</v>
      </c>
      <c r="P1111" t="n">
        <v>113.38</v>
      </c>
      <c r="Q1111" t="n">
        <v>204.14</v>
      </c>
      <c r="R1111" t="n">
        <v>26.94</v>
      </c>
      <c r="S1111" t="n">
        <v>17.37</v>
      </c>
      <c r="T1111" t="n">
        <v>2668.61</v>
      </c>
      <c r="U1111" t="n">
        <v>0.64</v>
      </c>
      <c r="V1111" t="n">
        <v>0.75</v>
      </c>
      <c r="W1111" t="n">
        <v>1.15</v>
      </c>
      <c r="X1111" t="n">
        <v>0.16</v>
      </c>
      <c r="Y1111" t="n">
        <v>1</v>
      </c>
      <c r="Z1111" t="n">
        <v>10</v>
      </c>
    </row>
    <row r="1112">
      <c r="A1112" t="n">
        <v>40</v>
      </c>
      <c r="B1112" t="n">
        <v>135</v>
      </c>
      <c r="C1112" t="inlineStr">
        <is>
          <t xml:space="preserve">CONCLUIDO	</t>
        </is>
      </c>
      <c r="D1112" t="n">
        <v>9.837400000000001</v>
      </c>
      <c r="E1112" t="n">
        <v>10.17</v>
      </c>
      <c r="F1112" t="n">
        <v>6.86</v>
      </c>
      <c r="G1112" t="n">
        <v>45.71</v>
      </c>
      <c r="H1112" t="n">
        <v>0.6899999999999999</v>
      </c>
      <c r="I1112" t="n">
        <v>9</v>
      </c>
      <c r="J1112" t="n">
        <v>282.57</v>
      </c>
      <c r="K1112" t="n">
        <v>59.89</v>
      </c>
      <c r="L1112" t="n">
        <v>11</v>
      </c>
      <c r="M1112" t="n">
        <v>7</v>
      </c>
      <c r="N1112" t="n">
        <v>76.68000000000001</v>
      </c>
      <c r="O1112" t="n">
        <v>35084.28</v>
      </c>
      <c r="P1112" t="n">
        <v>113.23</v>
      </c>
      <c r="Q1112" t="n">
        <v>204.14</v>
      </c>
      <c r="R1112" t="n">
        <v>27.02</v>
      </c>
      <c r="S1112" t="n">
        <v>17.37</v>
      </c>
      <c r="T1112" t="n">
        <v>2707.01</v>
      </c>
      <c r="U1112" t="n">
        <v>0.64</v>
      </c>
      <c r="V1112" t="n">
        <v>0.74</v>
      </c>
      <c r="W1112" t="n">
        <v>1.15</v>
      </c>
      <c r="X1112" t="n">
        <v>0.17</v>
      </c>
      <c r="Y1112" t="n">
        <v>1</v>
      </c>
      <c r="Z1112" t="n">
        <v>10</v>
      </c>
    </row>
    <row r="1113">
      <c r="A1113" t="n">
        <v>41</v>
      </c>
      <c r="B1113" t="n">
        <v>135</v>
      </c>
      <c r="C1113" t="inlineStr">
        <is>
          <t xml:space="preserve">CONCLUIDO	</t>
        </is>
      </c>
      <c r="D1113" t="n">
        <v>9.8371</v>
      </c>
      <c r="E1113" t="n">
        <v>10.17</v>
      </c>
      <c r="F1113" t="n">
        <v>6.86</v>
      </c>
      <c r="G1113" t="n">
        <v>45.72</v>
      </c>
      <c r="H1113" t="n">
        <v>0.71</v>
      </c>
      <c r="I1113" t="n">
        <v>9</v>
      </c>
      <c r="J1113" t="n">
        <v>283.06</v>
      </c>
      <c r="K1113" t="n">
        <v>59.89</v>
      </c>
      <c r="L1113" t="n">
        <v>11.25</v>
      </c>
      <c r="M1113" t="n">
        <v>7</v>
      </c>
      <c r="N1113" t="n">
        <v>76.93000000000001</v>
      </c>
      <c r="O1113" t="n">
        <v>35145.53</v>
      </c>
      <c r="P1113" t="n">
        <v>113.13</v>
      </c>
      <c r="Q1113" t="n">
        <v>204.14</v>
      </c>
      <c r="R1113" t="n">
        <v>26.99</v>
      </c>
      <c r="S1113" t="n">
        <v>17.37</v>
      </c>
      <c r="T1113" t="n">
        <v>2693.45</v>
      </c>
      <c r="U1113" t="n">
        <v>0.64</v>
      </c>
      <c r="V1113" t="n">
        <v>0.74</v>
      </c>
      <c r="W1113" t="n">
        <v>1.15</v>
      </c>
      <c r="X1113" t="n">
        <v>0.17</v>
      </c>
      <c r="Y1113" t="n">
        <v>1</v>
      </c>
      <c r="Z1113" t="n">
        <v>10</v>
      </c>
    </row>
    <row r="1114">
      <c r="A1114" t="n">
        <v>42</v>
      </c>
      <c r="B1114" t="n">
        <v>135</v>
      </c>
      <c r="C1114" t="inlineStr">
        <is>
          <t xml:space="preserve">CONCLUIDO	</t>
        </is>
      </c>
      <c r="D1114" t="n">
        <v>9.9116</v>
      </c>
      <c r="E1114" t="n">
        <v>10.09</v>
      </c>
      <c r="F1114" t="n">
        <v>6.83</v>
      </c>
      <c r="G1114" t="n">
        <v>51.24</v>
      </c>
      <c r="H1114" t="n">
        <v>0.72</v>
      </c>
      <c r="I1114" t="n">
        <v>8</v>
      </c>
      <c r="J1114" t="n">
        <v>283.56</v>
      </c>
      <c r="K1114" t="n">
        <v>59.89</v>
      </c>
      <c r="L1114" t="n">
        <v>11.5</v>
      </c>
      <c r="M1114" t="n">
        <v>6</v>
      </c>
      <c r="N1114" t="n">
        <v>77.18000000000001</v>
      </c>
      <c r="O1114" t="n">
        <v>35206.88</v>
      </c>
      <c r="P1114" t="n">
        <v>112.4</v>
      </c>
      <c r="Q1114" t="n">
        <v>204.15</v>
      </c>
      <c r="R1114" t="n">
        <v>26.29</v>
      </c>
      <c r="S1114" t="n">
        <v>17.37</v>
      </c>
      <c r="T1114" t="n">
        <v>2346.58</v>
      </c>
      <c r="U1114" t="n">
        <v>0.66</v>
      </c>
      <c r="V1114" t="n">
        <v>0.75</v>
      </c>
      <c r="W1114" t="n">
        <v>1.15</v>
      </c>
      <c r="X1114" t="n">
        <v>0.14</v>
      </c>
      <c r="Y1114" t="n">
        <v>1</v>
      </c>
      <c r="Z1114" t="n">
        <v>10</v>
      </c>
    </row>
    <row r="1115">
      <c r="A1115" t="n">
        <v>43</v>
      </c>
      <c r="B1115" t="n">
        <v>135</v>
      </c>
      <c r="C1115" t="inlineStr">
        <is>
          <t xml:space="preserve">CONCLUIDO	</t>
        </is>
      </c>
      <c r="D1115" t="n">
        <v>9.922000000000001</v>
      </c>
      <c r="E1115" t="n">
        <v>10.08</v>
      </c>
      <c r="F1115" t="n">
        <v>6.82</v>
      </c>
      <c r="G1115" t="n">
        <v>51.16</v>
      </c>
      <c r="H1115" t="n">
        <v>0.74</v>
      </c>
      <c r="I1115" t="n">
        <v>8</v>
      </c>
      <c r="J1115" t="n">
        <v>284.06</v>
      </c>
      <c r="K1115" t="n">
        <v>59.89</v>
      </c>
      <c r="L1115" t="n">
        <v>11.75</v>
      </c>
      <c r="M1115" t="n">
        <v>6</v>
      </c>
      <c r="N1115" t="n">
        <v>77.42</v>
      </c>
      <c r="O1115" t="n">
        <v>35268.32</v>
      </c>
      <c r="P1115" t="n">
        <v>112.34</v>
      </c>
      <c r="Q1115" t="n">
        <v>204.14</v>
      </c>
      <c r="R1115" t="n">
        <v>25.87</v>
      </c>
      <c r="S1115" t="n">
        <v>17.37</v>
      </c>
      <c r="T1115" t="n">
        <v>2138.06</v>
      </c>
      <c r="U1115" t="n">
        <v>0.67</v>
      </c>
      <c r="V1115" t="n">
        <v>0.75</v>
      </c>
      <c r="W1115" t="n">
        <v>1.15</v>
      </c>
      <c r="X1115" t="n">
        <v>0.13</v>
      </c>
      <c r="Y1115" t="n">
        <v>1</v>
      </c>
      <c r="Z1115" t="n">
        <v>10</v>
      </c>
    </row>
    <row r="1116">
      <c r="A1116" t="n">
        <v>44</v>
      </c>
      <c r="B1116" t="n">
        <v>135</v>
      </c>
      <c r="C1116" t="inlineStr">
        <is>
          <t xml:space="preserve">CONCLUIDO	</t>
        </is>
      </c>
      <c r="D1116" t="n">
        <v>9.927199999999999</v>
      </c>
      <c r="E1116" t="n">
        <v>10.07</v>
      </c>
      <c r="F1116" t="n">
        <v>6.82</v>
      </c>
      <c r="G1116" t="n">
        <v>51.12</v>
      </c>
      <c r="H1116" t="n">
        <v>0.75</v>
      </c>
      <c r="I1116" t="n">
        <v>8</v>
      </c>
      <c r="J1116" t="n">
        <v>284.56</v>
      </c>
      <c r="K1116" t="n">
        <v>59.89</v>
      </c>
      <c r="L1116" t="n">
        <v>12</v>
      </c>
      <c r="M1116" t="n">
        <v>6</v>
      </c>
      <c r="N1116" t="n">
        <v>77.67</v>
      </c>
      <c r="O1116" t="n">
        <v>35329.87</v>
      </c>
      <c r="P1116" t="n">
        <v>112.05</v>
      </c>
      <c r="Q1116" t="n">
        <v>204.14</v>
      </c>
      <c r="R1116" t="n">
        <v>25.84</v>
      </c>
      <c r="S1116" t="n">
        <v>17.37</v>
      </c>
      <c r="T1116" t="n">
        <v>2121.88</v>
      </c>
      <c r="U1116" t="n">
        <v>0.67</v>
      </c>
      <c r="V1116" t="n">
        <v>0.75</v>
      </c>
      <c r="W1116" t="n">
        <v>1.14</v>
      </c>
      <c r="X1116" t="n">
        <v>0.12</v>
      </c>
      <c r="Y1116" t="n">
        <v>1</v>
      </c>
      <c r="Z1116" t="n">
        <v>10</v>
      </c>
    </row>
    <row r="1117">
      <c r="A1117" t="n">
        <v>45</v>
      </c>
      <c r="B1117" t="n">
        <v>135</v>
      </c>
      <c r="C1117" t="inlineStr">
        <is>
          <t xml:space="preserve">CONCLUIDO	</t>
        </is>
      </c>
      <c r="D1117" t="n">
        <v>9.918699999999999</v>
      </c>
      <c r="E1117" t="n">
        <v>10.08</v>
      </c>
      <c r="F1117" t="n">
        <v>6.82</v>
      </c>
      <c r="G1117" t="n">
        <v>51.18</v>
      </c>
      <c r="H1117" t="n">
        <v>0.77</v>
      </c>
      <c r="I1117" t="n">
        <v>8</v>
      </c>
      <c r="J1117" t="n">
        <v>285.06</v>
      </c>
      <c r="K1117" t="n">
        <v>59.89</v>
      </c>
      <c r="L1117" t="n">
        <v>12.25</v>
      </c>
      <c r="M1117" t="n">
        <v>6</v>
      </c>
      <c r="N1117" t="n">
        <v>77.92</v>
      </c>
      <c r="O1117" t="n">
        <v>35391.51</v>
      </c>
      <c r="P1117" t="n">
        <v>112.19</v>
      </c>
      <c r="Q1117" t="n">
        <v>204.14</v>
      </c>
      <c r="R1117" t="n">
        <v>25.99</v>
      </c>
      <c r="S1117" t="n">
        <v>17.37</v>
      </c>
      <c r="T1117" t="n">
        <v>2197.56</v>
      </c>
      <c r="U1117" t="n">
        <v>0.67</v>
      </c>
      <c r="V1117" t="n">
        <v>0.75</v>
      </c>
      <c r="W1117" t="n">
        <v>1.15</v>
      </c>
      <c r="X1117" t="n">
        <v>0.13</v>
      </c>
      <c r="Y1117" t="n">
        <v>1</v>
      </c>
      <c r="Z1117" t="n">
        <v>10</v>
      </c>
    </row>
    <row r="1118">
      <c r="A1118" t="n">
        <v>46</v>
      </c>
      <c r="B1118" t="n">
        <v>135</v>
      </c>
      <c r="C1118" t="inlineStr">
        <is>
          <t xml:space="preserve">CONCLUIDO	</t>
        </is>
      </c>
      <c r="D1118" t="n">
        <v>9.9168</v>
      </c>
      <c r="E1118" t="n">
        <v>10.08</v>
      </c>
      <c r="F1118" t="n">
        <v>6.83</v>
      </c>
      <c r="G1118" t="n">
        <v>51.2</v>
      </c>
      <c r="H1118" t="n">
        <v>0.78</v>
      </c>
      <c r="I1118" t="n">
        <v>8</v>
      </c>
      <c r="J1118" t="n">
        <v>285.56</v>
      </c>
      <c r="K1118" t="n">
        <v>59.89</v>
      </c>
      <c r="L1118" t="n">
        <v>12.5</v>
      </c>
      <c r="M1118" t="n">
        <v>6</v>
      </c>
      <c r="N1118" t="n">
        <v>78.17</v>
      </c>
      <c r="O1118" t="n">
        <v>35453.26</v>
      </c>
      <c r="P1118" t="n">
        <v>112.03</v>
      </c>
      <c r="Q1118" t="n">
        <v>204.15</v>
      </c>
      <c r="R1118" t="n">
        <v>26.16</v>
      </c>
      <c r="S1118" t="n">
        <v>17.37</v>
      </c>
      <c r="T1118" t="n">
        <v>2281.91</v>
      </c>
      <c r="U1118" t="n">
        <v>0.66</v>
      </c>
      <c r="V1118" t="n">
        <v>0.75</v>
      </c>
      <c r="W1118" t="n">
        <v>1.15</v>
      </c>
      <c r="X1118" t="n">
        <v>0.14</v>
      </c>
      <c r="Y1118" t="n">
        <v>1</v>
      </c>
      <c r="Z1118" t="n">
        <v>10</v>
      </c>
    </row>
    <row r="1119">
      <c r="A1119" t="n">
        <v>47</v>
      </c>
      <c r="B1119" t="n">
        <v>135</v>
      </c>
      <c r="C1119" t="inlineStr">
        <is>
          <t xml:space="preserve">CONCLUIDO	</t>
        </is>
      </c>
      <c r="D1119" t="n">
        <v>9.9154</v>
      </c>
      <c r="E1119" t="n">
        <v>10.09</v>
      </c>
      <c r="F1119" t="n">
        <v>6.83</v>
      </c>
      <c r="G1119" t="n">
        <v>51.21</v>
      </c>
      <c r="H1119" t="n">
        <v>0.79</v>
      </c>
      <c r="I1119" t="n">
        <v>8</v>
      </c>
      <c r="J1119" t="n">
        <v>286.06</v>
      </c>
      <c r="K1119" t="n">
        <v>59.89</v>
      </c>
      <c r="L1119" t="n">
        <v>12.75</v>
      </c>
      <c r="M1119" t="n">
        <v>6</v>
      </c>
      <c r="N1119" t="n">
        <v>78.42</v>
      </c>
      <c r="O1119" t="n">
        <v>35515.1</v>
      </c>
      <c r="P1119" t="n">
        <v>112.15</v>
      </c>
      <c r="Q1119" t="n">
        <v>204.19</v>
      </c>
      <c r="R1119" t="n">
        <v>26.09</v>
      </c>
      <c r="S1119" t="n">
        <v>17.37</v>
      </c>
      <c r="T1119" t="n">
        <v>2248.48</v>
      </c>
      <c r="U1119" t="n">
        <v>0.67</v>
      </c>
      <c r="V1119" t="n">
        <v>0.75</v>
      </c>
      <c r="W1119" t="n">
        <v>1.15</v>
      </c>
      <c r="X1119" t="n">
        <v>0.14</v>
      </c>
      <c r="Y1119" t="n">
        <v>1</v>
      </c>
      <c r="Z1119" t="n">
        <v>10</v>
      </c>
    </row>
    <row r="1120">
      <c r="A1120" t="n">
        <v>48</v>
      </c>
      <c r="B1120" t="n">
        <v>135</v>
      </c>
      <c r="C1120" t="inlineStr">
        <is>
          <t xml:space="preserve">CONCLUIDO	</t>
        </is>
      </c>
      <c r="D1120" t="n">
        <v>9.9138</v>
      </c>
      <c r="E1120" t="n">
        <v>10.09</v>
      </c>
      <c r="F1120" t="n">
        <v>6.83</v>
      </c>
      <c r="G1120" t="n">
        <v>51.22</v>
      </c>
      <c r="H1120" t="n">
        <v>0.8100000000000001</v>
      </c>
      <c r="I1120" t="n">
        <v>8</v>
      </c>
      <c r="J1120" t="n">
        <v>286.56</v>
      </c>
      <c r="K1120" t="n">
        <v>59.89</v>
      </c>
      <c r="L1120" t="n">
        <v>13</v>
      </c>
      <c r="M1120" t="n">
        <v>6</v>
      </c>
      <c r="N1120" t="n">
        <v>78.68000000000001</v>
      </c>
      <c r="O1120" t="n">
        <v>35577.18</v>
      </c>
      <c r="P1120" t="n">
        <v>111.95</v>
      </c>
      <c r="Q1120" t="n">
        <v>204.15</v>
      </c>
      <c r="R1120" t="n">
        <v>26.14</v>
      </c>
      <c r="S1120" t="n">
        <v>17.37</v>
      </c>
      <c r="T1120" t="n">
        <v>2274.75</v>
      </c>
      <c r="U1120" t="n">
        <v>0.66</v>
      </c>
      <c r="V1120" t="n">
        <v>0.75</v>
      </c>
      <c r="W1120" t="n">
        <v>1.15</v>
      </c>
      <c r="X1120" t="n">
        <v>0.14</v>
      </c>
      <c r="Y1120" t="n">
        <v>1</v>
      </c>
      <c r="Z1120" t="n">
        <v>10</v>
      </c>
    </row>
    <row r="1121">
      <c r="A1121" t="n">
        <v>49</v>
      </c>
      <c r="B1121" t="n">
        <v>135</v>
      </c>
      <c r="C1121" t="inlineStr">
        <is>
          <t xml:space="preserve">CONCLUIDO	</t>
        </is>
      </c>
      <c r="D1121" t="n">
        <v>9.916499999999999</v>
      </c>
      <c r="E1121" t="n">
        <v>10.08</v>
      </c>
      <c r="F1121" t="n">
        <v>6.83</v>
      </c>
      <c r="G1121" t="n">
        <v>51.2</v>
      </c>
      <c r="H1121" t="n">
        <v>0.82</v>
      </c>
      <c r="I1121" t="n">
        <v>8</v>
      </c>
      <c r="J1121" t="n">
        <v>287.07</v>
      </c>
      <c r="K1121" t="n">
        <v>59.89</v>
      </c>
      <c r="L1121" t="n">
        <v>13.25</v>
      </c>
      <c r="M1121" t="n">
        <v>6</v>
      </c>
      <c r="N1121" t="n">
        <v>78.93000000000001</v>
      </c>
      <c r="O1121" t="n">
        <v>35639.23</v>
      </c>
      <c r="P1121" t="n">
        <v>111.66</v>
      </c>
      <c r="Q1121" t="n">
        <v>204.15</v>
      </c>
      <c r="R1121" t="n">
        <v>26.03</v>
      </c>
      <c r="S1121" t="n">
        <v>17.37</v>
      </c>
      <c r="T1121" t="n">
        <v>2218.76</v>
      </c>
      <c r="U1121" t="n">
        <v>0.67</v>
      </c>
      <c r="V1121" t="n">
        <v>0.75</v>
      </c>
      <c r="W1121" t="n">
        <v>1.15</v>
      </c>
      <c r="X1121" t="n">
        <v>0.13</v>
      </c>
      <c r="Y1121" t="n">
        <v>1</v>
      </c>
      <c r="Z1121" t="n">
        <v>10</v>
      </c>
    </row>
    <row r="1122">
      <c r="A1122" t="n">
        <v>50</v>
      </c>
      <c r="B1122" t="n">
        <v>135</v>
      </c>
      <c r="C1122" t="inlineStr">
        <is>
          <t xml:space="preserve">CONCLUIDO	</t>
        </is>
      </c>
      <c r="D1122" t="n">
        <v>9.9892</v>
      </c>
      <c r="E1122" t="n">
        <v>10.01</v>
      </c>
      <c r="F1122" t="n">
        <v>6.8</v>
      </c>
      <c r="G1122" t="n">
        <v>58.32</v>
      </c>
      <c r="H1122" t="n">
        <v>0.84</v>
      </c>
      <c r="I1122" t="n">
        <v>7</v>
      </c>
      <c r="J1122" t="n">
        <v>287.57</v>
      </c>
      <c r="K1122" t="n">
        <v>59.89</v>
      </c>
      <c r="L1122" t="n">
        <v>13.5</v>
      </c>
      <c r="M1122" t="n">
        <v>5</v>
      </c>
      <c r="N1122" t="n">
        <v>79.18000000000001</v>
      </c>
      <c r="O1122" t="n">
        <v>35701.38</v>
      </c>
      <c r="P1122" t="n">
        <v>111.43</v>
      </c>
      <c r="Q1122" t="n">
        <v>204.16</v>
      </c>
      <c r="R1122" t="n">
        <v>25.31</v>
      </c>
      <c r="S1122" t="n">
        <v>17.37</v>
      </c>
      <c r="T1122" t="n">
        <v>1864.39</v>
      </c>
      <c r="U1122" t="n">
        <v>0.6899999999999999</v>
      </c>
      <c r="V1122" t="n">
        <v>0.75</v>
      </c>
      <c r="W1122" t="n">
        <v>1.15</v>
      </c>
      <c r="X1122" t="n">
        <v>0.11</v>
      </c>
      <c r="Y1122" t="n">
        <v>1</v>
      </c>
      <c r="Z1122" t="n">
        <v>10</v>
      </c>
    </row>
    <row r="1123">
      <c r="A1123" t="n">
        <v>51</v>
      </c>
      <c r="B1123" t="n">
        <v>135</v>
      </c>
      <c r="C1123" t="inlineStr">
        <is>
          <t xml:space="preserve">CONCLUIDO	</t>
        </is>
      </c>
      <c r="D1123" t="n">
        <v>9.9811</v>
      </c>
      <c r="E1123" t="n">
        <v>10.02</v>
      </c>
      <c r="F1123" t="n">
        <v>6.81</v>
      </c>
      <c r="G1123" t="n">
        <v>58.39</v>
      </c>
      <c r="H1123" t="n">
        <v>0.85</v>
      </c>
      <c r="I1123" t="n">
        <v>7</v>
      </c>
      <c r="J1123" t="n">
        <v>288.08</v>
      </c>
      <c r="K1123" t="n">
        <v>59.89</v>
      </c>
      <c r="L1123" t="n">
        <v>13.75</v>
      </c>
      <c r="M1123" t="n">
        <v>5</v>
      </c>
      <c r="N1123" t="n">
        <v>79.44</v>
      </c>
      <c r="O1123" t="n">
        <v>35763.64</v>
      </c>
      <c r="P1123" t="n">
        <v>111.65</v>
      </c>
      <c r="Q1123" t="n">
        <v>204.15</v>
      </c>
      <c r="R1123" t="n">
        <v>25.55</v>
      </c>
      <c r="S1123" t="n">
        <v>17.37</v>
      </c>
      <c r="T1123" t="n">
        <v>1982.75</v>
      </c>
      <c r="U1123" t="n">
        <v>0.68</v>
      </c>
      <c r="V1123" t="n">
        <v>0.75</v>
      </c>
      <c r="W1123" t="n">
        <v>1.15</v>
      </c>
      <c r="X1123" t="n">
        <v>0.12</v>
      </c>
      <c r="Y1123" t="n">
        <v>1</v>
      </c>
      <c r="Z1123" t="n">
        <v>10</v>
      </c>
    </row>
    <row r="1124">
      <c r="A1124" t="n">
        <v>52</v>
      </c>
      <c r="B1124" t="n">
        <v>135</v>
      </c>
      <c r="C1124" t="inlineStr">
        <is>
          <t xml:space="preserve">CONCLUIDO	</t>
        </is>
      </c>
      <c r="D1124" t="n">
        <v>9.992000000000001</v>
      </c>
      <c r="E1124" t="n">
        <v>10.01</v>
      </c>
      <c r="F1124" t="n">
        <v>6.8</v>
      </c>
      <c r="G1124" t="n">
        <v>58.3</v>
      </c>
      <c r="H1124" t="n">
        <v>0.86</v>
      </c>
      <c r="I1124" t="n">
        <v>7</v>
      </c>
      <c r="J1124" t="n">
        <v>288.58</v>
      </c>
      <c r="K1124" t="n">
        <v>59.89</v>
      </c>
      <c r="L1124" t="n">
        <v>14</v>
      </c>
      <c r="M1124" t="n">
        <v>5</v>
      </c>
      <c r="N1124" t="n">
        <v>79.69</v>
      </c>
      <c r="O1124" t="n">
        <v>35826</v>
      </c>
      <c r="P1124" t="n">
        <v>111.67</v>
      </c>
      <c r="Q1124" t="n">
        <v>204.14</v>
      </c>
      <c r="R1124" t="n">
        <v>25.28</v>
      </c>
      <c r="S1124" t="n">
        <v>17.37</v>
      </c>
      <c r="T1124" t="n">
        <v>1846.38</v>
      </c>
      <c r="U1124" t="n">
        <v>0.6899999999999999</v>
      </c>
      <c r="V1124" t="n">
        <v>0.75</v>
      </c>
      <c r="W1124" t="n">
        <v>1.15</v>
      </c>
      <c r="X1124" t="n">
        <v>0.11</v>
      </c>
      <c r="Y1124" t="n">
        <v>1</v>
      </c>
      <c r="Z1124" t="n">
        <v>10</v>
      </c>
    </row>
    <row r="1125">
      <c r="A1125" t="n">
        <v>53</v>
      </c>
      <c r="B1125" t="n">
        <v>135</v>
      </c>
      <c r="C1125" t="inlineStr">
        <is>
          <t xml:space="preserve">CONCLUIDO	</t>
        </is>
      </c>
      <c r="D1125" t="n">
        <v>9.98</v>
      </c>
      <c r="E1125" t="n">
        <v>10.02</v>
      </c>
      <c r="F1125" t="n">
        <v>6.81</v>
      </c>
      <c r="G1125" t="n">
        <v>58.4</v>
      </c>
      <c r="H1125" t="n">
        <v>0.88</v>
      </c>
      <c r="I1125" t="n">
        <v>7</v>
      </c>
      <c r="J1125" t="n">
        <v>289.09</v>
      </c>
      <c r="K1125" t="n">
        <v>59.89</v>
      </c>
      <c r="L1125" t="n">
        <v>14.25</v>
      </c>
      <c r="M1125" t="n">
        <v>5</v>
      </c>
      <c r="N1125" t="n">
        <v>79.95</v>
      </c>
      <c r="O1125" t="n">
        <v>35888.47</v>
      </c>
      <c r="P1125" t="n">
        <v>111.77</v>
      </c>
      <c r="Q1125" t="n">
        <v>204.14</v>
      </c>
      <c r="R1125" t="n">
        <v>25.67</v>
      </c>
      <c r="S1125" t="n">
        <v>17.37</v>
      </c>
      <c r="T1125" t="n">
        <v>2042.38</v>
      </c>
      <c r="U1125" t="n">
        <v>0.68</v>
      </c>
      <c r="V1125" t="n">
        <v>0.75</v>
      </c>
      <c r="W1125" t="n">
        <v>1.15</v>
      </c>
      <c r="X1125" t="n">
        <v>0.12</v>
      </c>
      <c r="Y1125" t="n">
        <v>1</v>
      </c>
      <c r="Z1125" t="n">
        <v>10</v>
      </c>
    </row>
    <row r="1126">
      <c r="A1126" t="n">
        <v>54</v>
      </c>
      <c r="B1126" t="n">
        <v>135</v>
      </c>
      <c r="C1126" t="inlineStr">
        <is>
          <t xml:space="preserve">CONCLUIDO	</t>
        </is>
      </c>
      <c r="D1126" t="n">
        <v>9.984999999999999</v>
      </c>
      <c r="E1126" t="n">
        <v>10.02</v>
      </c>
      <c r="F1126" t="n">
        <v>6.81</v>
      </c>
      <c r="G1126" t="n">
        <v>58.35</v>
      </c>
      <c r="H1126" t="n">
        <v>0.89</v>
      </c>
      <c r="I1126" t="n">
        <v>7</v>
      </c>
      <c r="J1126" t="n">
        <v>289.6</v>
      </c>
      <c r="K1126" t="n">
        <v>59.89</v>
      </c>
      <c r="L1126" t="n">
        <v>14.5</v>
      </c>
      <c r="M1126" t="n">
        <v>5</v>
      </c>
      <c r="N1126" t="n">
        <v>80.20999999999999</v>
      </c>
      <c r="O1126" t="n">
        <v>35951.04</v>
      </c>
      <c r="P1126" t="n">
        <v>111.7</v>
      </c>
      <c r="Q1126" t="n">
        <v>204.14</v>
      </c>
      <c r="R1126" t="n">
        <v>25.52</v>
      </c>
      <c r="S1126" t="n">
        <v>17.37</v>
      </c>
      <c r="T1126" t="n">
        <v>1965.85</v>
      </c>
      <c r="U1126" t="n">
        <v>0.68</v>
      </c>
      <c r="V1126" t="n">
        <v>0.75</v>
      </c>
      <c r="W1126" t="n">
        <v>1.15</v>
      </c>
      <c r="X1126" t="n">
        <v>0.12</v>
      </c>
      <c r="Y1126" t="n">
        <v>1</v>
      </c>
      <c r="Z1126" t="n">
        <v>10</v>
      </c>
    </row>
    <row r="1127">
      <c r="A1127" t="n">
        <v>55</v>
      </c>
      <c r="B1127" t="n">
        <v>135</v>
      </c>
      <c r="C1127" t="inlineStr">
        <is>
          <t xml:space="preserve">CONCLUIDO	</t>
        </is>
      </c>
      <c r="D1127" t="n">
        <v>9.9809</v>
      </c>
      <c r="E1127" t="n">
        <v>10.02</v>
      </c>
      <c r="F1127" t="n">
        <v>6.81</v>
      </c>
      <c r="G1127" t="n">
        <v>58.39</v>
      </c>
      <c r="H1127" t="n">
        <v>0.91</v>
      </c>
      <c r="I1127" t="n">
        <v>7</v>
      </c>
      <c r="J1127" t="n">
        <v>290.1</v>
      </c>
      <c r="K1127" t="n">
        <v>59.89</v>
      </c>
      <c r="L1127" t="n">
        <v>14.75</v>
      </c>
      <c r="M1127" t="n">
        <v>5</v>
      </c>
      <c r="N1127" t="n">
        <v>80.47</v>
      </c>
      <c r="O1127" t="n">
        <v>36013.72</v>
      </c>
      <c r="P1127" t="n">
        <v>111.6</v>
      </c>
      <c r="Q1127" t="n">
        <v>204.14</v>
      </c>
      <c r="R1127" t="n">
        <v>25.66</v>
      </c>
      <c r="S1127" t="n">
        <v>17.37</v>
      </c>
      <c r="T1127" t="n">
        <v>2039.26</v>
      </c>
      <c r="U1127" t="n">
        <v>0.68</v>
      </c>
      <c r="V1127" t="n">
        <v>0.75</v>
      </c>
      <c r="W1127" t="n">
        <v>1.15</v>
      </c>
      <c r="X1127" t="n">
        <v>0.12</v>
      </c>
      <c r="Y1127" t="n">
        <v>1</v>
      </c>
      <c r="Z1127" t="n">
        <v>10</v>
      </c>
    </row>
    <row r="1128">
      <c r="A1128" t="n">
        <v>56</v>
      </c>
      <c r="B1128" t="n">
        <v>135</v>
      </c>
      <c r="C1128" t="inlineStr">
        <is>
          <t xml:space="preserve">CONCLUIDO	</t>
        </is>
      </c>
      <c r="D1128" t="n">
        <v>9.9809</v>
      </c>
      <c r="E1128" t="n">
        <v>10.02</v>
      </c>
      <c r="F1128" t="n">
        <v>6.81</v>
      </c>
      <c r="G1128" t="n">
        <v>58.39</v>
      </c>
      <c r="H1128" t="n">
        <v>0.92</v>
      </c>
      <c r="I1128" t="n">
        <v>7</v>
      </c>
      <c r="J1128" t="n">
        <v>290.61</v>
      </c>
      <c r="K1128" t="n">
        <v>59.89</v>
      </c>
      <c r="L1128" t="n">
        <v>15</v>
      </c>
      <c r="M1128" t="n">
        <v>5</v>
      </c>
      <c r="N1128" t="n">
        <v>80.73</v>
      </c>
      <c r="O1128" t="n">
        <v>36076.5</v>
      </c>
      <c r="P1128" t="n">
        <v>111.46</v>
      </c>
      <c r="Q1128" t="n">
        <v>204.14</v>
      </c>
      <c r="R1128" t="n">
        <v>25.62</v>
      </c>
      <c r="S1128" t="n">
        <v>17.37</v>
      </c>
      <c r="T1128" t="n">
        <v>2016.57</v>
      </c>
      <c r="U1128" t="n">
        <v>0.68</v>
      </c>
      <c r="V1128" t="n">
        <v>0.75</v>
      </c>
      <c r="W1128" t="n">
        <v>1.15</v>
      </c>
      <c r="X1128" t="n">
        <v>0.12</v>
      </c>
      <c r="Y1128" t="n">
        <v>1</v>
      </c>
      <c r="Z1128" t="n">
        <v>10</v>
      </c>
    </row>
    <row r="1129">
      <c r="A1129" t="n">
        <v>57</v>
      </c>
      <c r="B1129" t="n">
        <v>135</v>
      </c>
      <c r="C1129" t="inlineStr">
        <is>
          <t xml:space="preserve">CONCLUIDO	</t>
        </is>
      </c>
      <c r="D1129" t="n">
        <v>9.9811</v>
      </c>
      <c r="E1129" t="n">
        <v>10.02</v>
      </c>
      <c r="F1129" t="n">
        <v>6.81</v>
      </c>
      <c r="G1129" t="n">
        <v>58.39</v>
      </c>
      <c r="H1129" t="n">
        <v>0.93</v>
      </c>
      <c r="I1129" t="n">
        <v>7</v>
      </c>
      <c r="J1129" t="n">
        <v>291.12</v>
      </c>
      <c r="K1129" t="n">
        <v>59.89</v>
      </c>
      <c r="L1129" t="n">
        <v>15.25</v>
      </c>
      <c r="M1129" t="n">
        <v>5</v>
      </c>
      <c r="N1129" t="n">
        <v>80.98999999999999</v>
      </c>
      <c r="O1129" t="n">
        <v>36139.39</v>
      </c>
      <c r="P1129" t="n">
        <v>111.31</v>
      </c>
      <c r="Q1129" t="n">
        <v>204.14</v>
      </c>
      <c r="R1129" t="n">
        <v>25.74</v>
      </c>
      <c r="S1129" t="n">
        <v>17.37</v>
      </c>
      <c r="T1129" t="n">
        <v>2077.3</v>
      </c>
      <c r="U1129" t="n">
        <v>0.67</v>
      </c>
      <c r="V1129" t="n">
        <v>0.75</v>
      </c>
      <c r="W1129" t="n">
        <v>1.14</v>
      </c>
      <c r="X1129" t="n">
        <v>0.12</v>
      </c>
      <c r="Y1129" t="n">
        <v>1</v>
      </c>
      <c r="Z1129" t="n">
        <v>10</v>
      </c>
    </row>
    <row r="1130">
      <c r="A1130" t="n">
        <v>58</v>
      </c>
      <c r="B1130" t="n">
        <v>135</v>
      </c>
      <c r="C1130" t="inlineStr">
        <is>
          <t xml:space="preserve">CONCLUIDO	</t>
        </is>
      </c>
      <c r="D1130" t="n">
        <v>9.9809</v>
      </c>
      <c r="E1130" t="n">
        <v>10.02</v>
      </c>
      <c r="F1130" t="n">
        <v>6.81</v>
      </c>
      <c r="G1130" t="n">
        <v>58.39</v>
      </c>
      <c r="H1130" t="n">
        <v>0.95</v>
      </c>
      <c r="I1130" t="n">
        <v>7</v>
      </c>
      <c r="J1130" t="n">
        <v>291.63</v>
      </c>
      <c r="K1130" t="n">
        <v>59.89</v>
      </c>
      <c r="L1130" t="n">
        <v>15.5</v>
      </c>
      <c r="M1130" t="n">
        <v>5</v>
      </c>
      <c r="N1130" t="n">
        <v>81.25</v>
      </c>
      <c r="O1130" t="n">
        <v>36202.38</v>
      </c>
      <c r="P1130" t="n">
        <v>111.16</v>
      </c>
      <c r="Q1130" t="n">
        <v>204.14</v>
      </c>
      <c r="R1130" t="n">
        <v>25.66</v>
      </c>
      <c r="S1130" t="n">
        <v>17.37</v>
      </c>
      <c r="T1130" t="n">
        <v>2038.69</v>
      </c>
      <c r="U1130" t="n">
        <v>0.68</v>
      </c>
      <c r="V1130" t="n">
        <v>0.75</v>
      </c>
      <c r="W1130" t="n">
        <v>1.15</v>
      </c>
      <c r="X1130" t="n">
        <v>0.12</v>
      </c>
      <c r="Y1130" t="n">
        <v>1</v>
      </c>
      <c r="Z1130" t="n">
        <v>10</v>
      </c>
    </row>
    <row r="1131">
      <c r="A1131" t="n">
        <v>59</v>
      </c>
      <c r="B1131" t="n">
        <v>135</v>
      </c>
      <c r="C1131" t="inlineStr">
        <is>
          <t xml:space="preserve">CONCLUIDO	</t>
        </is>
      </c>
      <c r="D1131" t="n">
        <v>9.9895</v>
      </c>
      <c r="E1131" t="n">
        <v>10.01</v>
      </c>
      <c r="F1131" t="n">
        <v>6.8</v>
      </c>
      <c r="G1131" t="n">
        <v>58.32</v>
      </c>
      <c r="H1131" t="n">
        <v>0.96</v>
      </c>
      <c r="I1131" t="n">
        <v>7</v>
      </c>
      <c r="J1131" t="n">
        <v>292.15</v>
      </c>
      <c r="K1131" t="n">
        <v>59.89</v>
      </c>
      <c r="L1131" t="n">
        <v>15.75</v>
      </c>
      <c r="M1131" t="n">
        <v>5</v>
      </c>
      <c r="N1131" t="n">
        <v>81.51000000000001</v>
      </c>
      <c r="O1131" t="n">
        <v>36265.48</v>
      </c>
      <c r="P1131" t="n">
        <v>110.78</v>
      </c>
      <c r="Q1131" t="n">
        <v>204.14</v>
      </c>
      <c r="R1131" t="n">
        <v>25.41</v>
      </c>
      <c r="S1131" t="n">
        <v>17.37</v>
      </c>
      <c r="T1131" t="n">
        <v>1914.13</v>
      </c>
      <c r="U1131" t="n">
        <v>0.68</v>
      </c>
      <c r="V1131" t="n">
        <v>0.75</v>
      </c>
      <c r="W1131" t="n">
        <v>1.14</v>
      </c>
      <c r="X1131" t="n">
        <v>0.11</v>
      </c>
      <c r="Y1131" t="n">
        <v>1</v>
      </c>
      <c r="Z1131" t="n">
        <v>10</v>
      </c>
    </row>
    <row r="1132">
      <c r="A1132" t="n">
        <v>60</v>
      </c>
      <c r="B1132" t="n">
        <v>135</v>
      </c>
      <c r="C1132" t="inlineStr">
        <is>
          <t xml:space="preserve">CONCLUIDO	</t>
        </is>
      </c>
      <c r="D1132" t="n">
        <v>10.0576</v>
      </c>
      <c r="E1132" t="n">
        <v>9.94</v>
      </c>
      <c r="F1132" t="n">
        <v>6.79</v>
      </c>
      <c r="G1132" t="n">
        <v>67.86</v>
      </c>
      <c r="H1132" t="n">
        <v>0.97</v>
      </c>
      <c r="I1132" t="n">
        <v>6</v>
      </c>
      <c r="J1132" t="n">
        <v>292.66</v>
      </c>
      <c r="K1132" t="n">
        <v>59.89</v>
      </c>
      <c r="L1132" t="n">
        <v>16</v>
      </c>
      <c r="M1132" t="n">
        <v>4</v>
      </c>
      <c r="N1132" t="n">
        <v>81.77</v>
      </c>
      <c r="O1132" t="n">
        <v>36328.69</v>
      </c>
      <c r="P1132" t="n">
        <v>110.45</v>
      </c>
      <c r="Q1132" t="n">
        <v>204.14</v>
      </c>
      <c r="R1132" t="n">
        <v>24.72</v>
      </c>
      <c r="S1132" t="n">
        <v>17.37</v>
      </c>
      <c r="T1132" t="n">
        <v>1570.85</v>
      </c>
      <c r="U1132" t="n">
        <v>0.7</v>
      </c>
      <c r="V1132" t="n">
        <v>0.75</v>
      </c>
      <c r="W1132" t="n">
        <v>1.15</v>
      </c>
      <c r="X1132" t="n">
        <v>0.1</v>
      </c>
      <c r="Y1132" t="n">
        <v>1</v>
      </c>
      <c r="Z1132" t="n">
        <v>10</v>
      </c>
    </row>
    <row r="1133">
      <c r="A1133" t="n">
        <v>61</v>
      </c>
      <c r="B1133" t="n">
        <v>135</v>
      </c>
      <c r="C1133" t="inlineStr">
        <is>
          <t xml:space="preserve">CONCLUIDO	</t>
        </is>
      </c>
      <c r="D1133" t="n">
        <v>10.0547</v>
      </c>
      <c r="E1133" t="n">
        <v>9.949999999999999</v>
      </c>
      <c r="F1133" t="n">
        <v>6.79</v>
      </c>
      <c r="G1133" t="n">
        <v>67.89</v>
      </c>
      <c r="H1133" t="n">
        <v>0.99</v>
      </c>
      <c r="I1133" t="n">
        <v>6</v>
      </c>
      <c r="J1133" t="n">
        <v>293.17</v>
      </c>
      <c r="K1133" t="n">
        <v>59.89</v>
      </c>
      <c r="L1133" t="n">
        <v>16.25</v>
      </c>
      <c r="M1133" t="n">
        <v>4</v>
      </c>
      <c r="N1133" t="n">
        <v>82.03</v>
      </c>
      <c r="O1133" t="n">
        <v>36392.01</v>
      </c>
      <c r="P1133" t="n">
        <v>110.58</v>
      </c>
      <c r="Q1133" t="n">
        <v>204.14</v>
      </c>
      <c r="R1133" t="n">
        <v>24.82</v>
      </c>
      <c r="S1133" t="n">
        <v>17.37</v>
      </c>
      <c r="T1133" t="n">
        <v>1620.42</v>
      </c>
      <c r="U1133" t="n">
        <v>0.7</v>
      </c>
      <c r="V1133" t="n">
        <v>0.75</v>
      </c>
      <c r="W1133" t="n">
        <v>1.15</v>
      </c>
      <c r="X1133" t="n">
        <v>0.1</v>
      </c>
      <c r="Y1133" t="n">
        <v>1</v>
      </c>
      <c r="Z1133" t="n">
        <v>10</v>
      </c>
    </row>
    <row r="1134">
      <c r="A1134" t="n">
        <v>62</v>
      </c>
      <c r="B1134" t="n">
        <v>135</v>
      </c>
      <c r="C1134" t="inlineStr">
        <is>
          <t xml:space="preserve">CONCLUIDO	</t>
        </is>
      </c>
      <c r="D1134" t="n">
        <v>10.0567</v>
      </c>
      <c r="E1134" t="n">
        <v>9.94</v>
      </c>
      <c r="F1134" t="n">
        <v>6.79</v>
      </c>
      <c r="G1134" t="n">
        <v>67.87</v>
      </c>
      <c r="H1134" t="n">
        <v>1</v>
      </c>
      <c r="I1134" t="n">
        <v>6</v>
      </c>
      <c r="J1134" t="n">
        <v>293.69</v>
      </c>
      <c r="K1134" t="n">
        <v>59.89</v>
      </c>
      <c r="L1134" t="n">
        <v>16.5</v>
      </c>
      <c r="M1134" t="n">
        <v>4</v>
      </c>
      <c r="N1134" t="n">
        <v>82.3</v>
      </c>
      <c r="O1134" t="n">
        <v>36455.44</v>
      </c>
      <c r="P1134" t="n">
        <v>110.57</v>
      </c>
      <c r="Q1134" t="n">
        <v>204.14</v>
      </c>
      <c r="R1134" t="n">
        <v>24.84</v>
      </c>
      <c r="S1134" t="n">
        <v>17.37</v>
      </c>
      <c r="T1134" t="n">
        <v>1631.74</v>
      </c>
      <c r="U1134" t="n">
        <v>0.7</v>
      </c>
      <c r="V1134" t="n">
        <v>0.75</v>
      </c>
      <c r="W1134" t="n">
        <v>1.15</v>
      </c>
      <c r="X1134" t="n">
        <v>0.1</v>
      </c>
      <c r="Y1134" t="n">
        <v>1</v>
      </c>
      <c r="Z1134" t="n">
        <v>10</v>
      </c>
    </row>
    <row r="1135">
      <c r="A1135" t="n">
        <v>63</v>
      </c>
      <c r="B1135" t="n">
        <v>135</v>
      </c>
      <c r="C1135" t="inlineStr">
        <is>
          <t xml:space="preserve">CONCLUIDO	</t>
        </is>
      </c>
      <c r="D1135" t="n">
        <v>10.0578</v>
      </c>
      <c r="E1135" t="n">
        <v>9.94</v>
      </c>
      <c r="F1135" t="n">
        <v>6.79</v>
      </c>
      <c r="G1135" t="n">
        <v>67.86</v>
      </c>
      <c r="H1135" t="n">
        <v>1.01</v>
      </c>
      <c r="I1135" t="n">
        <v>6</v>
      </c>
      <c r="J1135" t="n">
        <v>294.2</v>
      </c>
      <c r="K1135" t="n">
        <v>59.89</v>
      </c>
      <c r="L1135" t="n">
        <v>16.75</v>
      </c>
      <c r="M1135" t="n">
        <v>4</v>
      </c>
      <c r="N1135" t="n">
        <v>82.56</v>
      </c>
      <c r="O1135" t="n">
        <v>36518.97</v>
      </c>
      <c r="P1135" t="n">
        <v>110.7</v>
      </c>
      <c r="Q1135" t="n">
        <v>204.14</v>
      </c>
      <c r="R1135" t="n">
        <v>24.84</v>
      </c>
      <c r="S1135" t="n">
        <v>17.37</v>
      </c>
      <c r="T1135" t="n">
        <v>1631</v>
      </c>
      <c r="U1135" t="n">
        <v>0.7</v>
      </c>
      <c r="V1135" t="n">
        <v>0.75</v>
      </c>
      <c r="W1135" t="n">
        <v>1.14</v>
      </c>
      <c r="X1135" t="n">
        <v>0.1</v>
      </c>
      <c r="Y1135" t="n">
        <v>1</v>
      </c>
      <c r="Z1135" t="n">
        <v>10</v>
      </c>
    </row>
    <row r="1136">
      <c r="A1136" t="n">
        <v>64</v>
      </c>
      <c r="B1136" t="n">
        <v>135</v>
      </c>
      <c r="C1136" t="inlineStr">
        <is>
          <t xml:space="preserve">CONCLUIDO	</t>
        </is>
      </c>
      <c r="D1136" t="n">
        <v>10.0531</v>
      </c>
      <c r="E1136" t="n">
        <v>9.949999999999999</v>
      </c>
      <c r="F1136" t="n">
        <v>6.79</v>
      </c>
      <c r="G1136" t="n">
        <v>67.91</v>
      </c>
      <c r="H1136" t="n">
        <v>1.03</v>
      </c>
      <c r="I1136" t="n">
        <v>6</v>
      </c>
      <c r="J1136" t="n">
        <v>294.72</v>
      </c>
      <c r="K1136" t="n">
        <v>59.89</v>
      </c>
      <c r="L1136" t="n">
        <v>17</v>
      </c>
      <c r="M1136" t="n">
        <v>4</v>
      </c>
      <c r="N1136" t="n">
        <v>82.83</v>
      </c>
      <c r="O1136" t="n">
        <v>36582.62</v>
      </c>
      <c r="P1136" t="n">
        <v>110.82</v>
      </c>
      <c r="Q1136" t="n">
        <v>204.14</v>
      </c>
      <c r="R1136" t="n">
        <v>25.04</v>
      </c>
      <c r="S1136" t="n">
        <v>17.37</v>
      </c>
      <c r="T1136" t="n">
        <v>1734.41</v>
      </c>
      <c r="U1136" t="n">
        <v>0.6899999999999999</v>
      </c>
      <c r="V1136" t="n">
        <v>0.75</v>
      </c>
      <c r="W1136" t="n">
        <v>1.14</v>
      </c>
      <c r="X1136" t="n">
        <v>0.1</v>
      </c>
      <c r="Y1136" t="n">
        <v>1</v>
      </c>
      <c r="Z1136" t="n">
        <v>10</v>
      </c>
    </row>
    <row r="1137">
      <c r="A1137" t="n">
        <v>65</v>
      </c>
      <c r="B1137" t="n">
        <v>135</v>
      </c>
      <c r="C1137" t="inlineStr">
        <is>
          <t xml:space="preserve">CONCLUIDO	</t>
        </is>
      </c>
      <c r="D1137" t="n">
        <v>10.0584</v>
      </c>
      <c r="E1137" t="n">
        <v>9.94</v>
      </c>
      <c r="F1137" t="n">
        <v>6.79</v>
      </c>
      <c r="G1137" t="n">
        <v>67.86</v>
      </c>
      <c r="H1137" t="n">
        <v>1.04</v>
      </c>
      <c r="I1137" t="n">
        <v>6</v>
      </c>
      <c r="J1137" t="n">
        <v>295.23</v>
      </c>
      <c r="K1137" t="n">
        <v>59.89</v>
      </c>
      <c r="L1137" t="n">
        <v>17.25</v>
      </c>
      <c r="M1137" t="n">
        <v>4</v>
      </c>
      <c r="N1137" t="n">
        <v>83.09999999999999</v>
      </c>
      <c r="O1137" t="n">
        <v>36646.38</v>
      </c>
      <c r="P1137" t="n">
        <v>110.72</v>
      </c>
      <c r="Q1137" t="n">
        <v>204.14</v>
      </c>
      <c r="R1137" t="n">
        <v>24.7</v>
      </c>
      <c r="S1137" t="n">
        <v>17.37</v>
      </c>
      <c r="T1137" t="n">
        <v>1561.96</v>
      </c>
      <c r="U1137" t="n">
        <v>0.7</v>
      </c>
      <c r="V1137" t="n">
        <v>0.75</v>
      </c>
      <c r="W1137" t="n">
        <v>1.15</v>
      </c>
      <c r="X1137" t="n">
        <v>0.09</v>
      </c>
      <c r="Y1137" t="n">
        <v>1</v>
      </c>
      <c r="Z1137" t="n">
        <v>10</v>
      </c>
    </row>
    <row r="1138">
      <c r="A1138" t="n">
        <v>66</v>
      </c>
      <c r="B1138" t="n">
        <v>135</v>
      </c>
      <c r="C1138" t="inlineStr">
        <is>
          <t xml:space="preserve">CONCLUIDO	</t>
        </is>
      </c>
      <c r="D1138" t="n">
        <v>10.0618</v>
      </c>
      <c r="E1138" t="n">
        <v>9.94</v>
      </c>
      <c r="F1138" t="n">
        <v>6.78</v>
      </c>
      <c r="G1138" t="n">
        <v>67.81999999999999</v>
      </c>
      <c r="H1138" t="n">
        <v>1.05</v>
      </c>
      <c r="I1138" t="n">
        <v>6</v>
      </c>
      <c r="J1138" t="n">
        <v>295.75</v>
      </c>
      <c r="K1138" t="n">
        <v>59.89</v>
      </c>
      <c r="L1138" t="n">
        <v>17.5</v>
      </c>
      <c r="M1138" t="n">
        <v>4</v>
      </c>
      <c r="N1138" t="n">
        <v>83.36</v>
      </c>
      <c r="O1138" t="n">
        <v>36710.24</v>
      </c>
      <c r="P1138" t="n">
        <v>110.51</v>
      </c>
      <c r="Q1138" t="n">
        <v>204.15</v>
      </c>
      <c r="R1138" t="n">
        <v>24.6</v>
      </c>
      <c r="S1138" t="n">
        <v>17.37</v>
      </c>
      <c r="T1138" t="n">
        <v>1510.01</v>
      </c>
      <c r="U1138" t="n">
        <v>0.71</v>
      </c>
      <c r="V1138" t="n">
        <v>0.75</v>
      </c>
      <c r="W1138" t="n">
        <v>1.15</v>
      </c>
      <c r="X1138" t="n">
        <v>0.09</v>
      </c>
      <c r="Y1138" t="n">
        <v>1</v>
      </c>
      <c r="Z1138" t="n">
        <v>10</v>
      </c>
    </row>
    <row r="1139">
      <c r="A1139" t="n">
        <v>67</v>
      </c>
      <c r="B1139" t="n">
        <v>135</v>
      </c>
      <c r="C1139" t="inlineStr">
        <is>
          <t xml:space="preserve">CONCLUIDO	</t>
        </is>
      </c>
      <c r="D1139" t="n">
        <v>10.057</v>
      </c>
      <c r="E1139" t="n">
        <v>9.94</v>
      </c>
      <c r="F1139" t="n">
        <v>6.79</v>
      </c>
      <c r="G1139" t="n">
        <v>67.87</v>
      </c>
      <c r="H1139" t="n">
        <v>1.07</v>
      </c>
      <c r="I1139" t="n">
        <v>6</v>
      </c>
      <c r="J1139" t="n">
        <v>296.27</v>
      </c>
      <c r="K1139" t="n">
        <v>59.89</v>
      </c>
      <c r="L1139" t="n">
        <v>17.75</v>
      </c>
      <c r="M1139" t="n">
        <v>4</v>
      </c>
      <c r="N1139" t="n">
        <v>83.63</v>
      </c>
      <c r="O1139" t="n">
        <v>36774.22</v>
      </c>
      <c r="P1139" t="n">
        <v>110.48</v>
      </c>
      <c r="Q1139" t="n">
        <v>204.16</v>
      </c>
      <c r="R1139" t="n">
        <v>24.8</v>
      </c>
      <c r="S1139" t="n">
        <v>17.37</v>
      </c>
      <c r="T1139" t="n">
        <v>1614.72</v>
      </c>
      <c r="U1139" t="n">
        <v>0.7</v>
      </c>
      <c r="V1139" t="n">
        <v>0.75</v>
      </c>
      <c r="W1139" t="n">
        <v>1.15</v>
      </c>
      <c r="X1139" t="n">
        <v>0.1</v>
      </c>
      <c r="Y1139" t="n">
        <v>1</v>
      </c>
      <c r="Z1139" t="n">
        <v>10</v>
      </c>
    </row>
    <row r="1140">
      <c r="A1140" t="n">
        <v>68</v>
      </c>
      <c r="B1140" t="n">
        <v>135</v>
      </c>
      <c r="C1140" t="inlineStr">
        <is>
          <t xml:space="preserve">CONCLUIDO	</t>
        </is>
      </c>
      <c r="D1140" t="n">
        <v>10.0547</v>
      </c>
      <c r="E1140" t="n">
        <v>9.949999999999999</v>
      </c>
      <c r="F1140" t="n">
        <v>6.79</v>
      </c>
      <c r="G1140" t="n">
        <v>67.89</v>
      </c>
      <c r="H1140" t="n">
        <v>1.08</v>
      </c>
      <c r="I1140" t="n">
        <v>6</v>
      </c>
      <c r="J1140" t="n">
        <v>296.79</v>
      </c>
      <c r="K1140" t="n">
        <v>59.89</v>
      </c>
      <c r="L1140" t="n">
        <v>18</v>
      </c>
      <c r="M1140" t="n">
        <v>4</v>
      </c>
      <c r="N1140" t="n">
        <v>83.90000000000001</v>
      </c>
      <c r="O1140" t="n">
        <v>36838.32</v>
      </c>
      <c r="P1140" t="n">
        <v>110.4</v>
      </c>
      <c r="Q1140" t="n">
        <v>204.14</v>
      </c>
      <c r="R1140" t="n">
        <v>24.92</v>
      </c>
      <c r="S1140" t="n">
        <v>17.37</v>
      </c>
      <c r="T1140" t="n">
        <v>1674.77</v>
      </c>
      <c r="U1140" t="n">
        <v>0.7</v>
      </c>
      <c r="V1140" t="n">
        <v>0.75</v>
      </c>
      <c r="W1140" t="n">
        <v>1.14</v>
      </c>
      <c r="X1140" t="n">
        <v>0.1</v>
      </c>
      <c r="Y1140" t="n">
        <v>1</v>
      </c>
      <c r="Z1140" t="n">
        <v>10</v>
      </c>
    </row>
    <row r="1141">
      <c r="A1141" t="n">
        <v>69</v>
      </c>
      <c r="B1141" t="n">
        <v>135</v>
      </c>
      <c r="C1141" t="inlineStr">
        <is>
          <t xml:space="preserve">CONCLUIDO	</t>
        </is>
      </c>
      <c r="D1141" t="n">
        <v>10.0528</v>
      </c>
      <c r="E1141" t="n">
        <v>9.949999999999999</v>
      </c>
      <c r="F1141" t="n">
        <v>6.79</v>
      </c>
      <c r="G1141" t="n">
        <v>67.91</v>
      </c>
      <c r="H1141" t="n">
        <v>1.09</v>
      </c>
      <c r="I1141" t="n">
        <v>6</v>
      </c>
      <c r="J1141" t="n">
        <v>297.31</v>
      </c>
      <c r="K1141" t="n">
        <v>59.89</v>
      </c>
      <c r="L1141" t="n">
        <v>18.25</v>
      </c>
      <c r="M1141" t="n">
        <v>4</v>
      </c>
      <c r="N1141" t="n">
        <v>84.17</v>
      </c>
      <c r="O1141" t="n">
        <v>36902.52</v>
      </c>
      <c r="P1141" t="n">
        <v>110.34</v>
      </c>
      <c r="Q1141" t="n">
        <v>204.14</v>
      </c>
      <c r="R1141" t="n">
        <v>25.02</v>
      </c>
      <c r="S1141" t="n">
        <v>17.37</v>
      </c>
      <c r="T1141" t="n">
        <v>1721.32</v>
      </c>
      <c r="U1141" t="n">
        <v>0.6899999999999999</v>
      </c>
      <c r="V1141" t="n">
        <v>0.75</v>
      </c>
      <c r="W1141" t="n">
        <v>1.14</v>
      </c>
      <c r="X1141" t="n">
        <v>0.1</v>
      </c>
      <c r="Y1141" t="n">
        <v>1</v>
      </c>
      <c r="Z1141" t="n">
        <v>10</v>
      </c>
    </row>
    <row r="1142">
      <c r="A1142" t="n">
        <v>70</v>
      </c>
      <c r="B1142" t="n">
        <v>135</v>
      </c>
      <c r="C1142" t="inlineStr">
        <is>
          <t xml:space="preserve">CONCLUIDO	</t>
        </is>
      </c>
      <c r="D1142" t="n">
        <v>10.0556</v>
      </c>
      <c r="E1142" t="n">
        <v>9.94</v>
      </c>
      <c r="F1142" t="n">
        <v>6.79</v>
      </c>
      <c r="G1142" t="n">
        <v>67.88</v>
      </c>
      <c r="H1142" t="n">
        <v>1.11</v>
      </c>
      <c r="I1142" t="n">
        <v>6</v>
      </c>
      <c r="J1142" t="n">
        <v>297.83</v>
      </c>
      <c r="K1142" t="n">
        <v>59.89</v>
      </c>
      <c r="L1142" t="n">
        <v>18.5</v>
      </c>
      <c r="M1142" t="n">
        <v>4</v>
      </c>
      <c r="N1142" t="n">
        <v>84.45</v>
      </c>
      <c r="O1142" t="n">
        <v>36966.84</v>
      </c>
      <c r="P1142" t="n">
        <v>110.15</v>
      </c>
      <c r="Q1142" t="n">
        <v>204.14</v>
      </c>
      <c r="R1142" t="n">
        <v>24.85</v>
      </c>
      <c r="S1142" t="n">
        <v>17.37</v>
      </c>
      <c r="T1142" t="n">
        <v>1638.96</v>
      </c>
      <c r="U1142" t="n">
        <v>0.7</v>
      </c>
      <c r="V1142" t="n">
        <v>0.75</v>
      </c>
      <c r="W1142" t="n">
        <v>1.15</v>
      </c>
      <c r="X1142" t="n">
        <v>0.1</v>
      </c>
      <c r="Y1142" t="n">
        <v>1</v>
      </c>
      <c r="Z1142" t="n">
        <v>10</v>
      </c>
    </row>
    <row r="1143">
      <c r="A1143" t="n">
        <v>71</v>
      </c>
      <c r="B1143" t="n">
        <v>135</v>
      </c>
      <c r="C1143" t="inlineStr">
        <is>
          <t xml:space="preserve">CONCLUIDO	</t>
        </is>
      </c>
      <c r="D1143" t="n">
        <v>10.0573</v>
      </c>
      <c r="E1143" t="n">
        <v>9.94</v>
      </c>
      <c r="F1143" t="n">
        <v>6.79</v>
      </c>
      <c r="G1143" t="n">
        <v>67.87</v>
      </c>
      <c r="H1143" t="n">
        <v>1.12</v>
      </c>
      <c r="I1143" t="n">
        <v>6</v>
      </c>
      <c r="J1143" t="n">
        <v>298.35</v>
      </c>
      <c r="K1143" t="n">
        <v>59.89</v>
      </c>
      <c r="L1143" t="n">
        <v>18.75</v>
      </c>
      <c r="M1143" t="n">
        <v>4</v>
      </c>
      <c r="N1143" t="n">
        <v>84.72</v>
      </c>
      <c r="O1143" t="n">
        <v>37031.27</v>
      </c>
      <c r="P1143" t="n">
        <v>110.01</v>
      </c>
      <c r="Q1143" t="n">
        <v>204.14</v>
      </c>
      <c r="R1143" t="n">
        <v>24.86</v>
      </c>
      <c r="S1143" t="n">
        <v>17.37</v>
      </c>
      <c r="T1143" t="n">
        <v>1641.75</v>
      </c>
      <c r="U1143" t="n">
        <v>0.7</v>
      </c>
      <c r="V1143" t="n">
        <v>0.75</v>
      </c>
      <c r="W1143" t="n">
        <v>1.14</v>
      </c>
      <c r="X1143" t="n">
        <v>0.1</v>
      </c>
      <c r="Y1143" t="n">
        <v>1</v>
      </c>
      <c r="Z1143" t="n">
        <v>10</v>
      </c>
    </row>
    <row r="1144">
      <c r="A1144" t="n">
        <v>72</v>
      </c>
      <c r="B1144" t="n">
        <v>135</v>
      </c>
      <c r="C1144" t="inlineStr">
        <is>
          <t xml:space="preserve">CONCLUIDO	</t>
        </is>
      </c>
      <c r="D1144" t="n">
        <v>10.0592</v>
      </c>
      <c r="E1144" t="n">
        <v>9.94</v>
      </c>
      <c r="F1144" t="n">
        <v>6.78</v>
      </c>
      <c r="G1144" t="n">
        <v>67.84999999999999</v>
      </c>
      <c r="H1144" t="n">
        <v>1.13</v>
      </c>
      <c r="I1144" t="n">
        <v>6</v>
      </c>
      <c r="J1144" t="n">
        <v>298.88</v>
      </c>
      <c r="K1144" t="n">
        <v>59.89</v>
      </c>
      <c r="L1144" t="n">
        <v>19</v>
      </c>
      <c r="M1144" t="n">
        <v>4</v>
      </c>
      <c r="N1144" t="n">
        <v>84.98999999999999</v>
      </c>
      <c r="O1144" t="n">
        <v>37095.82</v>
      </c>
      <c r="P1144" t="n">
        <v>109.99</v>
      </c>
      <c r="Q1144" t="n">
        <v>204.15</v>
      </c>
      <c r="R1144" t="n">
        <v>24.75</v>
      </c>
      <c r="S1144" t="n">
        <v>17.37</v>
      </c>
      <c r="T1144" t="n">
        <v>1589.56</v>
      </c>
      <c r="U1144" t="n">
        <v>0.7</v>
      </c>
      <c r="V1144" t="n">
        <v>0.75</v>
      </c>
      <c r="W1144" t="n">
        <v>1.14</v>
      </c>
      <c r="X1144" t="n">
        <v>0.09</v>
      </c>
      <c r="Y1144" t="n">
        <v>1</v>
      </c>
      <c r="Z1144" t="n">
        <v>10</v>
      </c>
    </row>
    <row r="1145">
      <c r="A1145" t="n">
        <v>73</v>
      </c>
      <c r="B1145" t="n">
        <v>135</v>
      </c>
      <c r="C1145" t="inlineStr">
        <is>
          <t xml:space="preserve">CONCLUIDO	</t>
        </is>
      </c>
      <c r="D1145" t="n">
        <v>10.0533</v>
      </c>
      <c r="E1145" t="n">
        <v>9.949999999999999</v>
      </c>
      <c r="F1145" t="n">
        <v>6.79</v>
      </c>
      <c r="G1145" t="n">
        <v>67.91</v>
      </c>
      <c r="H1145" t="n">
        <v>1.15</v>
      </c>
      <c r="I1145" t="n">
        <v>6</v>
      </c>
      <c r="J1145" t="n">
        <v>299.4</v>
      </c>
      <c r="K1145" t="n">
        <v>59.89</v>
      </c>
      <c r="L1145" t="n">
        <v>19.25</v>
      </c>
      <c r="M1145" t="n">
        <v>4</v>
      </c>
      <c r="N1145" t="n">
        <v>85.27</v>
      </c>
      <c r="O1145" t="n">
        <v>37160.49</v>
      </c>
      <c r="P1145" t="n">
        <v>109.87</v>
      </c>
      <c r="Q1145" t="n">
        <v>204.14</v>
      </c>
      <c r="R1145" t="n">
        <v>25.02</v>
      </c>
      <c r="S1145" t="n">
        <v>17.37</v>
      </c>
      <c r="T1145" t="n">
        <v>1720.02</v>
      </c>
      <c r="U1145" t="n">
        <v>0.6899999999999999</v>
      </c>
      <c r="V1145" t="n">
        <v>0.75</v>
      </c>
      <c r="W1145" t="n">
        <v>1.14</v>
      </c>
      <c r="X1145" t="n">
        <v>0.1</v>
      </c>
      <c r="Y1145" t="n">
        <v>1</v>
      </c>
      <c r="Z1145" t="n">
        <v>10</v>
      </c>
    </row>
    <row r="1146">
      <c r="A1146" t="n">
        <v>74</v>
      </c>
      <c r="B1146" t="n">
        <v>135</v>
      </c>
      <c r="C1146" t="inlineStr">
        <is>
          <t xml:space="preserve">CONCLUIDO	</t>
        </is>
      </c>
      <c r="D1146" t="n">
        <v>10.0505</v>
      </c>
      <c r="E1146" t="n">
        <v>9.949999999999999</v>
      </c>
      <c r="F1146" t="n">
        <v>6.79</v>
      </c>
      <c r="G1146" t="n">
        <v>67.93000000000001</v>
      </c>
      <c r="H1146" t="n">
        <v>1.16</v>
      </c>
      <c r="I1146" t="n">
        <v>6</v>
      </c>
      <c r="J1146" t="n">
        <v>299.93</v>
      </c>
      <c r="K1146" t="n">
        <v>59.89</v>
      </c>
      <c r="L1146" t="n">
        <v>19.5</v>
      </c>
      <c r="M1146" t="n">
        <v>4</v>
      </c>
      <c r="N1146" t="n">
        <v>85.54000000000001</v>
      </c>
      <c r="O1146" t="n">
        <v>37225.39</v>
      </c>
      <c r="P1146" t="n">
        <v>109.5</v>
      </c>
      <c r="Q1146" t="n">
        <v>204.14</v>
      </c>
      <c r="R1146" t="n">
        <v>24.98</v>
      </c>
      <c r="S1146" t="n">
        <v>17.37</v>
      </c>
      <c r="T1146" t="n">
        <v>1700.49</v>
      </c>
      <c r="U1146" t="n">
        <v>0.7</v>
      </c>
      <c r="V1146" t="n">
        <v>0.75</v>
      </c>
      <c r="W1146" t="n">
        <v>1.15</v>
      </c>
      <c r="X1146" t="n">
        <v>0.1</v>
      </c>
      <c r="Y1146" t="n">
        <v>1</v>
      </c>
      <c r="Z1146" t="n">
        <v>10</v>
      </c>
    </row>
    <row r="1147">
      <c r="A1147" t="n">
        <v>75</v>
      </c>
      <c r="B1147" t="n">
        <v>135</v>
      </c>
      <c r="C1147" t="inlineStr">
        <is>
          <t xml:space="preserve">CONCLUIDO	</t>
        </is>
      </c>
      <c r="D1147" t="n">
        <v>10.1246</v>
      </c>
      <c r="E1147" t="n">
        <v>9.880000000000001</v>
      </c>
      <c r="F1147" t="n">
        <v>6.77</v>
      </c>
      <c r="G1147" t="n">
        <v>81.25</v>
      </c>
      <c r="H1147" t="n">
        <v>1.17</v>
      </c>
      <c r="I1147" t="n">
        <v>5</v>
      </c>
      <c r="J1147" t="n">
        <v>300.45</v>
      </c>
      <c r="K1147" t="n">
        <v>59.89</v>
      </c>
      <c r="L1147" t="n">
        <v>19.75</v>
      </c>
      <c r="M1147" t="n">
        <v>3</v>
      </c>
      <c r="N1147" t="n">
        <v>85.81999999999999</v>
      </c>
      <c r="O1147" t="n">
        <v>37290.29</v>
      </c>
      <c r="P1147" t="n">
        <v>109.19</v>
      </c>
      <c r="Q1147" t="n">
        <v>204.14</v>
      </c>
      <c r="R1147" t="n">
        <v>24.37</v>
      </c>
      <c r="S1147" t="n">
        <v>17.37</v>
      </c>
      <c r="T1147" t="n">
        <v>1400.08</v>
      </c>
      <c r="U1147" t="n">
        <v>0.71</v>
      </c>
      <c r="V1147" t="n">
        <v>0.75</v>
      </c>
      <c r="W1147" t="n">
        <v>1.14</v>
      </c>
      <c r="X1147" t="n">
        <v>0.08</v>
      </c>
      <c r="Y1147" t="n">
        <v>1</v>
      </c>
      <c r="Z1147" t="n">
        <v>10</v>
      </c>
    </row>
    <row r="1148">
      <c r="A1148" t="n">
        <v>76</v>
      </c>
      <c r="B1148" t="n">
        <v>135</v>
      </c>
      <c r="C1148" t="inlineStr">
        <is>
          <t xml:space="preserve">CONCLUIDO	</t>
        </is>
      </c>
      <c r="D1148" t="n">
        <v>10.122</v>
      </c>
      <c r="E1148" t="n">
        <v>9.880000000000001</v>
      </c>
      <c r="F1148" t="n">
        <v>6.77</v>
      </c>
      <c r="G1148" t="n">
        <v>81.28</v>
      </c>
      <c r="H1148" t="n">
        <v>1.18</v>
      </c>
      <c r="I1148" t="n">
        <v>5</v>
      </c>
      <c r="J1148" t="n">
        <v>300.98</v>
      </c>
      <c r="K1148" t="n">
        <v>59.89</v>
      </c>
      <c r="L1148" t="n">
        <v>20</v>
      </c>
      <c r="M1148" t="n">
        <v>3</v>
      </c>
      <c r="N1148" t="n">
        <v>86.09</v>
      </c>
      <c r="O1148" t="n">
        <v>37355.31</v>
      </c>
      <c r="P1148" t="n">
        <v>109.48</v>
      </c>
      <c r="Q1148" t="n">
        <v>204.14</v>
      </c>
      <c r="R1148" t="n">
        <v>24.47</v>
      </c>
      <c r="S1148" t="n">
        <v>17.37</v>
      </c>
      <c r="T1148" t="n">
        <v>1453.24</v>
      </c>
      <c r="U1148" t="n">
        <v>0.71</v>
      </c>
      <c r="V1148" t="n">
        <v>0.75</v>
      </c>
      <c r="W1148" t="n">
        <v>1.14</v>
      </c>
      <c r="X1148" t="n">
        <v>0.08</v>
      </c>
      <c r="Y1148" t="n">
        <v>1</v>
      </c>
      <c r="Z1148" t="n">
        <v>10</v>
      </c>
    </row>
    <row r="1149">
      <c r="A1149" t="n">
        <v>77</v>
      </c>
      <c r="B1149" t="n">
        <v>135</v>
      </c>
      <c r="C1149" t="inlineStr">
        <is>
          <t xml:space="preserve">CONCLUIDO	</t>
        </is>
      </c>
      <c r="D1149" t="n">
        <v>10.1198</v>
      </c>
      <c r="E1149" t="n">
        <v>9.880000000000001</v>
      </c>
      <c r="F1149" t="n">
        <v>6.78</v>
      </c>
      <c r="G1149" t="n">
        <v>81.31</v>
      </c>
      <c r="H1149" t="n">
        <v>1.2</v>
      </c>
      <c r="I1149" t="n">
        <v>5</v>
      </c>
      <c r="J1149" t="n">
        <v>301.51</v>
      </c>
      <c r="K1149" t="n">
        <v>59.89</v>
      </c>
      <c r="L1149" t="n">
        <v>20.25</v>
      </c>
      <c r="M1149" t="n">
        <v>3</v>
      </c>
      <c r="N1149" t="n">
        <v>86.37</v>
      </c>
      <c r="O1149" t="n">
        <v>37420.44</v>
      </c>
      <c r="P1149" t="n">
        <v>109.72</v>
      </c>
      <c r="Q1149" t="n">
        <v>204.14</v>
      </c>
      <c r="R1149" t="n">
        <v>24.53</v>
      </c>
      <c r="S1149" t="n">
        <v>17.37</v>
      </c>
      <c r="T1149" t="n">
        <v>1483.88</v>
      </c>
      <c r="U1149" t="n">
        <v>0.71</v>
      </c>
      <c r="V1149" t="n">
        <v>0.75</v>
      </c>
      <c r="W1149" t="n">
        <v>1.14</v>
      </c>
      <c r="X1149" t="n">
        <v>0.08</v>
      </c>
      <c r="Y1149" t="n">
        <v>1</v>
      </c>
      <c r="Z1149" t="n">
        <v>10</v>
      </c>
    </row>
    <row r="1150">
      <c r="A1150" t="n">
        <v>78</v>
      </c>
      <c r="B1150" t="n">
        <v>135</v>
      </c>
      <c r="C1150" t="inlineStr">
        <is>
          <t xml:space="preserve">CONCLUIDO	</t>
        </is>
      </c>
      <c r="D1150" t="n">
        <v>10.1254</v>
      </c>
      <c r="E1150" t="n">
        <v>9.880000000000001</v>
      </c>
      <c r="F1150" t="n">
        <v>6.77</v>
      </c>
      <c r="G1150" t="n">
        <v>81.23999999999999</v>
      </c>
      <c r="H1150" t="n">
        <v>1.21</v>
      </c>
      <c r="I1150" t="n">
        <v>5</v>
      </c>
      <c r="J1150" t="n">
        <v>302.04</v>
      </c>
      <c r="K1150" t="n">
        <v>59.89</v>
      </c>
      <c r="L1150" t="n">
        <v>20.5</v>
      </c>
      <c r="M1150" t="n">
        <v>3</v>
      </c>
      <c r="N1150" t="n">
        <v>86.65000000000001</v>
      </c>
      <c r="O1150" t="n">
        <v>37485.7</v>
      </c>
      <c r="P1150" t="n">
        <v>109.69</v>
      </c>
      <c r="Q1150" t="n">
        <v>204.14</v>
      </c>
      <c r="R1150" t="n">
        <v>24.31</v>
      </c>
      <c r="S1150" t="n">
        <v>17.37</v>
      </c>
      <c r="T1150" t="n">
        <v>1372.62</v>
      </c>
      <c r="U1150" t="n">
        <v>0.71</v>
      </c>
      <c r="V1150" t="n">
        <v>0.75</v>
      </c>
      <c r="W1150" t="n">
        <v>1.14</v>
      </c>
      <c r="X1150" t="n">
        <v>0.08</v>
      </c>
      <c r="Y1150" t="n">
        <v>1</v>
      </c>
      <c r="Z1150" t="n">
        <v>10</v>
      </c>
    </row>
    <row r="1151">
      <c r="A1151" t="n">
        <v>79</v>
      </c>
      <c r="B1151" t="n">
        <v>135</v>
      </c>
      <c r="C1151" t="inlineStr">
        <is>
          <t xml:space="preserve">CONCLUIDO	</t>
        </is>
      </c>
      <c r="D1151" t="n">
        <v>10.1215</v>
      </c>
      <c r="E1151" t="n">
        <v>9.880000000000001</v>
      </c>
      <c r="F1151" t="n">
        <v>6.77</v>
      </c>
      <c r="G1151" t="n">
        <v>81.29000000000001</v>
      </c>
      <c r="H1151" t="n">
        <v>1.22</v>
      </c>
      <c r="I1151" t="n">
        <v>5</v>
      </c>
      <c r="J1151" t="n">
        <v>302.57</v>
      </c>
      <c r="K1151" t="n">
        <v>59.89</v>
      </c>
      <c r="L1151" t="n">
        <v>20.75</v>
      </c>
      <c r="M1151" t="n">
        <v>3</v>
      </c>
      <c r="N1151" t="n">
        <v>86.93000000000001</v>
      </c>
      <c r="O1151" t="n">
        <v>37551.07</v>
      </c>
      <c r="P1151" t="n">
        <v>109.9</v>
      </c>
      <c r="Q1151" t="n">
        <v>204.14</v>
      </c>
      <c r="R1151" t="n">
        <v>24.38</v>
      </c>
      <c r="S1151" t="n">
        <v>17.37</v>
      </c>
      <c r="T1151" t="n">
        <v>1406.09</v>
      </c>
      <c r="U1151" t="n">
        <v>0.71</v>
      </c>
      <c r="V1151" t="n">
        <v>0.75</v>
      </c>
      <c r="W1151" t="n">
        <v>1.15</v>
      </c>
      <c r="X1151" t="n">
        <v>0.08</v>
      </c>
      <c r="Y1151" t="n">
        <v>1</v>
      </c>
      <c r="Z1151" t="n">
        <v>10</v>
      </c>
    </row>
    <row r="1152">
      <c r="A1152" t="n">
        <v>80</v>
      </c>
      <c r="B1152" t="n">
        <v>135</v>
      </c>
      <c r="C1152" t="inlineStr">
        <is>
          <t xml:space="preserve">CONCLUIDO	</t>
        </is>
      </c>
      <c r="D1152" t="n">
        <v>10.1223</v>
      </c>
      <c r="E1152" t="n">
        <v>9.880000000000001</v>
      </c>
      <c r="F1152" t="n">
        <v>6.77</v>
      </c>
      <c r="G1152" t="n">
        <v>81.28</v>
      </c>
      <c r="H1152" t="n">
        <v>1.23</v>
      </c>
      <c r="I1152" t="n">
        <v>5</v>
      </c>
      <c r="J1152" t="n">
        <v>303.1</v>
      </c>
      <c r="K1152" t="n">
        <v>59.89</v>
      </c>
      <c r="L1152" t="n">
        <v>21</v>
      </c>
      <c r="M1152" t="n">
        <v>3</v>
      </c>
      <c r="N1152" t="n">
        <v>87.20999999999999</v>
      </c>
      <c r="O1152" t="n">
        <v>37616.56</v>
      </c>
      <c r="P1152" t="n">
        <v>109.84</v>
      </c>
      <c r="Q1152" t="n">
        <v>204.14</v>
      </c>
      <c r="R1152" t="n">
        <v>24.45</v>
      </c>
      <c r="S1152" t="n">
        <v>17.37</v>
      </c>
      <c r="T1152" t="n">
        <v>1443.47</v>
      </c>
      <c r="U1152" t="n">
        <v>0.71</v>
      </c>
      <c r="V1152" t="n">
        <v>0.75</v>
      </c>
      <c r="W1152" t="n">
        <v>1.14</v>
      </c>
      <c r="X1152" t="n">
        <v>0.08</v>
      </c>
      <c r="Y1152" t="n">
        <v>1</v>
      </c>
      <c r="Z1152" t="n">
        <v>10</v>
      </c>
    </row>
    <row r="1153">
      <c r="A1153" t="n">
        <v>81</v>
      </c>
      <c r="B1153" t="n">
        <v>135</v>
      </c>
      <c r="C1153" t="inlineStr">
        <is>
          <t xml:space="preserve">CONCLUIDO	</t>
        </is>
      </c>
      <c r="D1153" t="n">
        <v>10.1223</v>
      </c>
      <c r="E1153" t="n">
        <v>9.880000000000001</v>
      </c>
      <c r="F1153" t="n">
        <v>6.77</v>
      </c>
      <c r="G1153" t="n">
        <v>81.28</v>
      </c>
      <c r="H1153" t="n">
        <v>1.25</v>
      </c>
      <c r="I1153" t="n">
        <v>5</v>
      </c>
      <c r="J1153" t="n">
        <v>303.63</v>
      </c>
      <c r="K1153" t="n">
        <v>59.89</v>
      </c>
      <c r="L1153" t="n">
        <v>21.25</v>
      </c>
      <c r="M1153" t="n">
        <v>3</v>
      </c>
      <c r="N1153" t="n">
        <v>87.48999999999999</v>
      </c>
      <c r="O1153" t="n">
        <v>37682.17</v>
      </c>
      <c r="P1153" t="n">
        <v>109.78</v>
      </c>
      <c r="Q1153" t="n">
        <v>204.14</v>
      </c>
      <c r="R1153" t="n">
        <v>24.36</v>
      </c>
      <c r="S1153" t="n">
        <v>17.37</v>
      </c>
      <c r="T1153" t="n">
        <v>1397.64</v>
      </c>
      <c r="U1153" t="n">
        <v>0.71</v>
      </c>
      <c r="V1153" t="n">
        <v>0.75</v>
      </c>
      <c r="W1153" t="n">
        <v>1.15</v>
      </c>
      <c r="X1153" t="n">
        <v>0.08</v>
      </c>
      <c r="Y1153" t="n">
        <v>1</v>
      </c>
      <c r="Z1153" t="n">
        <v>10</v>
      </c>
    </row>
    <row r="1154">
      <c r="A1154" t="n">
        <v>82</v>
      </c>
      <c r="B1154" t="n">
        <v>135</v>
      </c>
      <c r="C1154" t="inlineStr">
        <is>
          <t xml:space="preserve">CONCLUIDO	</t>
        </is>
      </c>
      <c r="D1154" t="n">
        <v>10.12</v>
      </c>
      <c r="E1154" t="n">
        <v>9.880000000000001</v>
      </c>
      <c r="F1154" t="n">
        <v>6.78</v>
      </c>
      <c r="G1154" t="n">
        <v>81.31</v>
      </c>
      <c r="H1154" t="n">
        <v>1.26</v>
      </c>
      <c r="I1154" t="n">
        <v>5</v>
      </c>
      <c r="J1154" t="n">
        <v>304.16</v>
      </c>
      <c r="K1154" t="n">
        <v>59.89</v>
      </c>
      <c r="L1154" t="n">
        <v>21.5</v>
      </c>
      <c r="M1154" t="n">
        <v>3</v>
      </c>
      <c r="N1154" t="n">
        <v>87.78</v>
      </c>
      <c r="O1154" t="n">
        <v>37747.91</v>
      </c>
      <c r="P1154" t="n">
        <v>109.83</v>
      </c>
      <c r="Q1154" t="n">
        <v>204.15</v>
      </c>
      <c r="R1154" t="n">
        <v>24.51</v>
      </c>
      <c r="S1154" t="n">
        <v>17.37</v>
      </c>
      <c r="T1154" t="n">
        <v>1470.45</v>
      </c>
      <c r="U1154" t="n">
        <v>0.71</v>
      </c>
      <c r="V1154" t="n">
        <v>0.75</v>
      </c>
      <c r="W1154" t="n">
        <v>1.14</v>
      </c>
      <c r="X1154" t="n">
        <v>0.08</v>
      </c>
      <c r="Y1154" t="n">
        <v>1</v>
      </c>
      <c r="Z1154" t="n">
        <v>10</v>
      </c>
    </row>
    <row r="1155">
      <c r="A1155" t="n">
        <v>83</v>
      </c>
      <c r="B1155" t="n">
        <v>135</v>
      </c>
      <c r="C1155" t="inlineStr">
        <is>
          <t xml:space="preserve">CONCLUIDO	</t>
        </is>
      </c>
      <c r="D1155" t="n">
        <v>10.1198</v>
      </c>
      <c r="E1155" t="n">
        <v>9.880000000000001</v>
      </c>
      <c r="F1155" t="n">
        <v>6.78</v>
      </c>
      <c r="G1155" t="n">
        <v>81.31</v>
      </c>
      <c r="H1155" t="n">
        <v>1.27</v>
      </c>
      <c r="I1155" t="n">
        <v>5</v>
      </c>
      <c r="J1155" t="n">
        <v>304.7</v>
      </c>
      <c r="K1155" t="n">
        <v>59.89</v>
      </c>
      <c r="L1155" t="n">
        <v>21.75</v>
      </c>
      <c r="M1155" t="n">
        <v>3</v>
      </c>
      <c r="N1155" t="n">
        <v>88.06</v>
      </c>
      <c r="O1155" t="n">
        <v>37813.76</v>
      </c>
      <c r="P1155" t="n">
        <v>109.83</v>
      </c>
      <c r="Q1155" t="n">
        <v>204.14</v>
      </c>
      <c r="R1155" t="n">
        <v>24.54</v>
      </c>
      <c r="S1155" t="n">
        <v>17.37</v>
      </c>
      <c r="T1155" t="n">
        <v>1485.46</v>
      </c>
      <c r="U1155" t="n">
        <v>0.71</v>
      </c>
      <c r="V1155" t="n">
        <v>0.75</v>
      </c>
      <c r="W1155" t="n">
        <v>1.14</v>
      </c>
      <c r="X1155" t="n">
        <v>0.08</v>
      </c>
      <c r="Y1155" t="n">
        <v>1</v>
      </c>
      <c r="Z1155" t="n">
        <v>10</v>
      </c>
    </row>
    <row r="1156">
      <c r="A1156" t="n">
        <v>84</v>
      </c>
      <c r="B1156" t="n">
        <v>135</v>
      </c>
      <c r="C1156" t="inlineStr">
        <is>
          <t xml:space="preserve">CONCLUIDO	</t>
        </is>
      </c>
      <c r="D1156" t="n">
        <v>10.1223</v>
      </c>
      <c r="E1156" t="n">
        <v>9.880000000000001</v>
      </c>
      <c r="F1156" t="n">
        <v>6.77</v>
      </c>
      <c r="G1156" t="n">
        <v>81.28</v>
      </c>
      <c r="H1156" t="n">
        <v>1.28</v>
      </c>
      <c r="I1156" t="n">
        <v>5</v>
      </c>
      <c r="J1156" t="n">
        <v>305.23</v>
      </c>
      <c r="K1156" t="n">
        <v>59.89</v>
      </c>
      <c r="L1156" t="n">
        <v>22</v>
      </c>
      <c r="M1156" t="n">
        <v>3</v>
      </c>
      <c r="N1156" t="n">
        <v>88.34999999999999</v>
      </c>
      <c r="O1156" t="n">
        <v>37879.74</v>
      </c>
      <c r="P1156" t="n">
        <v>109.75</v>
      </c>
      <c r="Q1156" t="n">
        <v>204.14</v>
      </c>
      <c r="R1156" t="n">
        <v>24.45</v>
      </c>
      <c r="S1156" t="n">
        <v>17.37</v>
      </c>
      <c r="T1156" t="n">
        <v>1443.68</v>
      </c>
      <c r="U1156" t="n">
        <v>0.71</v>
      </c>
      <c r="V1156" t="n">
        <v>0.75</v>
      </c>
      <c r="W1156" t="n">
        <v>1.14</v>
      </c>
      <c r="X1156" t="n">
        <v>0.08</v>
      </c>
      <c r="Y1156" t="n">
        <v>1</v>
      </c>
      <c r="Z1156" t="n">
        <v>10</v>
      </c>
    </row>
    <row r="1157">
      <c r="A1157" t="n">
        <v>85</v>
      </c>
      <c r="B1157" t="n">
        <v>135</v>
      </c>
      <c r="C1157" t="inlineStr">
        <is>
          <t xml:space="preserve">CONCLUIDO	</t>
        </is>
      </c>
      <c r="D1157" t="n">
        <v>10.1237</v>
      </c>
      <c r="E1157" t="n">
        <v>9.880000000000001</v>
      </c>
      <c r="F1157" t="n">
        <v>6.77</v>
      </c>
      <c r="G1157" t="n">
        <v>81.26000000000001</v>
      </c>
      <c r="H1157" t="n">
        <v>1.3</v>
      </c>
      <c r="I1157" t="n">
        <v>5</v>
      </c>
      <c r="J1157" t="n">
        <v>305.77</v>
      </c>
      <c r="K1157" t="n">
        <v>59.89</v>
      </c>
      <c r="L1157" t="n">
        <v>22.25</v>
      </c>
      <c r="M1157" t="n">
        <v>3</v>
      </c>
      <c r="N1157" t="n">
        <v>88.63</v>
      </c>
      <c r="O1157" t="n">
        <v>37945.85</v>
      </c>
      <c r="P1157" t="n">
        <v>109.58</v>
      </c>
      <c r="Q1157" t="n">
        <v>204.14</v>
      </c>
      <c r="R1157" t="n">
        <v>24.46</v>
      </c>
      <c r="S1157" t="n">
        <v>17.37</v>
      </c>
      <c r="T1157" t="n">
        <v>1448.82</v>
      </c>
      <c r="U1157" t="n">
        <v>0.71</v>
      </c>
      <c r="V1157" t="n">
        <v>0.75</v>
      </c>
      <c r="W1157" t="n">
        <v>1.14</v>
      </c>
      <c r="X1157" t="n">
        <v>0.08</v>
      </c>
      <c r="Y1157" t="n">
        <v>1</v>
      </c>
      <c r="Z1157" t="n">
        <v>10</v>
      </c>
    </row>
    <row r="1158">
      <c r="A1158" t="n">
        <v>86</v>
      </c>
      <c r="B1158" t="n">
        <v>135</v>
      </c>
      <c r="C1158" t="inlineStr">
        <is>
          <t xml:space="preserve">CONCLUIDO	</t>
        </is>
      </c>
      <c r="D1158" t="n">
        <v>10.1229</v>
      </c>
      <c r="E1158" t="n">
        <v>9.880000000000001</v>
      </c>
      <c r="F1158" t="n">
        <v>6.77</v>
      </c>
      <c r="G1158" t="n">
        <v>81.27</v>
      </c>
      <c r="H1158" t="n">
        <v>1.31</v>
      </c>
      <c r="I1158" t="n">
        <v>5</v>
      </c>
      <c r="J1158" t="n">
        <v>306.31</v>
      </c>
      <c r="K1158" t="n">
        <v>59.89</v>
      </c>
      <c r="L1158" t="n">
        <v>22.5</v>
      </c>
      <c r="M1158" t="n">
        <v>3</v>
      </c>
      <c r="N1158" t="n">
        <v>88.92</v>
      </c>
      <c r="O1158" t="n">
        <v>38012.07</v>
      </c>
      <c r="P1158" t="n">
        <v>109.58</v>
      </c>
      <c r="Q1158" t="n">
        <v>204.14</v>
      </c>
      <c r="R1158" t="n">
        <v>24.37</v>
      </c>
      <c r="S1158" t="n">
        <v>17.37</v>
      </c>
      <c r="T1158" t="n">
        <v>1404.58</v>
      </c>
      <c r="U1158" t="n">
        <v>0.71</v>
      </c>
      <c r="V1158" t="n">
        <v>0.75</v>
      </c>
      <c r="W1158" t="n">
        <v>1.14</v>
      </c>
      <c r="X1158" t="n">
        <v>0.08</v>
      </c>
      <c r="Y1158" t="n">
        <v>1</v>
      </c>
      <c r="Z1158" t="n">
        <v>10</v>
      </c>
    </row>
    <row r="1159">
      <c r="A1159" t="n">
        <v>87</v>
      </c>
      <c r="B1159" t="n">
        <v>135</v>
      </c>
      <c r="C1159" t="inlineStr">
        <is>
          <t xml:space="preserve">CONCLUIDO	</t>
        </is>
      </c>
      <c r="D1159" t="n">
        <v>10.1303</v>
      </c>
      <c r="E1159" t="n">
        <v>9.869999999999999</v>
      </c>
      <c r="F1159" t="n">
        <v>6.77</v>
      </c>
      <c r="G1159" t="n">
        <v>81.19</v>
      </c>
      <c r="H1159" t="n">
        <v>1.32</v>
      </c>
      <c r="I1159" t="n">
        <v>5</v>
      </c>
      <c r="J1159" t="n">
        <v>306.84</v>
      </c>
      <c r="K1159" t="n">
        <v>59.89</v>
      </c>
      <c r="L1159" t="n">
        <v>22.75</v>
      </c>
      <c r="M1159" t="n">
        <v>3</v>
      </c>
      <c r="N1159" t="n">
        <v>89.20999999999999</v>
      </c>
      <c r="O1159" t="n">
        <v>38078.42</v>
      </c>
      <c r="P1159" t="n">
        <v>109.29</v>
      </c>
      <c r="Q1159" t="n">
        <v>204.14</v>
      </c>
      <c r="R1159" t="n">
        <v>24.14</v>
      </c>
      <c r="S1159" t="n">
        <v>17.37</v>
      </c>
      <c r="T1159" t="n">
        <v>1289.42</v>
      </c>
      <c r="U1159" t="n">
        <v>0.72</v>
      </c>
      <c r="V1159" t="n">
        <v>0.75</v>
      </c>
      <c r="W1159" t="n">
        <v>1.14</v>
      </c>
      <c r="X1159" t="n">
        <v>0.07000000000000001</v>
      </c>
      <c r="Y1159" t="n">
        <v>1</v>
      </c>
      <c r="Z1159" t="n">
        <v>10</v>
      </c>
    </row>
    <row r="1160">
      <c r="A1160" t="n">
        <v>88</v>
      </c>
      <c r="B1160" t="n">
        <v>135</v>
      </c>
      <c r="C1160" t="inlineStr">
        <is>
          <t xml:space="preserve">CONCLUIDO	</t>
        </is>
      </c>
      <c r="D1160" t="n">
        <v>10.1309</v>
      </c>
      <c r="E1160" t="n">
        <v>9.869999999999999</v>
      </c>
      <c r="F1160" t="n">
        <v>6.76</v>
      </c>
      <c r="G1160" t="n">
        <v>81.18000000000001</v>
      </c>
      <c r="H1160" t="n">
        <v>1.33</v>
      </c>
      <c r="I1160" t="n">
        <v>5</v>
      </c>
      <c r="J1160" t="n">
        <v>307.38</v>
      </c>
      <c r="K1160" t="n">
        <v>59.89</v>
      </c>
      <c r="L1160" t="n">
        <v>23</v>
      </c>
      <c r="M1160" t="n">
        <v>3</v>
      </c>
      <c r="N1160" t="n">
        <v>89.5</v>
      </c>
      <c r="O1160" t="n">
        <v>38144.9</v>
      </c>
      <c r="P1160" t="n">
        <v>109.05</v>
      </c>
      <c r="Q1160" t="n">
        <v>204.14</v>
      </c>
      <c r="R1160" t="n">
        <v>24.13</v>
      </c>
      <c r="S1160" t="n">
        <v>17.37</v>
      </c>
      <c r="T1160" t="n">
        <v>1281.33</v>
      </c>
      <c r="U1160" t="n">
        <v>0.72</v>
      </c>
      <c r="V1160" t="n">
        <v>0.75</v>
      </c>
      <c r="W1160" t="n">
        <v>1.14</v>
      </c>
      <c r="X1160" t="n">
        <v>0.07000000000000001</v>
      </c>
      <c r="Y1160" t="n">
        <v>1</v>
      </c>
      <c r="Z1160" t="n">
        <v>10</v>
      </c>
    </row>
    <row r="1161">
      <c r="A1161" t="n">
        <v>89</v>
      </c>
      <c r="B1161" t="n">
        <v>135</v>
      </c>
      <c r="C1161" t="inlineStr">
        <is>
          <t xml:space="preserve">CONCLUIDO	</t>
        </is>
      </c>
      <c r="D1161" t="n">
        <v>10.136</v>
      </c>
      <c r="E1161" t="n">
        <v>9.869999999999999</v>
      </c>
      <c r="F1161" t="n">
        <v>6.76</v>
      </c>
      <c r="G1161" t="n">
        <v>81.12</v>
      </c>
      <c r="H1161" t="n">
        <v>1.35</v>
      </c>
      <c r="I1161" t="n">
        <v>5</v>
      </c>
      <c r="J1161" t="n">
        <v>307.92</v>
      </c>
      <c r="K1161" t="n">
        <v>59.89</v>
      </c>
      <c r="L1161" t="n">
        <v>23.25</v>
      </c>
      <c r="M1161" t="n">
        <v>3</v>
      </c>
      <c r="N1161" t="n">
        <v>89.79000000000001</v>
      </c>
      <c r="O1161" t="n">
        <v>38211.5</v>
      </c>
      <c r="P1161" t="n">
        <v>108.76</v>
      </c>
      <c r="Q1161" t="n">
        <v>204.14</v>
      </c>
      <c r="R1161" t="n">
        <v>24.03</v>
      </c>
      <c r="S1161" t="n">
        <v>17.37</v>
      </c>
      <c r="T1161" t="n">
        <v>1231.96</v>
      </c>
      <c r="U1161" t="n">
        <v>0.72</v>
      </c>
      <c r="V1161" t="n">
        <v>0.76</v>
      </c>
      <c r="W1161" t="n">
        <v>1.14</v>
      </c>
      <c r="X1161" t="n">
        <v>0.07000000000000001</v>
      </c>
      <c r="Y1161" t="n">
        <v>1</v>
      </c>
      <c r="Z1161" t="n">
        <v>10</v>
      </c>
    </row>
    <row r="1162">
      <c r="A1162" t="n">
        <v>90</v>
      </c>
      <c r="B1162" t="n">
        <v>135</v>
      </c>
      <c r="C1162" t="inlineStr">
        <is>
          <t xml:space="preserve">CONCLUIDO	</t>
        </is>
      </c>
      <c r="D1162" t="n">
        <v>10.1337</v>
      </c>
      <c r="E1162" t="n">
        <v>9.869999999999999</v>
      </c>
      <c r="F1162" t="n">
        <v>6.76</v>
      </c>
      <c r="G1162" t="n">
        <v>81.15000000000001</v>
      </c>
      <c r="H1162" t="n">
        <v>1.36</v>
      </c>
      <c r="I1162" t="n">
        <v>5</v>
      </c>
      <c r="J1162" t="n">
        <v>308.46</v>
      </c>
      <c r="K1162" t="n">
        <v>59.89</v>
      </c>
      <c r="L1162" t="n">
        <v>23.5</v>
      </c>
      <c r="M1162" t="n">
        <v>3</v>
      </c>
      <c r="N1162" t="n">
        <v>90.08</v>
      </c>
      <c r="O1162" t="n">
        <v>38278.23</v>
      </c>
      <c r="P1162" t="n">
        <v>108.59</v>
      </c>
      <c r="Q1162" t="n">
        <v>204.14</v>
      </c>
      <c r="R1162" t="n">
        <v>24.03</v>
      </c>
      <c r="S1162" t="n">
        <v>17.37</v>
      </c>
      <c r="T1162" t="n">
        <v>1233.48</v>
      </c>
      <c r="U1162" t="n">
        <v>0.72</v>
      </c>
      <c r="V1162" t="n">
        <v>0.76</v>
      </c>
      <c r="W1162" t="n">
        <v>1.14</v>
      </c>
      <c r="X1162" t="n">
        <v>0.07000000000000001</v>
      </c>
      <c r="Y1162" t="n">
        <v>1</v>
      </c>
      <c r="Z1162" t="n">
        <v>10</v>
      </c>
    </row>
    <row r="1163">
      <c r="A1163" t="n">
        <v>91</v>
      </c>
      <c r="B1163" t="n">
        <v>135</v>
      </c>
      <c r="C1163" t="inlineStr">
        <is>
          <t xml:space="preserve">CONCLUIDO	</t>
        </is>
      </c>
      <c r="D1163" t="n">
        <v>10.1269</v>
      </c>
      <c r="E1163" t="n">
        <v>9.869999999999999</v>
      </c>
      <c r="F1163" t="n">
        <v>6.77</v>
      </c>
      <c r="G1163" t="n">
        <v>81.23</v>
      </c>
      <c r="H1163" t="n">
        <v>1.37</v>
      </c>
      <c r="I1163" t="n">
        <v>5</v>
      </c>
      <c r="J1163" t="n">
        <v>309.01</v>
      </c>
      <c r="K1163" t="n">
        <v>59.89</v>
      </c>
      <c r="L1163" t="n">
        <v>23.75</v>
      </c>
      <c r="M1163" t="n">
        <v>3</v>
      </c>
      <c r="N1163" t="n">
        <v>90.37</v>
      </c>
      <c r="O1163" t="n">
        <v>38345.09</v>
      </c>
      <c r="P1163" t="n">
        <v>108.41</v>
      </c>
      <c r="Q1163" t="n">
        <v>204.16</v>
      </c>
      <c r="R1163" t="n">
        <v>24.23</v>
      </c>
      <c r="S1163" t="n">
        <v>17.37</v>
      </c>
      <c r="T1163" t="n">
        <v>1333.77</v>
      </c>
      <c r="U1163" t="n">
        <v>0.72</v>
      </c>
      <c r="V1163" t="n">
        <v>0.75</v>
      </c>
      <c r="W1163" t="n">
        <v>1.14</v>
      </c>
      <c r="X1163" t="n">
        <v>0.08</v>
      </c>
      <c r="Y1163" t="n">
        <v>1</v>
      </c>
      <c r="Z1163" t="n">
        <v>10</v>
      </c>
    </row>
    <row r="1164">
      <c r="A1164" t="n">
        <v>92</v>
      </c>
      <c r="B1164" t="n">
        <v>135</v>
      </c>
      <c r="C1164" t="inlineStr">
        <is>
          <t xml:space="preserve">CONCLUIDO	</t>
        </is>
      </c>
      <c r="D1164" t="n">
        <v>10.1311</v>
      </c>
      <c r="E1164" t="n">
        <v>9.869999999999999</v>
      </c>
      <c r="F1164" t="n">
        <v>6.76</v>
      </c>
      <c r="G1164" t="n">
        <v>81.18000000000001</v>
      </c>
      <c r="H1164" t="n">
        <v>1.38</v>
      </c>
      <c r="I1164" t="n">
        <v>5</v>
      </c>
      <c r="J1164" t="n">
        <v>309.55</v>
      </c>
      <c r="K1164" t="n">
        <v>59.89</v>
      </c>
      <c r="L1164" t="n">
        <v>24</v>
      </c>
      <c r="M1164" t="n">
        <v>3</v>
      </c>
      <c r="N1164" t="n">
        <v>90.66</v>
      </c>
      <c r="O1164" t="n">
        <v>38412.07</v>
      </c>
      <c r="P1164" t="n">
        <v>108.14</v>
      </c>
      <c r="Q1164" t="n">
        <v>204.14</v>
      </c>
      <c r="R1164" t="n">
        <v>24.14</v>
      </c>
      <c r="S1164" t="n">
        <v>17.37</v>
      </c>
      <c r="T1164" t="n">
        <v>1287.6</v>
      </c>
      <c r="U1164" t="n">
        <v>0.72</v>
      </c>
      <c r="V1164" t="n">
        <v>0.75</v>
      </c>
      <c r="W1164" t="n">
        <v>1.14</v>
      </c>
      <c r="X1164" t="n">
        <v>0.07000000000000001</v>
      </c>
      <c r="Y1164" t="n">
        <v>1</v>
      </c>
      <c r="Z1164" t="n">
        <v>10</v>
      </c>
    </row>
    <row r="1165">
      <c r="A1165" t="n">
        <v>93</v>
      </c>
      <c r="B1165" t="n">
        <v>135</v>
      </c>
      <c r="C1165" t="inlineStr">
        <is>
          <t xml:space="preserve">CONCLUIDO	</t>
        </is>
      </c>
      <c r="D1165" t="n">
        <v>10.1269</v>
      </c>
      <c r="E1165" t="n">
        <v>9.869999999999999</v>
      </c>
      <c r="F1165" t="n">
        <v>6.77</v>
      </c>
      <c r="G1165" t="n">
        <v>81.23</v>
      </c>
      <c r="H1165" t="n">
        <v>1.39</v>
      </c>
      <c r="I1165" t="n">
        <v>5</v>
      </c>
      <c r="J1165" t="n">
        <v>310.09</v>
      </c>
      <c r="K1165" t="n">
        <v>59.89</v>
      </c>
      <c r="L1165" t="n">
        <v>24.25</v>
      </c>
      <c r="M1165" t="n">
        <v>3</v>
      </c>
      <c r="N1165" t="n">
        <v>90.95999999999999</v>
      </c>
      <c r="O1165" t="n">
        <v>38479.19</v>
      </c>
      <c r="P1165" t="n">
        <v>108.17</v>
      </c>
      <c r="Q1165" t="n">
        <v>204.16</v>
      </c>
      <c r="R1165" t="n">
        <v>24.28</v>
      </c>
      <c r="S1165" t="n">
        <v>17.37</v>
      </c>
      <c r="T1165" t="n">
        <v>1357.19</v>
      </c>
      <c r="U1165" t="n">
        <v>0.72</v>
      </c>
      <c r="V1165" t="n">
        <v>0.75</v>
      </c>
      <c r="W1165" t="n">
        <v>1.14</v>
      </c>
      <c r="X1165" t="n">
        <v>0.08</v>
      </c>
      <c r="Y1165" t="n">
        <v>1</v>
      </c>
      <c r="Z1165" t="n">
        <v>10</v>
      </c>
    </row>
    <row r="1166">
      <c r="A1166" t="n">
        <v>94</v>
      </c>
      <c r="B1166" t="n">
        <v>135</v>
      </c>
      <c r="C1166" t="inlineStr">
        <is>
          <t xml:space="preserve">CONCLUIDO	</t>
        </is>
      </c>
      <c r="D1166" t="n">
        <v>10.1252</v>
      </c>
      <c r="E1166" t="n">
        <v>9.880000000000001</v>
      </c>
      <c r="F1166" t="n">
        <v>6.77</v>
      </c>
      <c r="G1166" t="n">
        <v>81.25</v>
      </c>
      <c r="H1166" t="n">
        <v>1.41</v>
      </c>
      <c r="I1166" t="n">
        <v>5</v>
      </c>
      <c r="J1166" t="n">
        <v>310.64</v>
      </c>
      <c r="K1166" t="n">
        <v>59.89</v>
      </c>
      <c r="L1166" t="n">
        <v>24.5</v>
      </c>
      <c r="M1166" t="n">
        <v>3</v>
      </c>
      <c r="N1166" t="n">
        <v>91.25</v>
      </c>
      <c r="O1166" t="n">
        <v>38546.43</v>
      </c>
      <c r="P1166" t="n">
        <v>108.16</v>
      </c>
      <c r="Q1166" t="n">
        <v>204.14</v>
      </c>
      <c r="R1166" t="n">
        <v>24.32</v>
      </c>
      <c r="S1166" t="n">
        <v>17.37</v>
      </c>
      <c r="T1166" t="n">
        <v>1376.49</v>
      </c>
      <c r="U1166" t="n">
        <v>0.71</v>
      </c>
      <c r="V1166" t="n">
        <v>0.75</v>
      </c>
      <c r="W1166" t="n">
        <v>1.14</v>
      </c>
      <c r="X1166" t="n">
        <v>0.08</v>
      </c>
      <c r="Y1166" t="n">
        <v>1</v>
      </c>
      <c r="Z1166" t="n">
        <v>10</v>
      </c>
    </row>
    <row r="1167">
      <c r="A1167" t="n">
        <v>95</v>
      </c>
      <c r="B1167" t="n">
        <v>135</v>
      </c>
      <c r="C1167" t="inlineStr">
        <is>
          <t xml:space="preserve">CONCLUIDO	</t>
        </is>
      </c>
      <c r="D1167" t="n">
        <v>10.1215</v>
      </c>
      <c r="E1167" t="n">
        <v>9.880000000000001</v>
      </c>
      <c r="F1167" t="n">
        <v>6.77</v>
      </c>
      <c r="G1167" t="n">
        <v>81.29000000000001</v>
      </c>
      <c r="H1167" t="n">
        <v>1.42</v>
      </c>
      <c r="I1167" t="n">
        <v>5</v>
      </c>
      <c r="J1167" t="n">
        <v>311.19</v>
      </c>
      <c r="K1167" t="n">
        <v>59.89</v>
      </c>
      <c r="L1167" t="n">
        <v>24.75</v>
      </c>
      <c r="M1167" t="n">
        <v>3</v>
      </c>
      <c r="N1167" t="n">
        <v>91.55</v>
      </c>
      <c r="O1167" t="n">
        <v>38613.8</v>
      </c>
      <c r="P1167" t="n">
        <v>108.1</v>
      </c>
      <c r="Q1167" t="n">
        <v>204.14</v>
      </c>
      <c r="R1167" t="n">
        <v>24.42</v>
      </c>
      <c r="S1167" t="n">
        <v>17.37</v>
      </c>
      <c r="T1167" t="n">
        <v>1425.02</v>
      </c>
      <c r="U1167" t="n">
        <v>0.71</v>
      </c>
      <c r="V1167" t="n">
        <v>0.75</v>
      </c>
      <c r="W1167" t="n">
        <v>1.15</v>
      </c>
      <c r="X1167" t="n">
        <v>0.08</v>
      </c>
      <c r="Y1167" t="n">
        <v>1</v>
      </c>
      <c r="Z1167" t="n">
        <v>10</v>
      </c>
    </row>
    <row r="1168">
      <c r="A1168" t="n">
        <v>96</v>
      </c>
      <c r="B1168" t="n">
        <v>135</v>
      </c>
      <c r="C1168" t="inlineStr">
        <is>
          <t xml:space="preserve">CONCLUIDO	</t>
        </is>
      </c>
      <c r="D1168" t="n">
        <v>10.1272</v>
      </c>
      <c r="E1168" t="n">
        <v>9.869999999999999</v>
      </c>
      <c r="F1168" t="n">
        <v>6.77</v>
      </c>
      <c r="G1168" t="n">
        <v>81.22</v>
      </c>
      <c r="H1168" t="n">
        <v>1.43</v>
      </c>
      <c r="I1168" t="n">
        <v>5</v>
      </c>
      <c r="J1168" t="n">
        <v>311.73</v>
      </c>
      <c r="K1168" t="n">
        <v>59.89</v>
      </c>
      <c r="L1168" t="n">
        <v>25</v>
      </c>
      <c r="M1168" t="n">
        <v>3</v>
      </c>
      <c r="N1168" t="n">
        <v>91.84999999999999</v>
      </c>
      <c r="O1168" t="n">
        <v>38681.31</v>
      </c>
      <c r="P1168" t="n">
        <v>107.83</v>
      </c>
      <c r="Q1168" t="n">
        <v>204.14</v>
      </c>
      <c r="R1168" t="n">
        <v>24.36</v>
      </c>
      <c r="S1168" t="n">
        <v>17.37</v>
      </c>
      <c r="T1168" t="n">
        <v>1395.36</v>
      </c>
      <c r="U1168" t="n">
        <v>0.71</v>
      </c>
      <c r="V1168" t="n">
        <v>0.75</v>
      </c>
      <c r="W1168" t="n">
        <v>1.14</v>
      </c>
      <c r="X1168" t="n">
        <v>0.08</v>
      </c>
      <c r="Y1168" t="n">
        <v>1</v>
      </c>
      <c r="Z1168" t="n">
        <v>10</v>
      </c>
    </row>
    <row r="1169">
      <c r="A1169" t="n">
        <v>97</v>
      </c>
      <c r="B1169" t="n">
        <v>135</v>
      </c>
      <c r="C1169" t="inlineStr">
        <is>
          <t xml:space="preserve">CONCLUIDO	</t>
        </is>
      </c>
      <c r="D1169" t="n">
        <v>10.1291</v>
      </c>
      <c r="E1169" t="n">
        <v>9.869999999999999</v>
      </c>
      <c r="F1169" t="n">
        <v>6.77</v>
      </c>
      <c r="G1169" t="n">
        <v>81.2</v>
      </c>
      <c r="H1169" t="n">
        <v>1.44</v>
      </c>
      <c r="I1169" t="n">
        <v>5</v>
      </c>
      <c r="J1169" t="n">
        <v>312.28</v>
      </c>
      <c r="K1169" t="n">
        <v>59.89</v>
      </c>
      <c r="L1169" t="n">
        <v>25.25</v>
      </c>
      <c r="M1169" t="n">
        <v>3</v>
      </c>
      <c r="N1169" t="n">
        <v>92.15000000000001</v>
      </c>
      <c r="O1169" t="n">
        <v>38749.07</v>
      </c>
      <c r="P1169" t="n">
        <v>107.53</v>
      </c>
      <c r="Q1169" t="n">
        <v>204.14</v>
      </c>
      <c r="R1169" t="n">
        <v>24.17</v>
      </c>
      <c r="S1169" t="n">
        <v>17.37</v>
      </c>
      <c r="T1169" t="n">
        <v>1301.3</v>
      </c>
      <c r="U1169" t="n">
        <v>0.72</v>
      </c>
      <c r="V1169" t="n">
        <v>0.75</v>
      </c>
      <c r="W1169" t="n">
        <v>1.14</v>
      </c>
      <c r="X1169" t="n">
        <v>0.08</v>
      </c>
      <c r="Y1169" t="n">
        <v>1</v>
      </c>
      <c r="Z1169" t="n">
        <v>10</v>
      </c>
    </row>
    <row r="1170">
      <c r="A1170" t="n">
        <v>98</v>
      </c>
      <c r="B1170" t="n">
        <v>135</v>
      </c>
      <c r="C1170" t="inlineStr">
        <is>
          <t xml:space="preserve">CONCLUIDO	</t>
        </is>
      </c>
      <c r="D1170" t="n">
        <v>10.2061</v>
      </c>
      <c r="E1170" t="n">
        <v>9.800000000000001</v>
      </c>
      <c r="F1170" t="n">
        <v>6.74</v>
      </c>
      <c r="G1170" t="n">
        <v>101.14</v>
      </c>
      <c r="H1170" t="n">
        <v>1.45</v>
      </c>
      <c r="I1170" t="n">
        <v>4</v>
      </c>
      <c r="J1170" t="n">
        <v>312.83</v>
      </c>
      <c r="K1170" t="n">
        <v>59.89</v>
      </c>
      <c r="L1170" t="n">
        <v>25.5</v>
      </c>
      <c r="M1170" t="n">
        <v>2</v>
      </c>
      <c r="N1170" t="n">
        <v>92.44</v>
      </c>
      <c r="O1170" t="n">
        <v>38816.85</v>
      </c>
      <c r="P1170" t="n">
        <v>106.84</v>
      </c>
      <c r="Q1170" t="n">
        <v>204.14</v>
      </c>
      <c r="R1170" t="n">
        <v>23.47</v>
      </c>
      <c r="S1170" t="n">
        <v>17.37</v>
      </c>
      <c r="T1170" t="n">
        <v>955.13</v>
      </c>
      <c r="U1170" t="n">
        <v>0.74</v>
      </c>
      <c r="V1170" t="n">
        <v>0.76</v>
      </c>
      <c r="W1170" t="n">
        <v>1.14</v>
      </c>
      <c r="X1170" t="n">
        <v>0.05</v>
      </c>
      <c r="Y1170" t="n">
        <v>1</v>
      </c>
      <c r="Z1170" t="n">
        <v>10</v>
      </c>
    </row>
    <row r="1171">
      <c r="A1171" t="n">
        <v>99</v>
      </c>
      <c r="B1171" t="n">
        <v>135</v>
      </c>
      <c r="C1171" t="inlineStr">
        <is>
          <t xml:space="preserve">CONCLUIDO	</t>
        </is>
      </c>
      <c r="D1171" t="n">
        <v>10.2061</v>
      </c>
      <c r="E1171" t="n">
        <v>9.800000000000001</v>
      </c>
      <c r="F1171" t="n">
        <v>6.74</v>
      </c>
      <c r="G1171" t="n">
        <v>101.14</v>
      </c>
      <c r="H1171" t="n">
        <v>1.46</v>
      </c>
      <c r="I1171" t="n">
        <v>4</v>
      </c>
      <c r="J1171" t="n">
        <v>313.38</v>
      </c>
      <c r="K1171" t="n">
        <v>59.89</v>
      </c>
      <c r="L1171" t="n">
        <v>25.75</v>
      </c>
      <c r="M1171" t="n">
        <v>2</v>
      </c>
      <c r="N1171" t="n">
        <v>92.75</v>
      </c>
      <c r="O1171" t="n">
        <v>38884.75</v>
      </c>
      <c r="P1171" t="n">
        <v>106.85</v>
      </c>
      <c r="Q1171" t="n">
        <v>204.14</v>
      </c>
      <c r="R1171" t="n">
        <v>23.44</v>
      </c>
      <c r="S1171" t="n">
        <v>17.37</v>
      </c>
      <c r="T1171" t="n">
        <v>944.83</v>
      </c>
      <c r="U1171" t="n">
        <v>0.74</v>
      </c>
      <c r="V1171" t="n">
        <v>0.76</v>
      </c>
      <c r="W1171" t="n">
        <v>1.14</v>
      </c>
      <c r="X1171" t="n">
        <v>0.05</v>
      </c>
      <c r="Y1171" t="n">
        <v>1</v>
      </c>
      <c r="Z1171" t="n">
        <v>10</v>
      </c>
    </row>
    <row r="1172">
      <c r="A1172" t="n">
        <v>100</v>
      </c>
      <c r="B1172" t="n">
        <v>135</v>
      </c>
      <c r="C1172" t="inlineStr">
        <is>
          <t xml:space="preserve">CONCLUIDO	</t>
        </is>
      </c>
      <c r="D1172" t="n">
        <v>10.2015</v>
      </c>
      <c r="E1172" t="n">
        <v>9.800000000000001</v>
      </c>
      <c r="F1172" t="n">
        <v>6.75</v>
      </c>
      <c r="G1172" t="n">
        <v>101.21</v>
      </c>
      <c r="H1172" t="n">
        <v>1.48</v>
      </c>
      <c r="I1172" t="n">
        <v>4</v>
      </c>
      <c r="J1172" t="n">
        <v>313.93</v>
      </c>
      <c r="K1172" t="n">
        <v>59.89</v>
      </c>
      <c r="L1172" t="n">
        <v>26</v>
      </c>
      <c r="M1172" t="n">
        <v>2</v>
      </c>
      <c r="N1172" t="n">
        <v>93.05</v>
      </c>
      <c r="O1172" t="n">
        <v>38952.8</v>
      </c>
      <c r="P1172" t="n">
        <v>107.09</v>
      </c>
      <c r="Q1172" t="n">
        <v>204.15</v>
      </c>
      <c r="R1172" t="n">
        <v>23.48</v>
      </c>
      <c r="S1172" t="n">
        <v>17.37</v>
      </c>
      <c r="T1172" t="n">
        <v>964</v>
      </c>
      <c r="U1172" t="n">
        <v>0.74</v>
      </c>
      <c r="V1172" t="n">
        <v>0.76</v>
      </c>
      <c r="W1172" t="n">
        <v>1.15</v>
      </c>
      <c r="X1172" t="n">
        <v>0.06</v>
      </c>
      <c r="Y1172" t="n">
        <v>1</v>
      </c>
      <c r="Z1172" t="n">
        <v>10</v>
      </c>
    </row>
    <row r="1173">
      <c r="A1173" t="n">
        <v>101</v>
      </c>
      <c r="B1173" t="n">
        <v>135</v>
      </c>
      <c r="C1173" t="inlineStr">
        <is>
          <t xml:space="preserve">CONCLUIDO	</t>
        </is>
      </c>
      <c r="D1173" t="n">
        <v>10.2003</v>
      </c>
      <c r="E1173" t="n">
        <v>9.800000000000001</v>
      </c>
      <c r="F1173" t="n">
        <v>6.75</v>
      </c>
      <c r="G1173" t="n">
        <v>101.22</v>
      </c>
      <c r="H1173" t="n">
        <v>1.49</v>
      </c>
      <c r="I1173" t="n">
        <v>4</v>
      </c>
      <c r="J1173" t="n">
        <v>314.49</v>
      </c>
      <c r="K1173" t="n">
        <v>59.89</v>
      </c>
      <c r="L1173" t="n">
        <v>26.25</v>
      </c>
      <c r="M1173" t="n">
        <v>2</v>
      </c>
      <c r="N1173" t="n">
        <v>93.34999999999999</v>
      </c>
      <c r="O1173" t="n">
        <v>39020.97</v>
      </c>
      <c r="P1173" t="n">
        <v>107.18</v>
      </c>
      <c r="Q1173" t="n">
        <v>204.15</v>
      </c>
      <c r="R1173" t="n">
        <v>23.55</v>
      </c>
      <c r="S1173" t="n">
        <v>17.37</v>
      </c>
      <c r="T1173" t="n">
        <v>996.87</v>
      </c>
      <c r="U1173" t="n">
        <v>0.74</v>
      </c>
      <c r="V1173" t="n">
        <v>0.76</v>
      </c>
      <c r="W1173" t="n">
        <v>1.14</v>
      </c>
      <c r="X1173" t="n">
        <v>0.06</v>
      </c>
      <c r="Y1173" t="n">
        <v>1</v>
      </c>
      <c r="Z1173" t="n">
        <v>10</v>
      </c>
    </row>
    <row r="1174">
      <c r="A1174" t="n">
        <v>102</v>
      </c>
      <c r="B1174" t="n">
        <v>135</v>
      </c>
      <c r="C1174" t="inlineStr">
        <is>
          <t xml:space="preserve">CONCLUIDO	</t>
        </is>
      </c>
      <c r="D1174" t="n">
        <v>10.1977</v>
      </c>
      <c r="E1174" t="n">
        <v>9.81</v>
      </c>
      <c r="F1174" t="n">
        <v>6.75</v>
      </c>
      <c r="G1174" t="n">
        <v>101.26</v>
      </c>
      <c r="H1174" t="n">
        <v>1.5</v>
      </c>
      <c r="I1174" t="n">
        <v>4</v>
      </c>
      <c r="J1174" t="n">
        <v>315.04</v>
      </c>
      <c r="K1174" t="n">
        <v>59.89</v>
      </c>
      <c r="L1174" t="n">
        <v>26.5</v>
      </c>
      <c r="M1174" t="n">
        <v>2</v>
      </c>
      <c r="N1174" t="n">
        <v>93.65000000000001</v>
      </c>
      <c r="O1174" t="n">
        <v>39089.29</v>
      </c>
      <c r="P1174" t="n">
        <v>107.4</v>
      </c>
      <c r="Q1174" t="n">
        <v>204.15</v>
      </c>
      <c r="R1174" t="n">
        <v>23.66</v>
      </c>
      <c r="S1174" t="n">
        <v>17.37</v>
      </c>
      <c r="T1174" t="n">
        <v>1053.4</v>
      </c>
      <c r="U1174" t="n">
        <v>0.73</v>
      </c>
      <c r="V1174" t="n">
        <v>0.76</v>
      </c>
      <c r="W1174" t="n">
        <v>1.14</v>
      </c>
      <c r="X1174" t="n">
        <v>0.06</v>
      </c>
      <c r="Y1174" t="n">
        <v>1</v>
      </c>
      <c r="Z1174" t="n">
        <v>10</v>
      </c>
    </row>
    <row r="1175">
      <c r="A1175" t="n">
        <v>103</v>
      </c>
      <c r="B1175" t="n">
        <v>135</v>
      </c>
      <c r="C1175" t="inlineStr">
        <is>
          <t xml:space="preserve">CONCLUIDO	</t>
        </is>
      </c>
      <c r="D1175" t="n">
        <v>10.2006</v>
      </c>
      <c r="E1175" t="n">
        <v>9.800000000000001</v>
      </c>
      <c r="F1175" t="n">
        <v>6.75</v>
      </c>
      <c r="G1175" t="n">
        <v>101.22</v>
      </c>
      <c r="H1175" t="n">
        <v>1.51</v>
      </c>
      <c r="I1175" t="n">
        <v>4</v>
      </c>
      <c r="J1175" t="n">
        <v>315.6</v>
      </c>
      <c r="K1175" t="n">
        <v>59.89</v>
      </c>
      <c r="L1175" t="n">
        <v>26.75</v>
      </c>
      <c r="M1175" t="n">
        <v>2</v>
      </c>
      <c r="N1175" t="n">
        <v>93.95999999999999</v>
      </c>
      <c r="O1175" t="n">
        <v>39157.74</v>
      </c>
      <c r="P1175" t="n">
        <v>107.49</v>
      </c>
      <c r="Q1175" t="n">
        <v>204.14</v>
      </c>
      <c r="R1175" t="n">
        <v>23.65</v>
      </c>
      <c r="S1175" t="n">
        <v>17.37</v>
      </c>
      <c r="T1175" t="n">
        <v>1046.44</v>
      </c>
      <c r="U1175" t="n">
        <v>0.73</v>
      </c>
      <c r="V1175" t="n">
        <v>0.76</v>
      </c>
      <c r="W1175" t="n">
        <v>1.14</v>
      </c>
      <c r="X1175" t="n">
        <v>0.06</v>
      </c>
      <c r="Y1175" t="n">
        <v>1</v>
      </c>
      <c r="Z1175" t="n">
        <v>10</v>
      </c>
    </row>
    <row r="1176">
      <c r="A1176" t="n">
        <v>104</v>
      </c>
      <c r="B1176" t="n">
        <v>135</v>
      </c>
      <c r="C1176" t="inlineStr">
        <is>
          <t xml:space="preserve">CONCLUIDO	</t>
        </is>
      </c>
      <c r="D1176" t="n">
        <v>10.1983</v>
      </c>
      <c r="E1176" t="n">
        <v>9.81</v>
      </c>
      <c r="F1176" t="n">
        <v>6.75</v>
      </c>
      <c r="G1176" t="n">
        <v>101.25</v>
      </c>
      <c r="H1176" t="n">
        <v>1.52</v>
      </c>
      <c r="I1176" t="n">
        <v>4</v>
      </c>
      <c r="J1176" t="n">
        <v>316.15</v>
      </c>
      <c r="K1176" t="n">
        <v>59.89</v>
      </c>
      <c r="L1176" t="n">
        <v>27</v>
      </c>
      <c r="M1176" t="n">
        <v>2</v>
      </c>
      <c r="N1176" t="n">
        <v>94.26000000000001</v>
      </c>
      <c r="O1176" t="n">
        <v>39226.32</v>
      </c>
      <c r="P1176" t="n">
        <v>107.64</v>
      </c>
      <c r="Q1176" t="n">
        <v>204.14</v>
      </c>
      <c r="R1176" t="n">
        <v>23.67</v>
      </c>
      <c r="S1176" t="n">
        <v>17.37</v>
      </c>
      <c r="T1176" t="n">
        <v>1057.67</v>
      </c>
      <c r="U1176" t="n">
        <v>0.73</v>
      </c>
      <c r="V1176" t="n">
        <v>0.76</v>
      </c>
      <c r="W1176" t="n">
        <v>1.14</v>
      </c>
      <c r="X1176" t="n">
        <v>0.06</v>
      </c>
      <c r="Y1176" t="n">
        <v>1</v>
      </c>
      <c r="Z1176" t="n">
        <v>10</v>
      </c>
    </row>
    <row r="1177">
      <c r="A1177" t="n">
        <v>105</v>
      </c>
      <c r="B1177" t="n">
        <v>135</v>
      </c>
      <c r="C1177" t="inlineStr">
        <is>
          <t xml:space="preserve">CONCLUIDO	</t>
        </is>
      </c>
      <c r="D1177" t="n">
        <v>10.1995</v>
      </c>
      <c r="E1177" t="n">
        <v>9.800000000000001</v>
      </c>
      <c r="F1177" t="n">
        <v>6.75</v>
      </c>
      <c r="G1177" t="n">
        <v>101.24</v>
      </c>
      <c r="H1177" t="n">
        <v>1.53</v>
      </c>
      <c r="I1177" t="n">
        <v>4</v>
      </c>
      <c r="J1177" t="n">
        <v>316.71</v>
      </c>
      <c r="K1177" t="n">
        <v>59.89</v>
      </c>
      <c r="L1177" t="n">
        <v>27.25</v>
      </c>
      <c r="M1177" t="n">
        <v>2</v>
      </c>
      <c r="N1177" t="n">
        <v>94.56999999999999</v>
      </c>
      <c r="O1177" t="n">
        <v>39295.05</v>
      </c>
      <c r="P1177" t="n">
        <v>107.74</v>
      </c>
      <c r="Q1177" t="n">
        <v>204.14</v>
      </c>
      <c r="R1177" t="n">
        <v>23.69</v>
      </c>
      <c r="S1177" t="n">
        <v>17.37</v>
      </c>
      <c r="T1177" t="n">
        <v>1069.34</v>
      </c>
      <c r="U1177" t="n">
        <v>0.73</v>
      </c>
      <c r="V1177" t="n">
        <v>0.76</v>
      </c>
      <c r="W1177" t="n">
        <v>1.14</v>
      </c>
      <c r="X1177" t="n">
        <v>0.06</v>
      </c>
      <c r="Y1177" t="n">
        <v>1</v>
      </c>
      <c r="Z1177" t="n">
        <v>10</v>
      </c>
    </row>
    <row r="1178">
      <c r="A1178" t="n">
        <v>106</v>
      </c>
      <c r="B1178" t="n">
        <v>135</v>
      </c>
      <c r="C1178" t="inlineStr">
        <is>
          <t xml:space="preserve">CONCLUIDO	</t>
        </is>
      </c>
      <c r="D1178" t="n">
        <v>10.2026</v>
      </c>
      <c r="E1178" t="n">
        <v>9.800000000000001</v>
      </c>
      <c r="F1178" t="n">
        <v>6.75</v>
      </c>
      <c r="G1178" t="n">
        <v>101.19</v>
      </c>
      <c r="H1178" t="n">
        <v>1.54</v>
      </c>
      <c r="I1178" t="n">
        <v>4</v>
      </c>
      <c r="J1178" t="n">
        <v>317.27</v>
      </c>
      <c r="K1178" t="n">
        <v>59.89</v>
      </c>
      <c r="L1178" t="n">
        <v>27.5</v>
      </c>
      <c r="M1178" t="n">
        <v>2</v>
      </c>
      <c r="N1178" t="n">
        <v>94.88</v>
      </c>
      <c r="O1178" t="n">
        <v>39363.91</v>
      </c>
      <c r="P1178" t="n">
        <v>107.89</v>
      </c>
      <c r="Q1178" t="n">
        <v>204.14</v>
      </c>
      <c r="R1178" t="n">
        <v>23.6</v>
      </c>
      <c r="S1178" t="n">
        <v>17.37</v>
      </c>
      <c r="T1178" t="n">
        <v>1020.38</v>
      </c>
      <c r="U1178" t="n">
        <v>0.74</v>
      </c>
      <c r="V1178" t="n">
        <v>0.76</v>
      </c>
      <c r="W1178" t="n">
        <v>1.14</v>
      </c>
      <c r="X1178" t="n">
        <v>0.06</v>
      </c>
      <c r="Y1178" t="n">
        <v>1</v>
      </c>
      <c r="Z1178" t="n">
        <v>10</v>
      </c>
    </row>
    <row r="1179">
      <c r="A1179" t="n">
        <v>107</v>
      </c>
      <c r="B1179" t="n">
        <v>135</v>
      </c>
      <c r="C1179" t="inlineStr">
        <is>
          <t xml:space="preserve">CONCLUIDO	</t>
        </is>
      </c>
      <c r="D1179" t="n">
        <v>10.2038</v>
      </c>
      <c r="E1179" t="n">
        <v>9.800000000000001</v>
      </c>
      <c r="F1179" t="n">
        <v>6.75</v>
      </c>
      <c r="G1179" t="n">
        <v>101.17</v>
      </c>
      <c r="H1179" t="n">
        <v>1.56</v>
      </c>
      <c r="I1179" t="n">
        <v>4</v>
      </c>
      <c r="J1179" t="n">
        <v>317.83</v>
      </c>
      <c r="K1179" t="n">
        <v>59.89</v>
      </c>
      <c r="L1179" t="n">
        <v>27.75</v>
      </c>
      <c r="M1179" t="n">
        <v>2</v>
      </c>
      <c r="N1179" t="n">
        <v>95.19</v>
      </c>
      <c r="O1179" t="n">
        <v>39432.92</v>
      </c>
      <c r="P1179" t="n">
        <v>107.88</v>
      </c>
      <c r="Q1179" t="n">
        <v>204.14</v>
      </c>
      <c r="R1179" t="n">
        <v>23.52</v>
      </c>
      <c r="S1179" t="n">
        <v>17.37</v>
      </c>
      <c r="T1179" t="n">
        <v>983.67</v>
      </c>
      <c r="U1179" t="n">
        <v>0.74</v>
      </c>
      <c r="V1179" t="n">
        <v>0.76</v>
      </c>
      <c r="W1179" t="n">
        <v>1.14</v>
      </c>
      <c r="X1179" t="n">
        <v>0.05</v>
      </c>
      <c r="Y1179" t="n">
        <v>1</v>
      </c>
      <c r="Z1179" t="n">
        <v>10</v>
      </c>
    </row>
    <row r="1180">
      <c r="A1180" t="n">
        <v>108</v>
      </c>
      <c r="B1180" t="n">
        <v>135</v>
      </c>
      <c r="C1180" t="inlineStr">
        <is>
          <t xml:space="preserve">CONCLUIDO	</t>
        </is>
      </c>
      <c r="D1180" t="n">
        <v>10.2076</v>
      </c>
      <c r="E1180" t="n">
        <v>9.800000000000001</v>
      </c>
      <c r="F1180" t="n">
        <v>6.74</v>
      </c>
      <c r="G1180" t="n">
        <v>101.12</v>
      </c>
      <c r="H1180" t="n">
        <v>1.57</v>
      </c>
      <c r="I1180" t="n">
        <v>4</v>
      </c>
      <c r="J1180" t="n">
        <v>318.39</v>
      </c>
      <c r="K1180" t="n">
        <v>59.89</v>
      </c>
      <c r="L1180" t="n">
        <v>28</v>
      </c>
      <c r="M1180" t="n">
        <v>2</v>
      </c>
      <c r="N1180" t="n">
        <v>95.5</v>
      </c>
      <c r="O1180" t="n">
        <v>39502.07</v>
      </c>
      <c r="P1180" t="n">
        <v>107.98</v>
      </c>
      <c r="Q1180" t="n">
        <v>204.14</v>
      </c>
      <c r="R1180" t="n">
        <v>23.43</v>
      </c>
      <c r="S1180" t="n">
        <v>17.37</v>
      </c>
      <c r="T1180" t="n">
        <v>938.9400000000001</v>
      </c>
      <c r="U1180" t="n">
        <v>0.74</v>
      </c>
      <c r="V1180" t="n">
        <v>0.76</v>
      </c>
      <c r="W1180" t="n">
        <v>1.14</v>
      </c>
      <c r="X1180" t="n">
        <v>0.05</v>
      </c>
      <c r="Y1180" t="n">
        <v>1</v>
      </c>
      <c r="Z1180" t="n">
        <v>10</v>
      </c>
    </row>
    <row r="1181">
      <c r="A1181" t="n">
        <v>109</v>
      </c>
      <c r="B1181" t="n">
        <v>135</v>
      </c>
      <c r="C1181" t="inlineStr">
        <is>
          <t xml:space="preserve">CONCLUIDO	</t>
        </is>
      </c>
      <c r="D1181" t="n">
        <v>10.2006</v>
      </c>
      <c r="E1181" t="n">
        <v>9.800000000000001</v>
      </c>
      <c r="F1181" t="n">
        <v>6.75</v>
      </c>
      <c r="G1181" t="n">
        <v>101.22</v>
      </c>
      <c r="H1181" t="n">
        <v>1.58</v>
      </c>
      <c r="I1181" t="n">
        <v>4</v>
      </c>
      <c r="J1181" t="n">
        <v>318.95</v>
      </c>
      <c r="K1181" t="n">
        <v>59.89</v>
      </c>
      <c r="L1181" t="n">
        <v>28.25</v>
      </c>
      <c r="M1181" t="n">
        <v>2</v>
      </c>
      <c r="N1181" t="n">
        <v>95.81</v>
      </c>
      <c r="O1181" t="n">
        <v>39571.36</v>
      </c>
      <c r="P1181" t="n">
        <v>108.08</v>
      </c>
      <c r="Q1181" t="n">
        <v>204.14</v>
      </c>
      <c r="R1181" t="n">
        <v>23.53</v>
      </c>
      <c r="S1181" t="n">
        <v>17.37</v>
      </c>
      <c r="T1181" t="n">
        <v>985.02</v>
      </c>
      <c r="U1181" t="n">
        <v>0.74</v>
      </c>
      <c r="V1181" t="n">
        <v>0.76</v>
      </c>
      <c r="W1181" t="n">
        <v>1.14</v>
      </c>
      <c r="X1181" t="n">
        <v>0.06</v>
      </c>
      <c r="Y1181" t="n">
        <v>1</v>
      </c>
      <c r="Z1181" t="n">
        <v>10</v>
      </c>
    </row>
    <row r="1182">
      <c r="A1182" t="n">
        <v>110</v>
      </c>
      <c r="B1182" t="n">
        <v>135</v>
      </c>
      <c r="C1182" t="inlineStr">
        <is>
          <t xml:space="preserve">CONCLUIDO	</t>
        </is>
      </c>
      <c r="D1182" t="n">
        <v>10.2041</v>
      </c>
      <c r="E1182" t="n">
        <v>9.800000000000001</v>
      </c>
      <c r="F1182" t="n">
        <v>6.74</v>
      </c>
      <c r="G1182" t="n">
        <v>101.17</v>
      </c>
      <c r="H1182" t="n">
        <v>1.59</v>
      </c>
      <c r="I1182" t="n">
        <v>4</v>
      </c>
      <c r="J1182" t="n">
        <v>319.51</v>
      </c>
      <c r="K1182" t="n">
        <v>59.89</v>
      </c>
      <c r="L1182" t="n">
        <v>28.5</v>
      </c>
      <c r="M1182" t="n">
        <v>2</v>
      </c>
      <c r="N1182" t="n">
        <v>96.13</v>
      </c>
      <c r="O1182" t="n">
        <v>39640.79</v>
      </c>
      <c r="P1182" t="n">
        <v>108.05</v>
      </c>
      <c r="Q1182" t="n">
        <v>204.17</v>
      </c>
      <c r="R1182" t="n">
        <v>23.52</v>
      </c>
      <c r="S1182" t="n">
        <v>17.37</v>
      </c>
      <c r="T1182" t="n">
        <v>981.6</v>
      </c>
      <c r="U1182" t="n">
        <v>0.74</v>
      </c>
      <c r="V1182" t="n">
        <v>0.76</v>
      </c>
      <c r="W1182" t="n">
        <v>1.14</v>
      </c>
      <c r="X1182" t="n">
        <v>0.05</v>
      </c>
      <c r="Y1182" t="n">
        <v>1</v>
      </c>
      <c r="Z1182" t="n">
        <v>10</v>
      </c>
    </row>
    <row r="1183">
      <c r="A1183" t="n">
        <v>111</v>
      </c>
      <c r="B1183" t="n">
        <v>135</v>
      </c>
      <c r="C1183" t="inlineStr">
        <is>
          <t xml:space="preserve">CONCLUIDO	</t>
        </is>
      </c>
      <c r="D1183" t="n">
        <v>10.1989</v>
      </c>
      <c r="E1183" t="n">
        <v>9.800000000000001</v>
      </c>
      <c r="F1183" t="n">
        <v>6.75</v>
      </c>
      <c r="G1183" t="n">
        <v>101.25</v>
      </c>
      <c r="H1183" t="n">
        <v>1.6</v>
      </c>
      <c r="I1183" t="n">
        <v>4</v>
      </c>
      <c r="J1183" t="n">
        <v>320.08</v>
      </c>
      <c r="K1183" t="n">
        <v>59.89</v>
      </c>
      <c r="L1183" t="n">
        <v>28.75</v>
      </c>
      <c r="M1183" t="n">
        <v>2</v>
      </c>
      <c r="N1183" t="n">
        <v>96.44</v>
      </c>
      <c r="O1183" t="n">
        <v>39710.36</v>
      </c>
      <c r="P1183" t="n">
        <v>108.14</v>
      </c>
      <c r="Q1183" t="n">
        <v>204.14</v>
      </c>
      <c r="R1183" t="n">
        <v>23.69</v>
      </c>
      <c r="S1183" t="n">
        <v>17.37</v>
      </c>
      <c r="T1183" t="n">
        <v>1065.11</v>
      </c>
      <c r="U1183" t="n">
        <v>0.73</v>
      </c>
      <c r="V1183" t="n">
        <v>0.76</v>
      </c>
      <c r="W1183" t="n">
        <v>1.14</v>
      </c>
      <c r="X1183" t="n">
        <v>0.06</v>
      </c>
      <c r="Y1183" t="n">
        <v>1</v>
      </c>
      <c r="Z1183" t="n">
        <v>10</v>
      </c>
    </row>
    <row r="1184">
      <c r="A1184" t="n">
        <v>112</v>
      </c>
      <c r="B1184" t="n">
        <v>135</v>
      </c>
      <c r="C1184" t="inlineStr">
        <is>
          <t xml:space="preserve">CONCLUIDO	</t>
        </is>
      </c>
      <c r="D1184" t="n">
        <v>10.1997</v>
      </c>
      <c r="E1184" t="n">
        <v>9.800000000000001</v>
      </c>
      <c r="F1184" t="n">
        <v>6.75</v>
      </c>
      <c r="G1184" t="n">
        <v>101.23</v>
      </c>
      <c r="H1184" t="n">
        <v>1.61</v>
      </c>
      <c r="I1184" t="n">
        <v>4</v>
      </c>
      <c r="J1184" t="n">
        <v>320.64</v>
      </c>
      <c r="K1184" t="n">
        <v>59.89</v>
      </c>
      <c r="L1184" t="n">
        <v>29</v>
      </c>
      <c r="M1184" t="n">
        <v>2</v>
      </c>
      <c r="N1184" t="n">
        <v>96.75</v>
      </c>
      <c r="O1184" t="n">
        <v>39780.08</v>
      </c>
      <c r="P1184" t="n">
        <v>108.16</v>
      </c>
      <c r="Q1184" t="n">
        <v>204.18</v>
      </c>
      <c r="R1184" t="n">
        <v>23.67</v>
      </c>
      <c r="S1184" t="n">
        <v>17.37</v>
      </c>
      <c r="T1184" t="n">
        <v>1058.46</v>
      </c>
      <c r="U1184" t="n">
        <v>0.73</v>
      </c>
      <c r="V1184" t="n">
        <v>0.76</v>
      </c>
      <c r="W1184" t="n">
        <v>1.14</v>
      </c>
      <c r="X1184" t="n">
        <v>0.06</v>
      </c>
      <c r="Y1184" t="n">
        <v>1</v>
      </c>
      <c r="Z1184" t="n">
        <v>10</v>
      </c>
    </row>
    <row r="1185">
      <c r="A1185" t="n">
        <v>113</v>
      </c>
      <c r="B1185" t="n">
        <v>135</v>
      </c>
      <c r="C1185" t="inlineStr">
        <is>
          <t xml:space="preserve">CONCLUIDO	</t>
        </is>
      </c>
      <c r="D1185" t="n">
        <v>10.1966</v>
      </c>
      <c r="E1185" t="n">
        <v>9.81</v>
      </c>
      <c r="F1185" t="n">
        <v>6.75</v>
      </c>
      <c r="G1185" t="n">
        <v>101.28</v>
      </c>
      <c r="H1185" t="n">
        <v>1.62</v>
      </c>
      <c r="I1185" t="n">
        <v>4</v>
      </c>
      <c r="J1185" t="n">
        <v>321.21</v>
      </c>
      <c r="K1185" t="n">
        <v>59.89</v>
      </c>
      <c r="L1185" t="n">
        <v>29.25</v>
      </c>
      <c r="M1185" t="n">
        <v>2</v>
      </c>
      <c r="N1185" t="n">
        <v>97.06999999999999</v>
      </c>
      <c r="O1185" t="n">
        <v>39849.95</v>
      </c>
      <c r="P1185" t="n">
        <v>108.15</v>
      </c>
      <c r="Q1185" t="n">
        <v>204.14</v>
      </c>
      <c r="R1185" t="n">
        <v>23.76</v>
      </c>
      <c r="S1185" t="n">
        <v>17.37</v>
      </c>
      <c r="T1185" t="n">
        <v>1103.85</v>
      </c>
      <c r="U1185" t="n">
        <v>0.73</v>
      </c>
      <c r="V1185" t="n">
        <v>0.76</v>
      </c>
      <c r="W1185" t="n">
        <v>1.14</v>
      </c>
      <c r="X1185" t="n">
        <v>0.06</v>
      </c>
      <c r="Y1185" t="n">
        <v>1</v>
      </c>
      <c r="Z1185" t="n">
        <v>10</v>
      </c>
    </row>
    <row r="1186">
      <c r="A1186" t="n">
        <v>114</v>
      </c>
      <c r="B1186" t="n">
        <v>135</v>
      </c>
      <c r="C1186" t="inlineStr">
        <is>
          <t xml:space="preserve">CONCLUIDO	</t>
        </is>
      </c>
      <c r="D1186" t="n">
        <v>10.2003</v>
      </c>
      <c r="E1186" t="n">
        <v>9.800000000000001</v>
      </c>
      <c r="F1186" t="n">
        <v>6.75</v>
      </c>
      <c r="G1186" t="n">
        <v>101.22</v>
      </c>
      <c r="H1186" t="n">
        <v>1.63</v>
      </c>
      <c r="I1186" t="n">
        <v>4</v>
      </c>
      <c r="J1186" t="n">
        <v>321.78</v>
      </c>
      <c r="K1186" t="n">
        <v>59.89</v>
      </c>
      <c r="L1186" t="n">
        <v>29.5</v>
      </c>
      <c r="M1186" t="n">
        <v>2</v>
      </c>
      <c r="N1186" t="n">
        <v>97.39</v>
      </c>
      <c r="O1186" t="n">
        <v>39919.96</v>
      </c>
      <c r="P1186" t="n">
        <v>108.12</v>
      </c>
      <c r="Q1186" t="n">
        <v>204.14</v>
      </c>
      <c r="R1186" t="n">
        <v>23.68</v>
      </c>
      <c r="S1186" t="n">
        <v>17.37</v>
      </c>
      <c r="T1186" t="n">
        <v>1060.58</v>
      </c>
      <c r="U1186" t="n">
        <v>0.73</v>
      </c>
      <c r="V1186" t="n">
        <v>0.76</v>
      </c>
      <c r="W1186" t="n">
        <v>1.14</v>
      </c>
      <c r="X1186" t="n">
        <v>0.06</v>
      </c>
      <c r="Y1186" t="n">
        <v>1</v>
      </c>
      <c r="Z1186" t="n">
        <v>10</v>
      </c>
    </row>
    <row r="1187">
      <c r="A1187" t="n">
        <v>115</v>
      </c>
      <c r="B1187" t="n">
        <v>135</v>
      </c>
      <c r="C1187" t="inlineStr">
        <is>
          <t xml:space="preserve">CONCLUIDO	</t>
        </is>
      </c>
      <c r="D1187" t="n">
        <v>10.2032</v>
      </c>
      <c r="E1187" t="n">
        <v>9.800000000000001</v>
      </c>
      <c r="F1187" t="n">
        <v>6.75</v>
      </c>
      <c r="G1187" t="n">
        <v>101.18</v>
      </c>
      <c r="H1187" t="n">
        <v>1.64</v>
      </c>
      <c r="I1187" t="n">
        <v>4</v>
      </c>
      <c r="J1187" t="n">
        <v>322.34</v>
      </c>
      <c r="K1187" t="n">
        <v>59.89</v>
      </c>
      <c r="L1187" t="n">
        <v>29.75</v>
      </c>
      <c r="M1187" t="n">
        <v>2</v>
      </c>
      <c r="N1187" t="n">
        <v>97.70999999999999</v>
      </c>
      <c r="O1187" t="n">
        <v>39990.12</v>
      </c>
      <c r="P1187" t="n">
        <v>108</v>
      </c>
      <c r="Q1187" t="n">
        <v>204.14</v>
      </c>
      <c r="R1187" t="n">
        <v>23.56</v>
      </c>
      <c r="S1187" t="n">
        <v>17.37</v>
      </c>
      <c r="T1187" t="n">
        <v>1002.97</v>
      </c>
      <c r="U1187" t="n">
        <v>0.74</v>
      </c>
      <c r="V1187" t="n">
        <v>0.76</v>
      </c>
      <c r="W1187" t="n">
        <v>1.14</v>
      </c>
      <c r="X1187" t="n">
        <v>0.05</v>
      </c>
      <c r="Y1187" t="n">
        <v>1</v>
      </c>
      <c r="Z1187" t="n">
        <v>10</v>
      </c>
    </row>
    <row r="1188">
      <c r="A1188" t="n">
        <v>116</v>
      </c>
      <c r="B1188" t="n">
        <v>135</v>
      </c>
      <c r="C1188" t="inlineStr">
        <is>
          <t xml:space="preserve">CONCLUIDO	</t>
        </is>
      </c>
      <c r="D1188" t="n">
        <v>10.2015</v>
      </c>
      <c r="E1188" t="n">
        <v>9.800000000000001</v>
      </c>
      <c r="F1188" t="n">
        <v>6.75</v>
      </c>
      <c r="G1188" t="n">
        <v>101.21</v>
      </c>
      <c r="H1188" t="n">
        <v>1.66</v>
      </c>
      <c r="I1188" t="n">
        <v>4</v>
      </c>
      <c r="J1188" t="n">
        <v>322.91</v>
      </c>
      <c r="K1188" t="n">
        <v>59.89</v>
      </c>
      <c r="L1188" t="n">
        <v>30</v>
      </c>
      <c r="M1188" t="n">
        <v>2</v>
      </c>
      <c r="N1188" t="n">
        <v>98.03</v>
      </c>
      <c r="O1188" t="n">
        <v>40060.43</v>
      </c>
      <c r="P1188" t="n">
        <v>108.06</v>
      </c>
      <c r="Q1188" t="n">
        <v>204.14</v>
      </c>
      <c r="R1188" t="n">
        <v>23.6</v>
      </c>
      <c r="S1188" t="n">
        <v>17.37</v>
      </c>
      <c r="T1188" t="n">
        <v>1020.85</v>
      </c>
      <c r="U1188" t="n">
        <v>0.74</v>
      </c>
      <c r="V1188" t="n">
        <v>0.76</v>
      </c>
      <c r="W1188" t="n">
        <v>1.14</v>
      </c>
      <c r="X1188" t="n">
        <v>0.06</v>
      </c>
      <c r="Y1188" t="n">
        <v>1</v>
      </c>
      <c r="Z1188" t="n">
        <v>10</v>
      </c>
    </row>
    <row r="1189">
      <c r="A1189" t="n">
        <v>117</v>
      </c>
      <c r="B1189" t="n">
        <v>135</v>
      </c>
      <c r="C1189" t="inlineStr">
        <is>
          <t xml:space="preserve">CONCLUIDO	</t>
        </is>
      </c>
      <c r="D1189" t="n">
        <v>10.2009</v>
      </c>
      <c r="E1189" t="n">
        <v>9.800000000000001</v>
      </c>
      <c r="F1189" t="n">
        <v>6.75</v>
      </c>
      <c r="G1189" t="n">
        <v>101.22</v>
      </c>
      <c r="H1189" t="n">
        <v>1.67</v>
      </c>
      <c r="I1189" t="n">
        <v>4</v>
      </c>
      <c r="J1189" t="n">
        <v>323.49</v>
      </c>
      <c r="K1189" t="n">
        <v>59.89</v>
      </c>
      <c r="L1189" t="n">
        <v>30.25</v>
      </c>
      <c r="M1189" t="n">
        <v>2</v>
      </c>
      <c r="N1189" t="n">
        <v>98.34999999999999</v>
      </c>
      <c r="O1189" t="n">
        <v>40131.01</v>
      </c>
      <c r="P1189" t="n">
        <v>108.04</v>
      </c>
      <c r="Q1189" t="n">
        <v>204.14</v>
      </c>
      <c r="R1189" t="n">
        <v>23.57</v>
      </c>
      <c r="S1189" t="n">
        <v>17.37</v>
      </c>
      <c r="T1189" t="n">
        <v>1008.72</v>
      </c>
      <c r="U1189" t="n">
        <v>0.74</v>
      </c>
      <c r="V1189" t="n">
        <v>0.76</v>
      </c>
      <c r="W1189" t="n">
        <v>1.14</v>
      </c>
      <c r="X1189" t="n">
        <v>0.06</v>
      </c>
      <c r="Y1189" t="n">
        <v>1</v>
      </c>
      <c r="Z1189" t="n">
        <v>10</v>
      </c>
    </row>
    <row r="1190">
      <c r="A1190" t="n">
        <v>118</v>
      </c>
      <c r="B1190" t="n">
        <v>135</v>
      </c>
      <c r="C1190" t="inlineStr">
        <is>
          <t xml:space="preserve">CONCLUIDO	</t>
        </is>
      </c>
      <c r="D1190" t="n">
        <v>10.2055</v>
      </c>
      <c r="E1190" t="n">
        <v>9.800000000000001</v>
      </c>
      <c r="F1190" t="n">
        <v>6.74</v>
      </c>
      <c r="G1190" t="n">
        <v>101.15</v>
      </c>
      <c r="H1190" t="n">
        <v>1.68</v>
      </c>
      <c r="I1190" t="n">
        <v>4</v>
      </c>
      <c r="J1190" t="n">
        <v>324.06</v>
      </c>
      <c r="K1190" t="n">
        <v>59.89</v>
      </c>
      <c r="L1190" t="n">
        <v>30.5</v>
      </c>
      <c r="M1190" t="n">
        <v>2</v>
      </c>
      <c r="N1190" t="n">
        <v>98.67</v>
      </c>
      <c r="O1190" t="n">
        <v>40201.62</v>
      </c>
      <c r="P1190" t="n">
        <v>107.9</v>
      </c>
      <c r="Q1190" t="n">
        <v>204.14</v>
      </c>
      <c r="R1190" t="n">
        <v>23.42</v>
      </c>
      <c r="S1190" t="n">
        <v>17.37</v>
      </c>
      <c r="T1190" t="n">
        <v>931.9400000000001</v>
      </c>
      <c r="U1190" t="n">
        <v>0.74</v>
      </c>
      <c r="V1190" t="n">
        <v>0.76</v>
      </c>
      <c r="W1190" t="n">
        <v>1.14</v>
      </c>
      <c r="X1190" t="n">
        <v>0.05</v>
      </c>
      <c r="Y1190" t="n">
        <v>1</v>
      </c>
      <c r="Z1190" t="n">
        <v>10</v>
      </c>
    </row>
    <row r="1191">
      <c r="A1191" t="n">
        <v>119</v>
      </c>
      <c r="B1191" t="n">
        <v>135</v>
      </c>
      <c r="C1191" t="inlineStr">
        <is>
          <t xml:space="preserve">CONCLUIDO	</t>
        </is>
      </c>
      <c r="D1191" t="n">
        <v>10.209</v>
      </c>
      <c r="E1191" t="n">
        <v>9.800000000000001</v>
      </c>
      <c r="F1191" t="n">
        <v>6.74</v>
      </c>
      <c r="G1191" t="n">
        <v>101.1</v>
      </c>
      <c r="H1191" t="n">
        <v>1.69</v>
      </c>
      <c r="I1191" t="n">
        <v>4</v>
      </c>
      <c r="J1191" t="n">
        <v>324.63</v>
      </c>
      <c r="K1191" t="n">
        <v>59.89</v>
      </c>
      <c r="L1191" t="n">
        <v>30.75</v>
      </c>
      <c r="M1191" t="n">
        <v>2</v>
      </c>
      <c r="N1191" t="n">
        <v>99</v>
      </c>
      <c r="O1191" t="n">
        <v>40272.38</v>
      </c>
      <c r="P1191" t="n">
        <v>107.78</v>
      </c>
      <c r="Q1191" t="n">
        <v>204.14</v>
      </c>
      <c r="R1191" t="n">
        <v>23.34</v>
      </c>
      <c r="S1191" t="n">
        <v>17.37</v>
      </c>
      <c r="T1191" t="n">
        <v>892.62</v>
      </c>
      <c r="U1191" t="n">
        <v>0.74</v>
      </c>
      <c r="V1191" t="n">
        <v>0.76</v>
      </c>
      <c r="W1191" t="n">
        <v>1.14</v>
      </c>
      <c r="X1191" t="n">
        <v>0.05</v>
      </c>
      <c r="Y1191" t="n">
        <v>1</v>
      </c>
      <c r="Z1191" t="n">
        <v>10</v>
      </c>
    </row>
    <row r="1192">
      <c r="A1192" t="n">
        <v>120</v>
      </c>
      <c r="B1192" t="n">
        <v>135</v>
      </c>
      <c r="C1192" t="inlineStr">
        <is>
          <t xml:space="preserve">CONCLUIDO	</t>
        </is>
      </c>
      <c r="D1192" t="n">
        <v>10.2055</v>
      </c>
      <c r="E1192" t="n">
        <v>9.800000000000001</v>
      </c>
      <c r="F1192" t="n">
        <v>6.74</v>
      </c>
      <c r="G1192" t="n">
        <v>101.15</v>
      </c>
      <c r="H1192" t="n">
        <v>1.7</v>
      </c>
      <c r="I1192" t="n">
        <v>4</v>
      </c>
      <c r="J1192" t="n">
        <v>325.21</v>
      </c>
      <c r="K1192" t="n">
        <v>59.89</v>
      </c>
      <c r="L1192" t="n">
        <v>31</v>
      </c>
      <c r="M1192" t="n">
        <v>2</v>
      </c>
      <c r="N1192" t="n">
        <v>99.31999999999999</v>
      </c>
      <c r="O1192" t="n">
        <v>40343.29</v>
      </c>
      <c r="P1192" t="n">
        <v>107.75</v>
      </c>
      <c r="Q1192" t="n">
        <v>204.15</v>
      </c>
      <c r="R1192" t="n">
        <v>23.47</v>
      </c>
      <c r="S1192" t="n">
        <v>17.37</v>
      </c>
      <c r="T1192" t="n">
        <v>958.11</v>
      </c>
      <c r="U1192" t="n">
        <v>0.74</v>
      </c>
      <c r="V1192" t="n">
        <v>0.76</v>
      </c>
      <c r="W1192" t="n">
        <v>1.14</v>
      </c>
      <c r="X1192" t="n">
        <v>0.05</v>
      </c>
      <c r="Y1192" t="n">
        <v>1</v>
      </c>
      <c r="Z1192" t="n">
        <v>10</v>
      </c>
    </row>
    <row r="1193">
      <c r="A1193" t="n">
        <v>121</v>
      </c>
      <c r="B1193" t="n">
        <v>135</v>
      </c>
      <c r="C1193" t="inlineStr">
        <is>
          <t xml:space="preserve">CONCLUIDO	</t>
        </is>
      </c>
      <c r="D1193" t="n">
        <v>10.2055</v>
      </c>
      <c r="E1193" t="n">
        <v>9.800000000000001</v>
      </c>
      <c r="F1193" t="n">
        <v>6.74</v>
      </c>
      <c r="G1193" t="n">
        <v>101.15</v>
      </c>
      <c r="H1193" t="n">
        <v>1.71</v>
      </c>
      <c r="I1193" t="n">
        <v>4</v>
      </c>
      <c r="J1193" t="n">
        <v>325.78</v>
      </c>
      <c r="K1193" t="n">
        <v>59.89</v>
      </c>
      <c r="L1193" t="n">
        <v>31.25</v>
      </c>
      <c r="M1193" t="n">
        <v>2</v>
      </c>
      <c r="N1193" t="n">
        <v>99.65000000000001</v>
      </c>
      <c r="O1193" t="n">
        <v>40414.36</v>
      </c>
      <c r="P1193" t="n">
        <v>107.62</v>
      </c>
      <c r="Q1193" t="n">
        <v>204.14</v>
      </c>
      <c r="R1193" t="n">
        <v>23.49</v>
      </c>
      <c r="S1193" t="n">
        <v>17.37</v>
      </c>
      <c r="T1193" t="n">
        <v>965.48</v>
      </c>
      <c r="U1193" t="n">
        <v>0.74</v>
      </c>
      <c r="V1193" t="n">
        <v>0.76</v>
      </c>
      <c r="W1193" t="n">
        <v>1.14</v>
      </c>
      <c r="X1193" t="n">
        <v>0.05</v>
      </c>
      <c r="Y1193" t="n">
        <v>1</v>
      </c>
      <c r="Z1193" t="n">
        <v>10</v>
      </c>
    </row>
    <row r="1194">
      <c r="A1194" t="n">
        <v>122</v>
      </c>
      <c r="B1194" t="n">
        <v>135</v>
      </c>
      <c r="C1194" t="inlineStr">
        <is>
          <t xml:space="preserve">CONCLUIDO	</t>
        </is>
      </c>
      <c r="D1194" t="n">
        <v>10.2067</v>
      </c>
      <c r="E1194" t="n">
        <v>9.800000000000001</v>
      </c>
      <c r="F1194" t="n">
        <v>6.74</v>
      </c>
      <c r="G1194" t="n">
        <v>101.13</v>
      </c>
      <c r="H1194" t="n">
        <v>1.72</v>
      </c>
      <c r="I1194" t="n">
        <v>4</v>
      </c>
      <c r="J1194" t="n">
        <v>326.36</v>
      </c>
      <c r="K1194" t="n">
        <v>59.89</v>
      </c>
      <c r="L1194" t="n">
        <v>31.5</v>
      </c>
      <c r="M1194" t="n">
        <v>2</v>
      </c>
      <c r="N1194" t="n">
        <v>99.97</v>
      </c>
      <c r="O1194" t="n">
        <v>40485.58</v>
      </c>
      <c r="P1194" t="n">
        <v>107.5</v>
      </c>
      <c r="Q1194" t="n">
        <v>204.14</v>
      </c>
      <c r="R1194" t="n">
        <v>23.41</v>
      </c>
      <c r="S1194" t="n">
        <v>17.37</v>
      </c>
      <c r="T1194" t="n">
        <v>928.75</v>
      </c>
      <c r="U1194" t="n">
        <v>0.74</v>
      </c>
      <c r="V1194" t="n">
        <v>0.76</v>
      </c>
      <c r="W1194" t="n">
        <v>1.14</v>
      </c>
      <c r="X1194" t="n">
        <v>0.05</v>
      </c>
      <c r="Y1194" t="n">
        <v>1</v>
      </c>
      <c r="Z1194" t="n">
        <v>10</v>
      </c>
    </row>
    <row r="1195">
      <c r="A1195" t="n">
        <v>123</v>
      </c>
      <c r="B1195" t="n">
        <v>135</v>
      </c>
      <c r="C1195" t="inlineStr">
        <is>
          <t xml:space="preserve">CONCLUIDO	</t>
        </is>
      </c>
      <c r="D1195" t="n">
        <v>10.2061</v>
      </c>
      <c r="E1195" t="n">
        <v>9.800000000000001</v>
      </c>
      <c r="F1195" t="n">
        <v>6.74</v>
      </c>
      <c r="G1195" t="n">
        <v>101.14</v>
      </c>
      <c r="H1195" t="n">
        <v>1.73</v>
      </c>
      <c r="I1195" t="n">
        <v>4</v>
      </c>
      <c r="J1195" t="n">
        <v>326.94</v>
      </c>
      <c r="K1195" t="n">
        <v>59.89</v>
      </c>
      <c r="L1195" t="n">
        <v>31.75</v>
      </c>
      <c r="M1195" t="n">
        <v>2</v>
      </c>
      <c r="N1195" t="n">
        <v>100.3</v>
      </c>
      <c r="O1195" t="n">
        <v>40556.96</v>
      </c>
      <c r="P1195" t="n">
        <v>107.48</v>
      </c>
      <c r="Q1195" t="n">
        <v>204.14</v>
      </c>
      <c r="R1195" t="n">
        <v>23.4</v>
      </c>
      <c r="S1195" t="n">
        <v>17.37</v>
      </c>
      <c r="T1195" t="n">
        <v>922.47</v>
      </c>
      <c r="U1195" t="n">
        <v>0.74</v>
      </c>
      <c r="V1195" t="n">
        <v>0.76</v>
      </c>
      <c r="W1195" t="n">
        <v>1.14</v>
      </c>
      <c r="X1195" t="n">
        <v>0.05</v>
      </c>
      <c r="Y1195" t="n">
        <v>1</v>
      </c>
      <c r="Z1195" t="n">
        <v>10</v>
      </c>
    </row>
    <row r="1196">
      <c r="A1196" t="n">
        <v>124</v>
      </c>
      <c r="B1196" t="n">
        <v>135</v>
      </c>
      <c r="C1196" t="inlineStr">
        <is>
          <t xml:space="preserve">CONCLUIDO	</t>
        </is>
      </c>
      <c r="D1196" t="n">
        <v>10.2078</v>
      </c>
      <c r="E1196" t="n">
        <v>9.800000000000001</v>
      </c>
      <c r="F1196" t="n">
        <v>6.74</v>
      </c>
      <c r="G1196" t="n">
        <v>101.12</v>
      </c>
      <c r="H1196" t="n">
        <v>1.74</v>
      </c>
      <c r="I1196" t="n">
        <v>4</v>
      </c>
      <c r="J1196" t="n">
        <v>327.52</v>
      </c>
      <c r="K1196" t="n">
        <v>59.89</v>
      </c>
      <c r="L1196" t="n">
        <v>32</v>
      </c>
      <c r="M1196" t="n">
        <v>2</v>
      </c>
      <c r="N1196" t="n">
        <v>100.63</v>
      </c>
      <c r="O1196" t="n">
        <v>40628.49</v>
      </c>
      <c r="P1196" t="n">
        <v>107.23</v>
      </c>
      <c r="Q1196" t="n">
        <v>204.14</v>
      </c>
      <c r="R1196" t="n">
        <v>23.39</v>
      </c>
      <c r="S1196" t="n">
        <v>17.37</v>
      </c>
      <c r="T1196" t="n">
        <v>918.59</v>
      </c>
      <c r="U1196" t="n">
        <v>0.74</v>
      </c>
      <c r="V1196" t="n">
        <v>0.76</v>
      </c>
      <c r="W1196" t="n">
        <v>1.14</v>
      </c>
      <c r="X1196" t="n">
        <v>0.05</v>
      </c>
      <c r="Y1196" t="n">
        <v>1</v>
      </c>
      <c r="Z1196" t="n">
        <v>10</v>
      </c>
    </row>
    <row r="1197">
      <c r="A1197" t="n">
        <v>125</v>
      </c>
      <c r="B1197" t="n">
        <v>135</v>
      </c>
      <c r="C1197" t="inlineStr">
        <is>
          <t xml:space="preserve">CONCLUIDO	</t>
        </is>
      </c>
      <c r="D1197" t="n">
        <v>10.2076</v>
      </c>
      <c r="E1197" t="n">
        <v>9.800000000000001</v>
      </c>
      <c r="F1197" t="n">
        <v>6.74</v>
      </c>
      <c r="G1197" t="n">
        <v>101.12</v>
      </c>
      <c r="H1197" t="n">
        <v>1.75</v>
      </c>
      <c r="I1197" t="n">
        <v>4</v>
      </c>
      <c r="J1197" t="n">
        <v>328.1</v>
      </c>
      <c r="K1197" t="n">
        <v>59.89</v>
      </c>
      <c r="L1197" t="n">
        <v>32.25</v>
      </c>
      <c r="M1197" t="n">
        <v>2</v>
      </c>
      <c r="N1197" t="n">
        <v>100.96</v>
      </c>
      <c r="O1197" t="n">
        <v>40700.18</v>
      </c>
      <c r="P1197" t="n">
        <v>107.11</v>
      </c>
      <c r="Q1197" t="n">
        <v>204.14</v>
      </c>
      <c r="R1197" t="n">
        <v>23.42</v>
      </c>
      <c r="S1197" t="n">
        <v>17.37</v>
      </c>
      <c r="T1197" t="n">
        <v>934.5</v>
      </c>
      <c r="U1197" t="n">
        <v>0.74</v>
      </c>
      <c r="V1197" t="n">
        <v>0.76</v>
      </c>
      <c r="W1197" t="n">
        <v>1.14</v>
      </c>
      <c r="X1197" t="n">
        <v>0.05</v>
      </c>
      <c r="Y1197" t="n">
        <v>1</v>
      </c>
      <c r="Z1197" t="n">
        <v>10</v>
      </c>
    </row>
    <row r="1198">
      <c r="A1198" t="n">
        <v>126</v>
      </c>
      <c r="B1198" t="n">
        <v>135</v>
      </c>
      <c r="C1198" t="inlineStr">
        <is>
          <t xml:space="preserve">CONCLUIDO	</t>
        </is>
      </c>
      <c r="D1198" t="n">
        <v>10.2133</v>
      </c>
      <c r="E1198" t="n">
        <v>9.789999999999999</v>
      </c>
      <c r="F1198" t="n">
        <v>6.74</v>
      </c>
      <c r="G1198" t="n">
        <v>101.04</v>
      </c>
      <c r="H1198" t="n">
        <v>1.76</v>
      </c>
      <c r="I1198" t="n">
        <v>4</v>
      </c>
      <c r="J1198" t="n">
        <v>328.68</v>
      </c>
      <c r="K1198" t="n">
        <v>59.89</v>
      </c>
      <c r="L1198" t="n">
        <v>32.5</v>
      </c>
      <c r="M1198" t="n">
        <v>2</v>
      </c>
      <c r="N1198" t="n">
        <v>101.3</v>
      </c>
      <c r="O1198" t="n">
        <v>40772.03</v>
      </c>
      <c r="P1198" t="n">
        <v>106.93</v>
      </c>
      <c r="Q1198" t="n">
        <v>204.14</v>
      </c>
      <c r="R1198" t="n">
        <v>23.16</v>
      </c>
      <c r="S1198" t="n">
        <v>17.37</v>
      </c>
      <c r="T1198" t="n">
        <v>804.66</v>
      </c>
      <c r="U1198" t="n">
        <v>0.75</v>
      </c>
      <c r="V1198" t="n">
        <v>0.76</v>
      </c>
      <c r="W1198" t="n">
        <v>1.14</v>
      </c>
      <c r="X1198" t="n">
        <v>0.04</v>
      </c>
      <c r="Y1198" t="n">
        <v>1</v>
      </c>
      <c r="Z1198" t="n">
        <v>10</v>
      </c>
    </row>
    <row r="1199">
      <c r="A1199" t="n">
        <v>127</v>
      </c>
      <c r="B1199" t="n">
        <v>135</v>
      </c>
      <c r="C1199" t="inlineStr">
        <is>
          <t xml:space="preserve">CONCLUIDO	</t>
        </is>
      </c>
      <c r="D1199" t="n">
        <v>10.2133</v>
      </c>
      <c r="E1199" t="n">
        <v>9.789999999999999</v>
      </c>
      <c r="F1199" t="n">
        <v>6.74</v>
      </c>
      <c r="G1199" t="n">
        <v>101.04</v>
      </c>
      <c r="H1199" t="n">
        <v>1.77</v>
      </c>
      <c r="I1199" t="n">
        <v>4</v>
      </c>
      <c r="J1199" t="n">
        <v>329.27</v>
      </c>
      <c r="K1199" t="n">
        <v>59.89</v>
      </c>
      <c r="L1199" t="n">
        <v>32.75</v>
      </c>
      <c r="M1199" t="n">
        <v>2</v>
      </c>
      <c r="N1199" t="n">
        <v>101.63</v>
      </c>
      <c r="O1199" t="n">
        <v>40844.03</v>
      </c>
      <c r="P1199" t="n">
        <v>106.8</v>
      </c>
      <c r="Q1199" t="n">
        <v>204.14</v>
      </c>
      <c r="R1199" t="n">
        <v>23.16</v>
      </c>
      <c r="S1199" t="n">
        <v>17.37</v>
      </c>
      <c r="T1199" t="n">
        <v>802.08</v>
      </c>
      <c r="U1199" t="n">
        <v>0.75</v>
      </c>
      <c r="V1199" t="n">
        <v>0.76</v>
      </c>
      <c r="W1199" t="n">
        <v>1.14</v>
      </c>
      <c r="X1199" t="n">
        <v>0.04</v>
      </c>
      <c r="Y1199" t="n">
        <v>1</v>
      </c>
      <c r="Z1199" t="n">
        <v>10</v>
      </c>
    </row>
    <row r="1200">
      <c r="A1200" t="n">
        <v>128</v>
      </c>
      <c r="B1200" t="n">
        <v>135</v>
      </c>
      <c r="C1200" t="inlineStr">
        <is>
          <t xml:space="preserve">CONCLUIDO	</t>
        </is>
      </c>
      <c r="D1200" t="n">
        <v>10.2162</v>
      </c>
      <c r="E1200" t="n">
        <v>9.789999999999999</v>
      </c>
      <c r="F1200" t="n">
        <v>6.73</v>
      </c>
      <c r="G1200" t="n">
        <v>101</v>
      </c>
      <c r="H1200" t="n">
        <v>1.78</v>
      </c>
      <c r="I1200" t="n">
        <v>4</v>
      </c>
      <c r="J1200" t="n">
        <v>329.85</v>
      </c>
      <c r="K1200" t="n">
        <v>59.89</v>
      </c>
      <c r="L1200" t="n">
        <v>33</v>
      </c>
      <c r="M1200" t="n">
        <v>2</v>
      </c>
      <c r="N1200" t="n">
        <v>101.97</v>
      </c>
      <c r="O1200" t="n">
        <v>40916.2</v>
      </c>
      <c r="P1200" t="n">
        <v>106.6</v>
      </c>
      <c r="Q1200" t="n">
        <v>204.14</v>
      </c>
      <c r="R1200" t="n">
        <v>23.08</v>
      </c>
      <c r="S1200" t="n">
        <v>17.37</v>
      </c>
      <c r="T1200" t="n">
        <v>760.72</v>
      </c>
      <c r="U1200" t="n">
        <v>0.75</v>
      </c>
      <c r="V1200" t="n">
        <v>0.76</v>
      </c>
      <c r="W1200" t="n">
        <v>1.14</v>
      </c>
      <c r="X1200" t="n">
        <v>0.04</v>
      </c>
      <c r="Y1200" t="n">
        <v>1</v>
      </c>
      <c r="Z1200" t="n">
        <v>10</v>
      </c>
    </row>
    <row r="1201">
      <c r="A1201" t="n">
        <v>129</v>
      </c>
      <c r="B1201" t="n">
        <v>135</v>
      </c>
      <c r="C1201" t="inlineStr">
        <is>
          <t xml:space="preserve">CONCLUIDO	</t>
        </is>
      </c>
      <c r="D1201" t="n">
        <v>10.2142</v>
      </c>
      <c r="E1201" t="n">
        <v>9.789999999999999</v>
      </c>
      <c r="F1201" t="n">
        <v>6.74</v>
      </c>
      <c r="G1201" t="n">
        <v>101.03</v>
      </c>
      <c r="H1201" t="n">
        <v>1.79</v>
      </c>
      <c r="I1201" t="n">
        <v>4</v>
      </c>
      <c r="J1201" t="n">
        <v>330.44</v>
      </c>
      <c r="K1201" t="n">
        <v>59.89</v>
      </c>
      <c r="L1201" t="n">
        <v>33.25</v>
      </c>
      <c r="M1201" t="n">
        <v>2</v>
      </c>
      <c r="N1201" t="n">
        <v>102.3</v>
      </c>
      <c r="O1201" t="n">
        <v>40988.53</v>
      </c>
      <c r="P1201" t="n">
        <v>106.44</v>
      </c>
      <c r="Q1201" t="n">
        <v>204.14</v>
      </c>
      <c r="R1201" t="n">
        <v>23.12</v>
      </c>
      <c r="S1201" t="n">
        <v>17.37</v>
      </c>
      <c r="T1201" t="n">
        <v>784.4</v>
      </c>
      <c r="U1201" t="n">
        <v>0.75</v>
      </c>
      <c r="V1201" t="n">
        <v>0.76</v>
      </c>
      <c r="W1201" t="n">
        <v>1.14</v>
      </c>
      <c r="X1201" t="n">
        <v>0.04</v>
      </c>
      <c r="Y1201" t="n">
        <v>1</v>
      </c>
      <c r="Z1201" t="n">
        <v>10</v>
      </c>
    </row>
    <row r="1202">
      <c r="A1202" t="n">
        <v>130</v>
      </c>
      <c r="B1202" t="n">
        <v>135</v>
      </c>
      <c r="C1202" t="inlineStr">
        <is>
          <t xml:space="preserve">CONCLUIDO	</t>
        </is>
      </c>
      <c r="D1202" t="n">
        <v>10.2133</v>
      </c>
      <c r="E1202" t="n">
        <v>9.789999999999999</v>
      </c>
      <c r="F1202" t="n">
        <v>6.74</v>
      </c>
      <c r="G1202" t="n">
        <v>101.04</v>
      </c>
      <c r="H1202" t="n">
        <v>1.8</v>
      </c>
      <c r="I1202" t="n">
        <v>4</v>
      </c>
      <c r="J1202" t="n">
        <v>331.03</v>
      </c>
      <c r="K1202" t="n">
        <v>59.89</v>
      </c>
      <c r="L1202" t="n">
        <v>33.5</v>
      </c>
      <c r="M1202" t="n">
        <v>2</v>
      </c>
      <c r="N1202" t="n">
        <v>102.64</v>
      </c>
      <c r="O1202" t="n">
        <v>41061.02</v>
      </c>
      <c r="P1202" t="n">
        <v>106.35</v>
      </c>
      <c r="Q1202" t="n">
        <v>204.14</v>
      </c>
      <c r="R1202" t="n">
        <v>23.23</v>
      </c>
      <c r="S1202" t="n">
        <v>17.37</v>
      </c>
      <c r="T1202" t="n">
        <v>837.6</v>
      </c>
      <c r="U1202" t="n">
        <v>0.75</v>
      </c>
      <c r="V1202" t="n">
        <v>0.76</v>
      </c>
      <c r="W1202" t="n">
        <v>1.14</v>
      </c>
      <c r="X1202" t="n">
        <v>0.04</v>
      </c>
      <c r="Y1202" t="n">
        <v>1</v>
      </c>
      <c r="Z1202" t="n">
        <v>10</v>
      </c>
    </row>
    <row r="1203">
      <c r="A1203" t="n">
        <v>131</v>
      </c>
      <c r="B1203" t="n">
        <v>135</v>
      </c>
      <c r="C1203" t="inlineStr">
        <is>
          <t xml:space="preserve">CONCLUIDO	</t>
        </is>
      </c>
      <c r="D1203" t="n">
        <v>10.2104</v>
      </c>
      <c r="E1203" t="n">
        <v>9.789999999999999</v>
      </c>
      <c r="F1203" t="n">
        <v>6.74</v>
      </c>
      <c r="G1203" t="n">
        <v>101.08</v>
      </c>
      <c r="H1203" t="n">
        <v>1.81</v>
      </c>
      <c r="I1203" t="n">
        <v>4</v>
      </c>
      <c r="J1203" t="n">
        <v>331.62</v>
      </c>
      <c r="K1203" t="n">
        <v>59.89</v>
      </c>
      <c r="L1203" t="n">
        <v>33.75</v>
      </c>
      <c r="M1203" t="n">
        <v>2</v>
      </c>
      <c r="N1203" t="n">
        <v>102.98</v>
      </c>
      <c r="O1203" t="n">
        <v>41133.67</v>
      </c>
      <c r="P1203" t="n">
        <v>106.31</v>
      </c>
      <c r="Q1203" t="n">
        <v>204.14</v>
      </c>
      <c r="R1203" t="n">
        <v>23.25</v>
      </c>
      <c r="S1203" t="n">
        <v>17.37</v>
      </c>
      <c r="T1203" t="n">
        <v>845.15</v>
      </c>
      <c r="U1203" t="n">
        <v>0.75</v>
      </c>
      <c r="V1203" t="n">
        <v>0.76</v>
      </c>
      <c r="W1203" t="n">
        <v>1.14</v>
      </c>
      <c r="X1203" t="n">
        <v>0.05</v>
      </c>
      <c r="Y1203" t="n">
        <v>1</v>
      </c>
      <c r="Z1203" t="n">
        <v>10</v>
      </c>
    </row>
    <row r="1204">
      <c r="A1204" t="n">
        <v>132</v>
      </c>
      <c r="B1204" t="n">
        <v>135</v>
      </c>
      <c r="C1204" t="inlineStr">
        <is>
          <t xml:space="preserve">CONCLUIDO	</t>
        </is>
      </c>
      <c r="D1204" t="n">
        <v>10.2128</v>
      </c>
      <c r="E1204" t="n">
        <v>9.789999999999999</v>
      </c>
      <c r="F1204" t="n">
        <v>6.74</v>
      </c>
      <c r="G1204" t="n">
        <v>101.05</v>
      </c>
      <c r="H1204" t="n">
        <v>1.82</v>
      </c>
      <c r="I1204" t="n">
        <v>4</v>
      </c>
      <c r="J1204" t="n">
        <v>332.21</v>
      </c>
      <c r="K1204" t="n">
        <v>59.89</v>
      </c>
      <c r="L1204" t="n">
        <v>34</v>
      </c>
      <c r="M1204" t="n">
        <v>2</v>
      </c>
      <c r="N1204" t="n">
        <v>103.32</v>
      </c>
      <c r="O1204" t="n">
        <v>41206.49</v>
      </c>
      <c r="P1204" t="n">
        <v>106.19</v>
      </c>
      <c r="Q1204" t="n">
        <v>204.14</v>
      </c>
      <c r="R1204" t="n">
        <v>23.24</v>
      </c>
      <c r="S1204" t="n">
        <v>17.37</v>
      </c>
      <c r="T1204" t="n">
        <v>840.79</v>
      </c>
      <c r="U1204" t="n">
        <v>0.75</v>
      </c>
      <c r="V1204" t="n">
        <v>0.76</v>
      </c>
      <c r="W1204" t="n">
        <v>1.14</v>
      </c>
      <c r="X1204" t="n">
        <v>0.05</v>
      </c>
      <c r="Y1204" t="n">
        <v>1</v>
      </c>
      <c r="Z1204" t="n">
        <v>10</v>
      </c>
    </row>
    <row r="1205">
      <c r="A1205" t="n">
        <v>133</v>
      </c>
      <c r="B1205" t="n">
        <v>135</v>
      </c>
      <c r="C1205" t="inlineStr">
        <is>
          <t xml:space="preserve">CONCLUIDO	</t>
        </is>
      </c>
      <c r="D1205" t="n">
        <v>10.2067</v>
      </c>
      <c r="E1205" t="n">
        <v>9.800000000000001</v>
      </c>
      <c r="F1205" t="n">
        <v>6.74</v>
      </c>
      <c r="G1205" t="n">
        <v>101.13</v>
      </c>
      <c r="H1205" t="n">
        <v>1.83</v>
      </c>
      <c r="I1205" t="n">
        <v>4</v>
      </c>
      <c r="J1205" t="n">
        <v>332.8</v>
      </c>
      <c r="K1205" t="n">
        <v>59.89</v>
      </c>
      <c r="L1205" t="n">
        <v>34.25</v>
      </c>
      <c r="M1205" t="n">
        <v>2</v>
      </c>
      <c r="N1205" t="n">
        <v>103.66</v>
      </c>
      <c r="O1205" t="n">
        <v>41279.48</v>
      </c>
      <c r="P1205" t="n">
        <v>106.15</v>
      </c>
      <c r="Q1205" t="n">
        <v>204.14</v>
      </c>
      <c r="R1205" t="n">
        <v>23.35</v>
      </c>
      <c r="S1205" t="n">
        <v>17.37</v>
      </c>
      <c r="T1205" t="n">
        <v>899.36</v>
      </c>
      <c r="U1205" t="n">
        <v>0.74</v>
      </c>
      <c r="V1205" t="n">
        <v>0.76</v>
      </c>
      <c r="W1205" t="n">
        <v>1.14</v>
      </c>
      <c r="X1205" t="n">
        <v>0.05</v>
      </c>
      <c r="Y1205" t="n">
        <v>1</v>
      </c>
      <c r="Z1205" t="n">
        <v>10</v>
      </c>
    </row>
    <row r="1206">
      <c r="A1206" t="n">
        <v>134</v>
      </c>
      <c r="B1206" t="n">
        <v>135</v>
      </c>
      <c r="C1206" t="inlineStr">
        <is>
          <t xml:space="preserve">CONCLUIDO	</t>
        </is>
      </c>
      <c r="D1206" t="n">
        <v>10.2081</v>
      </c>
      <c r="E1206" t="n">
        <v>9.800000000000001</v>
      </c>
      <c r="F1206" t="n">
        <v>6.74</v>
      </c>
      <c r="G1206" t="n">
        <v>101.11</v>
      </c>
      <c r="H1206" t="n">
        <v>1.84</v>
      </c>
      <c r="I1206" t="n">
        <v>4</v>
      </c>
      <c r="J1206" t="n">
        <v>333.39</v>
      </c>
      <c r="K1206" t="n">
        <v>59.89</v>
      </c>
      <c r="L1206" t="n">
        <v>34.5</v>
      </c>
      <c r="M1206" t="n">
        <v>2</v>
      </c>
      <c r="N1206" t="n">
        <v>104.01</v>
      </c>
      <c r="O1206" t="n">
        <v>41352.63</v>
      </c>
      <c r="P1206" t="n">
        <v>105.81</v>
      </c>
      <c r="Q1206" t="n">
        <v>204.14</v>
      </c>
      <c r="R1206" t="n">
        <v>23.38</v>
      </c>
      <c r="S1206" t="n">
        <v>17.37</v>
      </c>
      <c r="T1206" t="n">
        <v>914.24</v>
      </c>
      <c r="U1206" t="n">
        <v>0.74</v>
      </c>
      <c r="V1206" t="n">
        <v>0.76</v>
      </c>
      <c r="W1206" t="n">
        <v>1.14</v>
      </c>
      <c r="X1206" t="n">
        <v>0.05</v>
      </c>
      <c r="Y1206" t="n">
        <v>1</v>
      </c>
      <c r="Z1206" t="n">
        <v>10</v>
      </c>
    </row>
    <row r="1207">
      <c r="A1207" t="n">
        <v>135</v>
      </c>
      <c r="B1207" t="n">
        <v>135</v>
      </c>
      <c r="C1207" t="inlineStr">
        <is>
          <t xml:space="preserve">CONCLUIDO	</t>
        </is>
      </c>
      <c r="D1207" t="n">
        <v>10.2078</v>
      </c>
      <c r="E1207" t="n">
        <v>9.800000000000001</v>
      </c>
      <c r="F1207" t="n">
        <v>6.74</v>
      </c>
      <c r="G1207" t="n">
        <v>101.12</v>
      </c>
      <c r="H1207" t="n">
        <v>1.85</v>
      </c>
      <c r="I1207" t="n">
        <v>4</v>
      </c>
      <c r="J1207" t="n">
        <v>333.99</v>
      </c>
      <c r="K1207" t="n">
        <v>59.89</v>
      </c>
      <c r="L1207" t="n">
        <v>34.75</v>
      </c>
      <c r="M1207" t="n">
        <v>2</v>
      </c>
      <c r="N1207" t="n">
        <v>104.35</v>
      </c>
      <c r="O1207" t="n">
        <v>41426.07</v>
      </c>
      <c r="P1207" t="n">
        <v>105.68</v>
      </c>
      <c r="Q1207" t="n">
        <v>204.15</v>
      </c>
      <c r="R1207" t="n">
        <v>23.42</v>
      </c>
      <c r="S1207" t="n">
        <v>17.37</v>
      </c>
      <c r="T1207" t="n">
        <v>931.6900000000001</v>
      </c>
      <c r="U1207" t="n">
        <v>0.74</v>
      </c>
      <c r="V1207" t="n">
        <v>0.76</v>
      </c>
      <c r="W1207" t="n">
        <v>1.14</v>
      </c>
      <c r="X1207" t="n">
        <v>0.05</v>
      </c>
      <c r="Y1207" t="n">
        <v>1</v>
      </c>
      <c r="Z1207" t="n">
        <v>10</v>
      </c>
    </row>
    <row r="1208">
      <c r="A1208" t="n">
        <v>136</v>
      </c>
      <c r="B1208" t="n">
        <v>135</v>
      </c>
      <c r="C1208" t="inlineStr">
        <is>
          <t xml:space="preserve">CONCLUIDO	</t>
        </is>
      </c>
      <c r="D1208" t="n">
        <v>10.211</v>
      </c>
      <c r="E1208" t="n">
        <v>9.789999999999999</v>
      </c>
      <c r="F1208" t="n">
        <v>6.74</v>
      </c>
      <c r="G1208" t="n">
        <v>101.07</v>
      </c>
      <c r="H1208" t="n">
        <v>1.86</v>
      </c>
      <c r="I1208" t="n">
        <v>4</v>
      </c>
      <c r="J1208" t="n">
        <v>334.58</v>
      </c>
      <c r="K1208" t="n">
        <v>59.89</v>
      </c>
      <c r="L1208" t="n">
        <v>35</v>
      </c>
      <c r="M1208" t="n">
        <v>2</v>
      </c>
      <c r="N1208" t="n">
        <v>104.7</v>
      </c>
      <c r="O1208" t="n">
        <v>41499.57</v>
      </c>
      <c r="P1208" t="n">
        <v>105.5</v>
      </c>
      <c r="Q1208" t="n">
        <v>204.14</v>
      </c>
      <c r="R1208" t="n">
        <v>23.25</v>
      </c>
      <c r="S1208" t="n">
        <v>17.37</v>
      </c>
      <c r="T1208" t="n">
        <v>845.87</v>
      </c>
      <c r="U1208" t="n">
        <v>0.75</v>
      </c>
      <c r="V1208" t="n">
        <v>0.76</v>
      </c>
      <c r="W1208" t="n">
        <v>1.14</v>
      </c>
      <c r="X1208" t="n">
        <v>0.05</v>
      </c>
      <c r="Y1208" t="n">
        <v>1</v>
      </c>
      <c r="Z1208" t="n">
        <v>10</v>
      </c>
    </row>
    <row r="1209">
      <c r="A1209" t="n">
        <v>137</v>
      </c>
      <c r="B1209" t="n">
        <v>135</v>
      </c>
      <c r="C1209" t="inlineStr">
        <is>
          <t xml:space="preserve">CONCLUIDO	</t>
        </is>
      </c>
      <c r="D1209" t="n">
        <v>10.2099</v>
      </c>
      <c r="E1209" t="n">
        <v>9.789999999999999</v>
      </c>
      <c r="F1209" t="n">
        <v>6.74</v>
      </c>
      <c r="G1209" t="n">
        <v>101.09</v>
      </c>
      <c r="H1209" t="n">
        <v>1.87</v>
      </c>
      <c r="I1209" t="n">
        <v>4</v>
      </c>
      <c r="J1209" t="n">
        <v>335.18</v>
      </c>
      <c r="K1209" t="n">
        <v>59.89</v>
      </c>
      <c r="L1209" t="n">
        <v>35.25</v>
      </c>
      <c r="M1209" t="n">
        <v>2</v>
      </c>
      <c r="N1209" t="n">
        <v>105.04</v>
      </c>
      <c r="O1209" t="n">
        <v>41573.23</v>
      </c>
      <c r="P1209" t="n">
        <v>105.36</v>
      </c>
      <c r="Q1209" t="n">
        <v>204.14</v>
      </c>
      <c r="R1209" t="n">
        <v>23.27</v>
      </c>
      <c r="S1209" t="n">
        <v>17.37</v>
      </c>
      <c r="T1209" t="n">
        <v>858.11</v>
      </c>
      <c r="U1209" t="n">
        <v>0.75</v>
      </c>
      <c r="V1209" t="n">
        <v>0.76</v>
      </c>
      <c r="W1209" t="n">
        <v>1.14</v>
      </c>
      <c r="X1209" t="n">
        <v>0.05</v>
      </c>
      <c r="Y1209" t="n">
        <v>1</v>
      </c>
      <c r="Z1209" t="n">
        <v>10</v>
      </c>
    </row>
    <row r="1210">
      <c r="A1210" t="n">
        <v>138</v>
      </c>
      <c r="B1210" t="n">
        <v>135</v>
      </c>
      <c r="C1210" t="inlineStr">
        <is>
          <t xml:space="preserve">CONCLUIDO	</t>
        </is>
      </c>
      <c r="D1210" t="n">
        <v>10.2096</v>
      </c>
      <c r="E1210" t="n">
        <v>9.789999999999999</v>
      </c>
      <c r="F1210" t="n">
        <v>6.74</v>
      </c>
      <c r="G1210" t="n">
        <v>101.09</v>
      </c>
      <c r="H1210" t="n">
        <v>1.88</v>
      </c>
      <c r="I1210" t="n">
        <v>4</v>
      </c>
      <c r="J1210" t="n">
        <v>335.78</v>
      </c>
      <c r="K1210" t="n">
        <v>59.89</v>
      </c>
      <c r="L1210" t="n">
        <v>35.5</v>
      </c>
      <c r="M1210" t="n">
        <v>2</v>
      </c>
      <c r="N1210" t="n">
        <v>105.39</v>
      </c>
      <c r="O1210" t="n">
        <v>41647.07</v>
      </c>
      <c r="P1210" t="n">
        <v>105.32</v>
      </c>
      <c r="Q1210" t="n">
        <v>204.14</v>
      </c>
      <c r="R1210" t="n">
        <v>23.32</v>
      </c>
      <c r="S1210" t="n">
        <v>17.37</v>
      </c>
      <c r="T1210" t="n">
        <v>883.88</v>
      </c>
      <c r="U1210" t="n">
        <v>0.74</v>
      </c>
      <c r="V1210" t="n">
        <v>0.76</v>
      </c>
      <c r="W1210" t="n">
        <v>1.14</v>
      </c>
      <c r="X1210" t="n">
        <v>0.05</v>
      </c>
      <c r="Y1210" t="n">
        <v>1</v>
      </c>
      <c r="Z1210" t="n">
        <v>10</v>
      </c>
    </row>
    <row r="1211">
      <c r="A1211" t="n">
        <v>139</v>
      </c>
      <c r="B1211" t="n">
        <v>135</v>
      </c>
      <c r="C1211" t="inlineStr">
        <is>
          <t xml:space="preserve">CONCLUIDO	</t>
        </is>
      </c>
      <c r="D1211" t="n">
        <v>10.2116</v>
      </c>
      <c r="E1211" t="n">
        <v>9.789999999999999</v>
      </c>
      <c r="F1211" t="n">
        <v>6.74</v>
      </c>
      <c r="G1211" t="n">
        <v>101.06</v>
      </c>
      <c r="H1211" t="n">
        <v>1.89</v>
      </c>
      <c r="I1211" t="n">
        <v>4</v>
      </c>
      <c r="J1211" t="n">
        <v>336.38</v>
      </c>
      <c r="K1211" t="n">
        <v>59.89</v>
      </c>
      <c r="L1211" t="n">
        <v>35.75</v>
      </c>
      <c r="M1211" t="n">
        <v>2</v>
      </c>
      <c r="N1211" t="n">
        <v>105.74</v>
      </c>
      <c r="O1211" t="n">
        <v>41721.08</v>
      </c>
      <c r="P1211" t="n">
        <v>105.19</v>
      </c>
      <c r="Q1211" t="n">
        <v>204.14</v>
      </c>
      <c r="R1211" t="n">
        <v>23.2</v>
      </c>
      <c r="S1211" t="n">
        <v>17.37</v>
      </c>
      <c r="T1211" t="n">
        <v>820.85</v>
      </c>
      <c r="U1211" t="n">
        <v>0.75</v>
      </c>
      <c r="V1211" t="n">
        <v>0.76</v>
      </c>
      <c r="W1211" t="n">
        <v>1.14</v>
      </c>
      <c r="X1211" t="n">
        <v>0.05</v>
      </c>
      <c r="Y1211" t="n">
        <v>1</v>
      </c>
      <c r="Z1211" t="n">
        <v>10</v>
      </c>
    </row>
    <row r="1212">
      <c r="A1212" t="n">
        <v>140</v>
      </c>
      <c r="B1212" t="n">
        <v>135</v>
      </c>
      <c r="C1212" t="inlineStr">
        <is>
          <t xml:space="preserve">CONCLUIDO	</t>
        </is>
      </c>
      <c r="D1212" t="n">
        <v>10.2116</v>
      </c>
      <c r="E1212" t="n">
        <v>9.789999999999999</v>
      </c>
      <c r="F1212" t="n">
        <v>6.74</v>
      </c>
      <c r="G1212" t="n">
        <v>101.06</v>
      </c>
      <c r="H1212" t="n">
        <v>1.9</v>
      </c>
      <c r="I1212" t="n">
        <v>4</v>
      </c>
      <c r="J1212" t="n">
        <v>336.98</v>
      </c>
      <c r="K1212" t="n">
        <v>59.89</v>
      </c>
      <c r="L1212" t="n">
        <v>36</v>
      </c>
      <c r="M1212" t="n">
        <v>2</v>
      </c>
      <c r="N1212" t="n">
        <v>106.09</v>
      </c>
      <c r="O1212" t="n">
        <v>41795.26</v>
      </c>
      <c r="P1212" t="n">
        <v>104.95</v>
      </c>
      <c r="Q1212" t="n">
        <v>204.14</v>
      </c>
      <c r="R1212" t="n">
        <v>23.29</v>
      </c>
      <c r="S1212" t="n">
        <v>17.37</v>
      </c>
      <c r="T1212" t="n">
        <v>869.12</v>
      </c>
      <c r="U1212" t="n">
        <v>0.75</v>
      </c>
      <c r="V1212" t="n">
        <v>0.76</v>
      </c>
      <c r="W1212" t="n">
        <v>1.14</v>
      </c>
      <c r="X1212" t="n">
        <v>0.05</v>
      </c>
      <c r="Y1212" t="n">
        <v>1</v>
      </c>
      <c r="Z1212" t="n">
        <v>10</v>
      </c>
    </row>
    <row r="1213">
      <c r="A1213" t="n">
        <v>141</v>
      </c>
      <c r="B1213" t="n">
        <v>135</v>
      </c>
      <c r="C1213" t="inlineStr">
        <is>
          <t xml:space="preserve">CONCLUIDO	</t>
        </is>
      </c>
      <c r="D1213" t="n">
        <v>10.2076</v>
      </c>
      <c r="E1213" t="n">
        <v>9.800000000000001</v>
      </c>
      <c r="F1213" t="n">
        <v>6.74</v>
      </c>
      <c r="G1213" t="n">
        <v>101.12</v>
      </c>
      <c r="H1213" t="n">
        <v>1.91</v>
      </c>
      <c r="I1213" t="n">
        <v>4</v>
      </c>
      <c r="J1213" t="n">
        <v>337.58</v>
      </c>
      <c r="K1213" t="n">
        <v>59.89</v>
      </c>
      <c r="L1213" t="n">
        <v>36.25</v>
      </c>
      <c r="M1213" t="n">
        <v>2</v>
      </c>
      <c r="N1213" t="n">
        <v>106.45</v>
      </c>
      <c r="O1213" t="n">
        <v>41869.62</v>
      </c>
      <c r="P1213" t="n">
        <v>104.79</v>
      </c>
      <c r="Q1213" t="n">
        <v>204.14</v>
      </c>
      <c r="R1213" t="n">
        <v>23.37</v>
      </c>
      <c r="S1213" t="n">
        <v>17.37</v>
      </c>
      <c r="T1213" t="n">
        <v>907.79</v>
      </c>
      <c r="U1213" t="n">
        <v>0.74</v>
      </c>
      <c r="V1213" t="n">
        <v>0.76</v>
      </c>
      <c r="W1213" t="n">
        <v>1.14</v>
      </c>
      <c r="X1213" t="n">
        <v>0.05</v>
      </c>
      <c r="Y1213" t="n">
        <v>1</v>
      </c>
      <c r="Z1213" t="n">
        <v>10</v>
      </c>
    </row>
    <row r="1214">
      <c r="A1214" t="n">
        <v>142</v>
      </c>
      <c r="B1214" t="n">
        <v>135</v>
      </c>
      <c r="C1214" t="inlineStr">
        <is>
          <t xml:space="preserve">CONCLUIDO	</t>
        </is>
      </c>
      <c r="D1214" t="n">
        <v>10.2073</v>
      </c>
      <c r="E1214" t="n">
        <v>9.800000000000001</v>
      </c>
      <c r="F1214" t="n">
        <v>6.74</v>
      </c>
      <c r="G1214" t="n">
        <v>101.12</v>
      </c>
      <c r="H1214" t="n">
        <v>1.92</v>
      </c>
      <c r="I1214" t="n">
        <v>4</v>
      </c>
      <c r="J1214" t="n">
        <v>338.19</v>
      </c>
      <c r="K1214" t="n">
        <v>59.89</v>
      </c>
      <c r="L1214" t="n">
        <v>36.5</v>
      </c>
      <c r="M1214" t="n">
        <v>2</v>
      </c>
      <c r="N1214" t="n">
        <v>106.8</v>
      </c>
      <c r="O1214" t="n">
        <v>41944.15</v>
      </c>
      <c r="P1214" t="n">
        <v>104.48</v>
      </c>
      <c r="Q1214" t="n">
        <v>204.14</v>
      </c>
      <c r="R1214" t="n">
        <v>23.41</v>
      </c>
      <c r="S1214" t="n">
        <v>17.37</v>
      </c>
      <c r="T1214" t="n">
        <v>926.91</v>
      </c>
      <c r="U1214" t="n">
        <v>0.74</v>
      </c>
      <c r="V1214" t="n">
        <v>0.76</v>
      </c>
      <c r="W1214" t="n">
        <v>1.14</v>
      </c>
      <c r="X1214" t="n">
        <v>0.05</v>
      </c>
      <c r="Y1214" t="n">
        <v>1</v>
      </c>
      <c r="Z1214" t="n">
        <v>10</v>
      </c>
    </row>
    <row r="1215">
      <c r="A1215" t="n">
        <v>143</v>
      </c>
      <c r="B1215" t="n">
        <v>135</v>
      </c>
      <c r="C1215" t="inlineStr">
        <is>
          <t xml:space="preserve">CONCLUIDO	</t>
        </is>
      </c>
      <c r="D1215" t="n">
        <v>10.2073</v>
      </c>
      <c r="E1215" t="n">
        <v>9.800000000000001</v>
      </c>
      <c r="F1215" t="n">
        <v>6.74</v>
      </c>
      <c r="G1215" t="n">
        <v>101.12</v>
      </c>
      <c r="H1215" t="n">
        <v>1.93</v>
      </c>
      <c r="I1215" t="n">
        <v>4</v>
      </c>
      <c r="J1215" t="n">
        <v>338.79</v>
      </c>
      <c r="K1215" t="n">
        <v>59.89</v>
      </c>
      <c r="L1215" t="n">
        <v>36.75</v>
      </c>
      <c r="M1215" t="n">
        <v>2</v>
      </c>
      <c r="N1215" t="n">
        <v>107.16</v>
      </c>
      <c r="O1215" t="n">
        <v>42018.86</v>
      </c>
      <c r="P1215" t="n">
        <v>104.3</v>
      </c>
      <c r="Q1215" t="n">
        <v>204.14</v>
      </c>
      <c r="R1215" t="n">
        <v>23.35</v>
      </c>
      <c r="S1215" t="n">
        <v>17.37</v>
      </c>
      <c r="T1215" t="n">
        <v>896.0700000000001</v>
      </c>
      <c r="U1215" t="n">
        <v>0.74</v>
      </c>
      <c r="V1215" t="n">
        <v>0.76</v>
      </c>
      <c r="W1215" t="n">
        <v>1.14</v>
      </c>
      <c r="X1215" t="n">
        <v>0.05</v>
      </c>
      <c r="Y1215" t="n">
        <v>1</v>
      </c>
      <c r="Z1215" t="n">
        <v>10</v>
      </c>
    </row>
    <row r="1216">
      <c r="A1216" t="n">
        <v>144</v>
      </c>
      <c r="B1216" t="n">
        <v>135</v>
      </c>
      <c r="C1216" t="inlineStr">
        <is>
          <t xml:space="preserve">CONCLUIDO	</t>
        </is>
      </c>
      <c r="D1216" t="n">
        <v>10.2869</v>
      </c>
      <c r="E1216" t="n">
        <v>9.720000000000001</v>
      </c>
      <c r="F1216" t="n">
        <v>6.72</v>
      </c>
      <c r="G1216" t="n">
        <v>134.33</v>
      </c>
      <c r="H1216" t="n">
        <v>1.94</v>
      </c>
      <c r="I1216" t="n">
        <v>3</v>
      </c>
      <c r="J1216" t="n">
        <v>339.4</v>
      </c>
      <c r="K1216" t="n">
        <v>59.89</v>
      </c>
      <c r="L1216" t="n">
        <v>37</v>
      </c>
      <c r="M1216" t="n">
        <v>1</v>
      </c>
      <c r="N1216" t="n">
        <v>107.51</v>
      </c>
      <c r="O1216" t="n">
        <v>42093.75</v>
      </c>
      <c r="P1216" t="n">
        <v>103.44</v>
      </c>
      <c r="Q1216" t="n">
        <v>204.14</v>
      </c>
      <c r="R1216" t="n">
        <v>22.59</v>
      </c>
      <c r="S1216" t="n">
        <v>17.37</v>
      </c>
      <c r="T1216" t="n">
        <v>520.29</v>
      </c>
      <c r="U1216" t="n">
        <v>0.77</v>
      </c>
      <c r="V1216" t="n">
        <v>0.76</v>
      </c>
      <c r="W1216" t="n">
        <v>1.14</v>
      </c>
      <c r="X1216" t="n">
        <v>0.03</v>
      </c>
      <c r="Y1216" t="n">
        <v>1</v>
      </c>
      <c r="Z1216" t="n">
        <v>10</v>
      </c>
    </row>
    <row r="1217">
      <c r="A1217" t="n">
        <v>145</v>
      </c>
      <c r="B1217" t="n">
        <v>135</v>
      </c>
      <c r="C1217" t="inlineStr">
        <is>
          <t xml:space="preserve">CONCLUIDO	</t>
        </is>
      </c>
      <c r="D1217" t="n">
        <v>10.2857</v>
      </c>
      <c r="E1217" t="n">
        <v>9.720000000000001</v>
      </c>
      <c r="F1217" t="n">
        <v>6.72</v>
      </c>
      <c r="G1217" t="n">
        <v>134.35</v>
      </c>
      <c r="H1217" t="n">
        <v>1.95</v>
      </c>
      <c r="I1217" t="n">
        <v>3</v>
      </c>
      <c r="J1217" t="n">
        <v>340.01</v>
      </c>
      <c r="K1217" t="n">
        <v>59.89</v>
      </c>
      <c r="L1217" t="n">
        <v>37.25</v>
      </c>
      <c r="M1217" t="n">
        <v>1</v>
      </c>
      <c r="N1217" t="n">
        <v>107.87</v>
      </c>
      <c r="O1217" t="n">
        <v>42168.82</v>
      </c>
      <c r="P1217" t="n">
        <v>103.52</v>
      </c>
      <c r="Q1217" t="n">
        <v>204.15</v>
      </c>
      <c r="R1217" t="n">
        <v>22.61</v>
      </c>
      <c r="S1217" t="n">
        <v>17.37</v>
      </c>
      <c r="T1217" t="n">
        <v>530.74</v>
      </c>
      <c r="U1217" t="n">
        <v>0.77</v>
      </c>
      <c r="V1217" t="n">
        <v>0.76</v>
      </c>
      <c r="W1217" t="n">
        <v>1.14</v>
      </c>
      <c r="X1217" t="n">
        <v>0.03</v>
      </c>
      <c r="Y1217" t="n">
        <v>1</v>
      </c>
      <c r="Z1217" t="n">
        <v>10</v>
      </c>
    </row>
    <row r="1218">
      <c r="A1218" t="n">
        <v>146</v>
      </c>
      <c r="B1218" t="n">
        <v>135</v>
      </c>
      <c r="C1218" t="inlineStr">
        <is>
          <t xml:space="preserve">CONCLUIDO	</t>
        </is>
      </c>
      <c r="D1218" t="n">
        <v>10.2854</v>
      </c>
      <c r="E1218" t="n">
        <v>9.720000000000001</v>
      </c>
      <c r="F1218" t="n">
        <v>6.72</v>
      </c>
      <c r="G1218" t="n">
        <v>134.36</v>
      </c>
      <c r="H1218" t="n">
        <v>1.96</v>
      </c>
      <c r="I1218" t="n">
        <v>3</v>
      </c>
      <c r="J1218" t="n">
        <v>340.62</v>
      </c>
      <c r="K1218" t="n">
        <v>59.89</v>
      </c>
      <c r="L1218" t="n">
        <v>37.5</v>
      </c>
      <c r="M1218" t="n">
        <v>1</v>
      </c>
      <c r="N1218" t="n">
        <v>108.23</v>
      </c>
      <c r="O1218" t="n">
        <v>42244.08</v>
      </c>
      <c r="P1218" t="n">
        <v>103.95</v>
      </c>
      <c r="Q1218" t="n">
        <v>204.14</v>
      </c>
      <c r="R1218" t="n">
        <v>22.62</v>
      </c>
      <c r="S1218" t="n">
        <v>17.37</v>
      </c>
      <c r="T1218" t="n">
        <v>539.36</v>
      </c>
      <c r="U1218" t="n">
        <v>0.77</v>
      </c>
      <c r="V1218" t="n">
        <v>0.76</v>
      </c>
      <c r="W1218" t="n">
        <v>1.14</v>
      </c>
      <c r="X1218" t="n">
        <v>0.03</v>
      </c>
      <c r="Y1218" t="n">
        <v>1</v>
      </c>
      <c r="Z1218" t="n">
        <v>10</v>
      </c>
    </row>
    <row r="1219">
      <c r="A1219" t="n">
        <v>147</v>
      </c>
      <c r="B1219" t="n">
        <v>135</v>
      </c>
      <c r="C1219" t="inlineStr">
        <is>
          <t xml:space="preserve">CONCLUIDO	</t>
        </is>
      </c>
      <c r="D1219" t="n">
        <v>10.2837</v>
      </c>
      <c r="E1219" t="n">
        <v>9.720000000000001</v>
      </c>
      <c r="F1219" t="n">
        <v>6.72</v>
      </c>
      <c r="G1219" t="n">
        <v>134.39</v>
      </c>
      <c r="H1219" t="n">
        <v>1.97</v>
      </c>
      <c r="I1219" t="n">
        <v>3</v>
      </c>
      <c r="J1219" t="n">
        <v>341.23</v>
      </c>
      <c r="K1219" t="n">
        <v>59.89</v>
      </c>
      <c r="L1219" t="n">
        <v>37.75</v>
      </c>
      <c r="M1219" t="n">
        <v>1</v>
      </c>
      <c r="N1219" t="n">
        <v>108.59</v>
      </c>
      <c r="O1219" t="n">
        <v>42319.51</v>
      </c>
      <c r="P1219" t="n">
        <v>104.09</v>
      </c>
      <c r="Q1219" t="n">
        <v>204.14</v>
      </c>
      <c r="R1219" t="n">
        <v>22.67</v>
      </c>
      <c r="S1219" t="n">
        <v>17.37</v>
      </c>
      <c r="T1219" t="n">
        <v>564.01</v>
      </c>
      <c r="U1219" t="n">
        <v>0.77</v>
      </c>
      <c r="V1219" t="n">
        <v>0.76</v>
      </c>
      <c r="W1219" t="n">
        <v>1.14</v>
      </c>
      <c r="X1219" t="n">
        <v>0.03</v>
      </c>
      <c r="Y1219" t="n">
        <v>1</v>
      </c>
      <c r="Z1219" t="n">
        <v>10</v>
      </c>
    </row>
    <row r="1220">
      <c r="A1220" t="n">
        <v>148</v>
      </c>
      <c r="B1220" t="n">
        <v>135</v>
      </c>
      <c r="C1220" t="inlineStr">
        <is>
          <t xml:space="preserve">CONCLUIDO	</t>
        </is>
      </c>
      <c r="D1220" t="n">
        <v>10.284</v>
      </c>
      <c r="E1220" t="n">
        <v>9.720000000000001</v>
      </c>
      <c r="F1220" t="n">
        <v>6.72</v>
      </c>
      <c r="G1220" t="n">
        <v>134.38</v>
      </c>
      <c r="H1220" t="n">
        <v>1.98</v>
      </c>
      <c r="I1220" t="n">
        <v>3</v>
      </c>
      <c r="J1220" t="n">
        <v>341.84</v>
      </c>
      <c r="K1220" t="n">
        <v>59.89</v>
      </c>
      <c r="L1220" t="n">
        <v>38</v>
      </c>
      <c r="M1220" t="n">
        <v>1</v>
      </c>
      <c r="N1220" t="n">
        <v>108.96</v>
      </c>
      <c r="O1220" t="n">
        <v>42395.13</v>
      </c>
      <c r="P1220" t="n">
        <v>104.4</v>
      </c>
      <c r="Q1220" t="n">
        <v>204.14</v>
      </c>
      <c r="R1220" t="n">
        <v>22.68</v>
      </c>
      <c r="S1220" t="n">
        <v>17.37</v>
      </c>
      <c r="T1220" t="n">
        <v>567.9299999999999</v>
      </c>
      <c r="U1220" t="n">
        <v>0.77</v>
      </c>
      <c r="V1220" t="n">
        <v>0.76</v>
      </c>
      <c r="W1220" t="n">
        <v>1.14</v>
      </c>
      <c r="X1220" t="n">
        <v>0.03</v>
      </c>
      <c r="Y1220" t="n">
        <v>1</v>
      </c>
      <c r="Z1220" t="n">
        <v>10</v>
      </c>
    </row>
    <row r="1221">
      <c r="A1221" t="n">
        <v>149</v>
      </c>
      <c r="B1221" t="n">
        <v>135</v>
      </c>
      <c r="C1221" t="inlineStr">
        <is>
          <t xml:space="preserve">CONCLUIDO	</t>
        </is>
      </c>
      <c r="D1221" t="n">
        <v>10.2845</v>
      </c>
      <c r="E1221" t="n">
        <v>9.720000000000001</v>
      </c>
      <c r="F1221" t="n">
        <v>6.72</v>
      </c>
      <c r="G1221" t="n">
        <v>134.37</v>
      </c>
      <c r="H1221" t="n">
        <v>1.99</v>
      </c>
      <c r="I1221" t="n">
        <v>3</v>
      </c>
      <c r="J1221" t="n">
        <v>342.46</v>
      </c>
      <c r="K1221" t="n">
        <v>59.89</v>
      </c>
      <c r="L1221" t="n">
        <v>38.25</v>
      </c>
      <c r="M1221" t="n">
        <v>1</v>
      </c>
      <c r="N1221" t="n">
        <v>109.32</v>
      </c>
      <c r="O1221" t="n">
        <v>42470.94</v>
      </c>
      <c r="P1221" t="n">
        <v>104.5</v>
      </c>
      <c r="Q1221" t="n">
        <v>204.14</v>
      </c>
      <c r="R1221" t="n">
        <v>22.67</v>
      </c>
      <c r="S1221" t="n">
        <v>17.37</v>
      </c>
      <c r="T1221" t="n">
        <v>562.6900000000001</v>
      </c>
      <c r="U1221" t="n">
        <v>0.77</v>
      </c>
      <c r="V1221" t="n">
        <v>0.76</v>
      </c>
      <c r="W1221" t="n">
        <v>1.14</v>
      </c>
      <c r="X1221" t="n">
        <v>0.03</v>
      </c>
      <c r="Y1221" t="n">
        <v>1</v>
      </c>
      <c r="Z1221" t="n">
        <v>10</v>
      </c>
    </row>
    <row r="1222">
      <c r="A1222" t="n">
        <v>150</v>
      </c>
      <c r="B1222" t="n">
        <v>135</v>
      </c>
      <c r="C1222" t="inlineStr">
        <is>
          <t xml:space="preserve">CONCLUIDO	</t>
        </is>
      </c>
      <c r="D1222" t="n">
        <v>10.2848</v>
      </c>
      <c r="E1222" t="n">
        <v>9.720000000000001</v>
      </c>
      <c r="F1222" t="n">
        <v>6.72</v>
      </c>
      <c r="G1222" t="n">
        <v>134.37</v>
      </c>
      <c r="H1222" t="n">
        <v>2</v>
      </c>
      <c r="I1222" t="n">
        <v>3</v>
      </c>
      <c r="J1222" t="n">
        <v>343.08</v>
      </c>
      <c r="K1222" t="n">
        <v>59.89</v>
      </c>
      <c r="L1222" t="n">
        <v>38.5</v>
      </c>
      <c r="M1222" t="n">
        <v>1</v>
      </c>
      <c r="N1222" t="n">
        <v>109.69</v>
      </c>
      <c r="O1222" t="n">
        <v>42546.93</v>
      </c>
      <c r="P1222" t="n">
        <v>104.6</v>
      </c>
      <c r="Q1222" t="n">
        <v>204.14</v>
      </c>
      <c r="R1222" t="n">
        <v>22.64</v>
      </c>
      <c r="S1222" t="n">
        <v>17.37</v>
      </c>
      <c r="T1222" t="n">
        <v>548.21</v>
      </c>
      <c r="U1222" t="n">
        <v>0.77</v>
      </c>
      <c r="V1222" t="n">
        <v>0.76</v>
      </c>
      <c r="W1222" t="n">
        <v>1.14</v>
      </c>
      <c r="X1222" t="n">
        <v>0.03</v>
      </c>
      <c r="Y1222" t="n">
        <v>1</v>
      </c>
      <c r="Z1222" t="n">
        <v>10</v>
      </c>
    </row>
    <row r="1223">
      <c r="A1223" t="n">
        <v>151</v>
      </c>
      <c r="B1223" t="n">
        <v>135</v>
      </c>
      <c r="C1223" t="inlineStr">
        <is>
          <t xml:space="preserve">CONCLUIDO	</t>
        </is>
      </c>
      <c r="D1223" t="n">
        <v>10.2872</v>
      </c>
      <c r="E1223" t="n">
        <v>9.720000000000001</v>
      </c>
      <c r="F1223" t="n">
        <v>6.72</v>
      </c>
      <c r="G1223" t="n">
        <v>134.32</v>
      </c>
      <c r="H1223" t="n">
        <v>2.01</v>
      </c>
      <c r="I1223" t="n">
        <v>3</v>
      </c>
      <c r="J1223" t="n">
        <v>343.69</v>
      </c>
      <c r="K1223" t="n">
        <v>59.89</v>
      </c>
      <c r="L1223" t="n">
        <v>38.75</v>
      </c>
      <c r="M1223" t="n">
        <v>1</v>
      </c>
      <c r="N1223" t="n">
        <v>110.06</v>
      </c>
      <c r="O1223" t="n">
        <v>42623.24</v>
      </c>
      <c r="P1223" t="n">
        <v>104.85</v>
      </c>
      <c r="Q1223" t="n">
        <v>204.14</v>
      </c>
      <c r="R1223" t="n">
        <v>22.59</v>
      </c>
      <c r="S1223" t="n">
        <v>17.37</v>
      </c>
      <c r="T1223" t="n">
        <v>524.54</v>
      </c>
      <c r="U1223" t="n">
        <v>0.77</v>
      </c>
      <c r="V1223" t="n">
        <v>0.76</v>
      </c>
      <c r="W1223" t="n">
        <v>1.14</v>
      </c>
      <c r="X1223" t="n">
        <v>0.03</v>
      </c>
      <c r="Y1223" t="n">
        <v>1</v>
      </c>
      <c r="Z1223" t="n">
        <v>10</v>
      </c>
    </row>
    <row r="1224">
      <c r="A1224" t="n">
        <v>152</v>
      </c>
      <c r="B1224" t="n">
        <v>135</v>
      </c>
      <c r="C1224" t="inlineStr">
        <is>
          <t xml:space="preserve">CONCLUIDO	</t>
        </is>
      </c>
      <c r="D1224" t="n">
        <v>10.2851</v>
      </c>
      <c r="E1224" t="n">
        <v>9.720000000000001</v>
      </c>
      <c r="F1224" t="n">
        <v>6.72</v>
      </c>
      <c r="G1224" t="n">
        <v>134.36</v>
      </c>
      <c r="H1224" t="n">
        <v>2.02</v>
      </c>
      <c r="I1224" t="n">
        <v>3</v>
      </c>
      <c r="J1224" t="n">
        <v>344.31</v>
      </c>
      <c r="K1224" t="n">
        <v>59.89</v>
      </c>
      <c r="L1224" t="n">
        <v>39</v>
      </c>
      <c r="M1224" t="n">
        <v>1</v>
      </c>
      <c r="N1224" t="n">
        <v>110.43</v>
      </c>
      <c r="O1224" t="n">
        <v>42699.62</v>
      </c>
      <c r="P1224" t="n">
        <v>105.01</v>
      </c>
      <c r="Q1224" t="n">
        <v>204.14</v>
      </c>
      <c r="R1224" t="n">
        <v>22.61</v>
      </c>
      <c r="S1224" t="n">
        <v>17.37</v>
      </c>
      <c r="T1224" t="n">
        <v>534.24</v>
      </c>
      <c r="U1224" t="n">
        <v>0.77</v>
      </c>
      <c r="V1224" t="n">
        <v>0.76</v>
      </c>
      <c r="W1224" t="n">
        <v>1.14</v>
      </c>
      <c r="X1224" t="n">
        <v>0.03</v>
      </c>
      <c r="Y1224" t="n">
        <v>1</v>
      </c>
      <c r="Z1224" t="n">
        <v>10</v>
      </c>
    </row>
    <row r="1225">
      <c r="A1225" t="n">
        <v>153</v>
      </c>
      <c r="B1225" t="n">
        <v>135</v>
      </c>
      <c r="C1225" t="inlineStr">
        <is>
          <t xml:space="preserve">CONCLUIDO	</t>
        </is>
      </c>
      <c r="D1225" t="n">
        <v>10.2845</v>
      </c>
      <c r="E1225" t="n">
        <v>9.720000000000001</v>
      </c>
      <c r="F1225" t="n">
        <v>6.72</v>
      </c>
      <c r="G1225" t="n">
        <v>134.37</v>
      </c>
      <c r="H1225" t="n">
        <v>2.03</v>
      </c>
      <c r="I1225" t="n">
        <v>3</v>
      </c>
      <c r="J1225" t="n">
        <v>344.93</v>
      </c>
      <c r="K1225" t="n">
        <v>59.89</v>
      </c>
      <c r="L1225" t="n">
        <v>39.25</v>
      </c>
      <c r="M1225" t="n">
        <v>1</v>
      </c>
      <c r="N1225" t="n">
        <v>110.8</v>
      </c>
      <c r="O1225" t="n">
        <v>42776.18</v>
      </c>
      <c r="P1225" t="n">
        <v>105.11</v>
      </c>
      <c r="Q1225" t="n">
        <v>204.16</v>
      </c>
      <c r="R1225" t="n">
        <v>22.66</v>
      </c>
      <c r="S1225" t="n">
        <v>17.37</v>
      </c>
      <c r="T1225" t="n">
        <v>559.76</v>
      </c>
      <c r="U1225" t="n">
        <v>0.77</v>
      </c>
      <c r="V1225" t="n">
        <v>0.76</v>
      </c>
      <c r="W1225" t="n">
        <v>1.14</v>
      </c>
      <c r="X1225" t="n">
        <v>0.03</v>
      </c>
      <c r="Y1225" t="n">
        <v>1</v>
      </c>
      <c r="Z1225" t="n">
        <v>10</v>
      </c>
    </row>
    <row r="1226">
      <c r="A1226" t="n">
        <v>154</v>
      </c>
      <c r="B1226" t="n">
        <v>135</v>
      </c>
      <c r="C1226" t="inlineStr">
        <is>
          <t xml:space="preserve">CONCLUIDO	</t>
        </is>
      </c>
      <c r="D1226" t="n">
        <v>10.2828</v>
      </c>
      <c r="E1226" t="n">
        <v>9.720000000000001</v>
      </c>
      <c r="F1226" t="n">
        <v>6.72</v>
      </c>
      <c r="G1226" t="n">
        <v>134.41</v>
      </c>
      <c r="H1226" t="n">
        <v>2.04</v>
      </c>
      <c r="I1226" t="n">
        <v>3</v>
      </c>
      <c r="J1226" t="n">
        <v>345.56</v>
      </c>
      <c r="K1226" t="n">
        <v>59.89</v>
      </c>
      <c r="L1226" t="n">
        <v>39.5</v>
      </c>
      <c r="M1226" t="n">
        <v>1</v>
      </c>
      <c r="N1226" t="n">
        <v>111.17</v>
      </c>
      <c r="O1226" t="n">
        <v>42852.94</v>
      </c>
      <c r="P1226" t="n">
        <v>105.23</v>
      </c>
      <c r="Q1226" t="n">
        <v>204.19</v>
      </c>
      <c r="R1226" t="n">
        <v>22.73</v>
      </c>
      <c r="S1226" t="n">
        <v>17.37</v>
      </c>
      <c r="T1226" t="n">
        <v>593.91</v>
      </c>
      <c r="U1226" t="n">
        <v>0.76</v>
      </c>
      <c r="V1226" t="n">
        <v>0.76</v>
      </c>
      <c r="W1226" t="n">
        <v>1.14</v>
      </c>
      <c r="X1226" t="n">
        <v>0.03</v>
      </c>
      <c r="Y1226" t="n">
        <v>1</v>
      </c>
      <c r="Z1226" t="n">
        <v>10</v>
      </c>
    </row>
    <row r="1227">
      <c r="A1227" t="n">
        <v>155</v>
      </c>
      <c r="B1227" t="n">
        <v>135</v>
      </c>
      <c r="C1227" t="inlineStr">
        <is>
          <t xml:space="preserve">CONCLUIDO	</t>
        </is>
      </c>
      <c r="D1227" t="n">
        <v>10.2804</v>
      </c>
      <c r="E1227" t="n">
        <v>9.73</v>
      </c>
      <c r="F1227" t="n">
        <v>6.72</v>
      </c>
      <c r="G1227" t="n">
        <v>134.45</v>
      </c>
      <c r="H1227" t="n">
        <v>2.05</v>
      </c>
      <c r="I1227" t="n">
        <v>3</v>
      </c>
      <c r="J1227" t="n">
        <v>346.18</v>
      </c>
      <c r="K1227" t="n">
        <v>59.89</v>
      </c>
      <c r="L1227" t="n">
        <v>39.75</v>
      </c>
      <c r="M1227" t="n">
        <v>1</v>
      </c>
      <c r="N1227" t="n">
        <v>111.54</v>
      </c>
      <c r="O1227" t="n">
        <v>42929.9</v>
      </c>
      <c r="P1227" t="n">
        <v>105.33</v>
      </c>
      <c r="Q1227" t="n">
        <v>204.14</v>
      </c>
      <c r="R1227" t="n">
        <v>22.77</v>
      </c>
      <c r="S1227" t="n">
        <v>17.37</v>
      </c>
      <c r="T1227" t="n">
        <v>613.54</v>
      </c>
      <c r="U1227" t="n">
        <v>0.76</v>
      </c>
      <c r="V1227" t="n">
        <v>0.76</v>
      </c>
      <c r="W1227" t="n">
        <v>1.14</v>
      </c>
      <c r="X1227" t="n">
        <v>0.03</v>
      </c>
      <c r="Y1227" t="n">
        <v>1</v>
      </c>
      <c r="Z1227" t="n">
        <v>10</v>
      </c>
    </row>
    <row r="1228">
      <c r="A1228" t="n">
        <v>156</v>
      </c>
      <c r="B1228" t="n">
        <v>135</v>
      </c>
      <c r="C1228" t="inlineStr">
        <is>
          <t xml:space="preserve">CONCLUIDO	</t>
        </is>
      </c>
      <c r="D1228" t="n">
        <v>10.2831</v>
      </c>
      <c r="E1228" t="n">
        <v>9.720000000000001</v>
      </c>
      <c r="F1228" t="n">
        <v>6.72</v>
      </c>
      <c r="G1228" t="n">
        <v>134.4</v>
      </c>
      <c r="H1228" t="n">
        <v>2.06</v>
      </c>
      <c r="I1228" t="n">
        <v>3</v>
      </c>
      <c r="J1228" t="n">
        <v>346.81</v>
      </c>
      <c r="K1228" t="n">
        <v>59.89</v>
      </c>
      <c r="L1228" t="n">
        <v>40</v>
      </c>
      <c r="M1228" t="n">
        <v>1</v>
      </c>
      <c r="N1228" t="n">
        <v>111.92</v>
      </c>
      <c r="O1228" t="n">
        <v>43007.05</v>
      </c>
      <c r="P1228" t="n">
        <v>105.33</v>
      </c>
      <c r="Q1228" t="n">
        <v>204.14</v>
      </c>
      <c r="R1228" t="n">
        <v>22.71</v>
      </c>
      <c r="S1228" t="n">
        <v>17.37</v>
      </c>
      <c r="T1228" t="n">
        <v>583.3200000000001</v>
      </c>
      <c r="U1228" t="n">
        <v>0.76</v>
      </c>
      <c r="V1228" t="n">
        <v>0.76</v>
      </c>
      <c r="W1228" t="n">
        <v>1.14</v>
      </c>
      <c r="X1228" t="n">
        <v>0.03</v>
      </c>
      <c r="Y1228" t="n">
        <v>1</v>
      </c>
      <c r="Z1228" t="n">
        <v>10</v>
      </c>
    </row>
    <row r="1229">
      <c r="A1229" t="n">
        <v>0</v>
      </c>
      <c r="B1229" t="n">
        <v>80</v>
      </c>
      <c r="C1229" t="inlineStr">
        <is>
          <t xml:space="preserve">CONCLUIDO	</t>
        </is>
      </c>
      <c r="D1229" t="n">
        <v>7.7845</v>
      </c>
      <c r="E1229" t="n">
        <v>12.85</v>
      </c>
      <c r="F1229" t="n">
        <v>8.17</v>
      </c>
      <c r="G1229" t="n">
        <v>6.71</v>
      </c>
      <c r="H1229" t="n">
        <v>0.11</v>
      </c>
      <c r="I1229" t="n">
        <v>73</v>
      </c>
      <c r="J1229" t="n">
        <v>159.12</v>
      </c>
      <c r="K1229" t="n">
        <v>50.28</v>
      </c>
      <c r="L1229" t="n">
        <v>1</v>
      </c>
      <c r="M1229" t="n">
        <v>71</v>
      </c>
      <c r="N1229" t="n">
        <v>27.84</v>
      </c>
      <c r="O1229" t="n">
        <v>19859.16</v>
      </c>
      <c r="P1229" t="n">
        <v>100.12</v>
      </c>
      <c r="Q1229" t="n">
        <v>204.28</v>
      </c>
      <c r="R1229" t="n">
        <v>67.81999999999999</v>
      </c>
      <c r="S1229" t="n">
        <v>17.37</v>
      </c>
      <c r="T1229" t="n">
        <v>22785.82</v>
      </c>
      <c r="U1229" t="n">
        <v>0.26</v>
      </c>
      <c r="V1229" t="n">
        <v>0.63</v>
      </c>
      <c r="W1229" t="n">
        <v>1.26</v>
      </c>
      <c r="X1229" t="n">
        <v>1.47</v>
      </c>
      <c r="Y1229" t="n">
        <v>1</v>
      </c>
      <c r="Z1229" t="n">
        <v>10</v>
      </c>
    </row>
    <row r="1230">
      <c r="A1230" t="n">
        <v>1</v>
      </c>
      <c r="B1230" t="n">
        <v>80</v>
      </c>
      <c r="C1230" t="inlineStr">
        <is>
          <t xml:space="preserve">CONCLUIDO	</t>
        </is>
      </c>
      <c r="D1230" t="n">
        <v>8.370100000000001</v>
      </c>
      <c r="E1230" t="n">
        <v>11.95</v>
      </c>
      <c r="F1230" t="n">
        <v>7.82</v>
      </c>
      <c r="G1230" t="n">
        <v>8.380000000000001</v>
      </c>
      <c r="H1230" t="n">
        <v>0.14</v>
      </c>
      <c r="I1230" t="n">
        <v>56</v>
      </c>
      <c r="J1230" t="n">
        <v>159.48</v>
      </c>
      <c r="K1230" t="n">
        <v>50.28</v>
      </c>
      <c r="L1230" t="n">
        <v>1.25</v>
      </c>
      <c r="M1230" t="n">
        <v>54</v>
      </c>
      <c r="N1230" t="n">
        <v>27.95</v>
      </c>
      <c r="O1230" t="n">
        <v>19902.91</v>
      </c>
      <c r="P1230" t="n">
        <v>95.64</v>
      </c>
      <c r="Q1230" t="n">
        <v>204.22</v>
      </c>
      <c r="R1230" t="n">
        <v>56.86</v>
      </c>
      <c r="S1230" t="n">
        <v>17.37</v>
      </c>
      <c r="T1230" t="n">
        <v>17390.28</v>
      </c>
      <c r="U1230" t="n">
        <v>0.31</v>
      </c>
      <c r="V1230" t="n">
        <v>0.65</v>
      </c>
      <c r="W1230" t="n">
        <v>1.23</v>
      </c>
      <c r="X1230" t="n">
        <v>1.12</v>
      </c>
      <c r="Y1230" t="n">
        <v>1</v>
      </c>
      <c r="Z1230" t="n">
        <v>10</v>
      </c>
    </row>
    <row r="1231">
      <c r="A1231" t="n">
        <v>2</v>
      </c>
      <c r="B1231" t="n">
        <v>80</v>
      </c>
      <c r="C1231" t="inlineStr">
        <is>
          <t xml:space="preserve">CONCLUIDO	</t>
        </is>
      </c>
      <c r="D1231" t="n">
        <v>8.767200000000001</v>
      </c>
      <c r="E1231" t="n">
        <v>11.41</v>
      </c>
      <c r="F1231" t="n">
        <v>7.6</v>
      </c>
      <c r="G1231" t="n">
        <v>9.91</v>
      </c>
      <c r="H1231" t="n">
        <v>0.17</v>
      </c>
      <c r="I1231" t="n">
        <v>46</v>
      </c>
      <c r="J1231" t="n">
        <v>159.83</v>
      </c>
      <c r="K1231" t="n">
        <v>50.28</v>
      </c>
      <c r="L1231" t="n">
        <v>1.5</v>
      </c>
      <c r="M1231" t="n">
        <v>44</v>
      </c>
      <c r="N1231" t="n">
        <v>28.05</v>
      </c>
      <c r="O1231" t="n">
        <v>19946.71</v>
      </c>
      <c r="P1231" t="n">
        <v>92.70999999999999</v>
      </c>
      <c r="Q1231" t="n">
        <v>204.18</v>
      </c>
      <c r="R1231" t="n">
        <v>50.16</v>
      </c>
      <c r="S1231" t="n">
        <v>17.37</v>
      </c>
      <c r="T1231" t="n">
        <v>14090.49</v>
      </c>
      <c r="U1231" t="n">
        <v>0.35</v>
      </c>
      <c r="V1231" t="n">
        <v>0.67</v>
      </c>
      <c r="W1231" t="n">
        <v>1.21</v>
      </c>
      <c r="X1231" t="n">
        <v>0.91</v>
      </c>
      <c r="Y1231" t="n">
        <v>1</v>
      </c>
      <c r="Z1231" t="n">
        <v>10</v>
      </c>
    </row>
    <row r="1232">
      <c r="A1232" t="n">
        <v>3</v>
      </c>
      <c r="B1232" t="n">
        <v>80</v>
      </c>
      <c r="C1232" t="inlineStr">
        <is>
          <t xml:space="preserve">CONCLUIDO	</t>
        </is>
      </c>
      <c r="D1232" t="n">
        <v>9.0509</v>
      </c>
      <c r="E1232" t="n">
        <v>11.05</v>
      </c>
      <c r="F1232" t="n">
        <v>7.47</v>
      </c>
      <c r="G1232" t="n">
        <v>11.49</v>
      </c>
      <c r="H1232" t="n">
        <v>0.19</v>
      </c>
      <c r="I1232" t="n">
        <v>39</v>
      </c>
      <c r="J1232" t="n">
        <v>160.19</v>
      </c>
      <c r="K1232" t="n">
        <v>50.28</v>
      </c>
      <c r="L1232" t="n">
        <v>1.75</v>
      </c>
      <c r="M1232" t="n">
        <v>37</v>
      </c>
      <c r="N1232" t="n">
        <v>28.16</v>
      </c>
      <c r="O1232" t="n">
        <v>19990.53</v>
      </c>
      <c r="P1232" t="n">
        <v>90.87</v>
      </c>
      <c r="Q1232" t="n">
        <v>204.22</v>
      </c>
      <c r="R1232" t="n">
        <v>45.88</v>
      </c>
      <c r="S1232" t="n">
        <v>17.37</v>
      </c>
      <c r="T1232" t="n">
        <v>11986.82</v>
      </c>
      <c r="U1232" t="n">
        <v>0.38</v>
      </c>
      <c r="V1232" t="n">
        <v>0.68</v>
      </c>
      <c r="W1232" t="n">
        <v>1.2</v>
      </c>
      <c r="X1232" t="n">
        <v>0.78</v>
      </c>
      <c r="Y1232" t="n">
        <v>1</v>
      </c>
      <c r="Z1232" t="n">
        <v>10</v>
      </c>
    </row>
    <row r="1233">
      <c r="A1233" t="n">
        <v>4</v>
      </c>
      <c r="B1233" t="n">
        <v>80</v>
      </c>
      <c r="C1233" t="inlineStr">
        <is>
          <t xml:space="preserve">CONCLUIDO	</t>
        </is>
      </c>
      <c r="D1233" t="n">
        <v>9.3317</v>
      </c>
      <c r="E1233" t="n">
        <v>10.72</v>
      </c>
      <c r="F1233" t="n">
        <v>7.33</v>
      </c>
      <c r="G1233" t="n">
        <v>13.32</v>
      </c>
      <c r="H1233" t="n">
        <v>0.22</v>
      </c>
      <c r="I1233" t="n">
        <v>33</v>
      </c>
      <c r="J1233" t="n">
        <v>160.54</v>
      </c>
      <c r="K1233" t="n">
        <v>50.28</v>
      </c>
      <c r="L1233" t="n">
        <v>2</v>
      </c>
      <c r="M1233" t="n">
        <v>31</v>
      </c>
      <c r="N1233" t="n">
        <v>28.26</v>
      </c>
      <c r="O1233" t="n">
        <v>20034.4</v>
      </c>
      <c r="P1233" t="n">
        <v>88.97</v>
      </c>
      <c r="Q1233" t="n">
        <v>204.15</v>
      </c>
      <c r="R1233" t="n">
        <v>41.5</v>
      </c>
      <c r="S1233" t="n">
        <v>17.37</v>
      </c>
      <c r="T1233" t="n">
        <v>9828.66</v>
      </c>
      <c r="U1233" t="n">
        <v>0.42</v>
      </c>
      <c r="V1233" t="n">
        <v>0.7</v>
      </c>
      <c r="W1233" t="n">
        <v>1.19</v>
      </c>
      <c r="X1233" t="n">
        <v>0.64</v>
      </c>
      <c r="Y1233" t="n">
        <v>1</v>
      </c>
      <c r="Z1233" t="n">
        <v>10</v>
      </c>
    </row>
    <row r="1234">
      <c r="A1234" t="n">
        <v>5</v>
      </c>
      <c r="B1234" t="n">
        <v>80</v>
      </c>
      <c r="C1234" t="inlineStr">
        <is>
          <t xml:space="preserve">CONCLUIDO	</t>
        </is>
      </c>
      <c r="D1234" t="n">
        <v>9.513999999999999</v>
      </c>
      <c r="E1234" t="n">
        <v>10.51</v>
      </c>
      <c r="F1234" t="n">
        <v>7.25</v>
      </c>
      <c r="G1234" t="n">
        <v>15</v>
      </c>
      <c r="H1234" t="n">
        <v>0.25</v>
      </c>
      <c r="I1234" t="n">
        <v>29</v>
      </c>
      <c r="J1234" t="n">
        <v>160.9</v>
      </c>
      <c r="K1234" t="n">
        <v>50.28</v>
      </c>
      <c r="L1234" t="n">
        <v>2.25</v>
      </c>
      <c r="M1234" t="n">
        <v>27</v>
      </c>
      <c r="N1234" t="n">
        <v>28.37</v>
      </c>
      <c r="O1234" t="n">
        <v>20078.3</v>
      </c>
      <c r="P1234" t="n">
        <v>87.81</v>
      </c>
      <c r="Q1234" t="n">
        <v>204.14</v>
      </c>
      <c r="R1234" t="n">
        <v>39.62</v>
      </c>
      <c r="S1234" t="n">
        <v>17.37</v>
      </c>
      <c r="T1234" t="n">
        <v>8909.530000000001</v>
      </c>
      <c r="U1234" t="n">
        <v>0.44</v>
      </c>
      <c r="V1234" t="n">
        <v>0.7</v>
      </c>
      <c r="W1234" t="n">
        <v>1.17</v>
      </c>
      <c r="X1234" t="n">
        <v>0.5600000000000001</v>
      </c>
      <c r="Y1234" t="n">
        <v>1</v>
      </c>
      <c r="Z1234" t="n">
        <v>10</v>
      </c>
    </row>
    <row r="1235">
      <c r="A1235" t="n">
        <v>6</v>
      </c>
      <c r="B1235" t="n">
        <v>80</v>
      </c>
      <c r="C1235" t="inlineStr">
        <is>
          <t xml:space="preserve">CONCLUIDO	</t>
        </is>
      </c>
      <c r="D1235" t="n">
        <v>9.6585</v>
      </c>
      <c r="E1235" t="n">
        <v>10.35</v>
      </c>
      <c r="F1235" t="n">
        <v>7.19</v>
      </c>
      <c r="G1235" t="n">
        <v>16.6</v>
      </c>
      <c r="H1235" t="n">
        <v>0.27</v>
      </c>
      <c r="I1235" t="n">
        <v>26</v>
      </c>
      <c r="J1235" t="n">
        <v>161.26</v>
      </c>
      <c r="K1235" t="n">
        <v>50.28</v>
      </c>
      <c r="L1235" t="n">
        <v>2.5</v>
      </c>
      <c r="M1235" t="n">
        <v>24</v>
      </c>
      <c r="N1235" t="n">
        <v>28.48</v>
      </c>
      <c r="O1235" t="n">
        <v>20122.23</v>
      </c>
      <c r="P1235" t="n">
        <v>86.95</v>
      </c>
      <c r="Q1235" t="n">
        <v>204.14</v>
      </c>
      <c r="R1235" t="n">
        <v>37.29</v>
      </c>
      <c r="S1235" t="n">
        <v>17.37</v>
      </c>
      <c r="T1235" t="n">
        <v>7756.95</v>
      </c>
      <c r="U1235" t="n">
        <v>0.47</v>
      </c>
      <c r="V1235" t="n">
        <v>0.71</v>
      </c>
      <c r="W1235" t="n">
        <v>1.18</v>
      </c>
      <c r="X1235" t="n">
        <v>0.5</v>
      </c>
      <c r="Y1235" t="n">
        <v>1</v>
      </c>
      <c r="Z1235" t="n">
        <v>10</v>
      </c>
    </row>
    <row r="1236">
      <c r="A1236" t="n">
        <v>7</v>
      </c>
      <c r="B1236" t="n">
        <v>80</v>
      </c>
      <c r="C1236" t="inlineStr">
        <is>
          <t xml:space="preserve">CONCLUIDO	</t>
        </is>
      </c>
      <c r="D1236" t="n">
        <v>9.7387</v>
      </c>
      <c r="E1236" t="n">
        <v>10.27</v>
      </c>
      <c r="F1236" t="n">
        <v>7.17</v>
      </c>
      <c r="G1236" t="n">
        <v>17.93</v>
      </c>
      <c r="H1236" t="n">
        <v>0.3</v>
      </c>
      <c r="I1236" t="n">
        <v>24</v>
      </c>
      <c r="J1236" t="n">
        <v>161.61</v>
      </c>
      <c r="K1236" t="n">
        <v>50.28</v>
      </c>
      <c r="L1236" t="n">
        <v>2.75</v>
      </c>
      <c r="M1236" t="n">
        <v>22</v>
      </c>
      <c r="N1236" t="n">
        <v>28.58</v>
      </c>
      <c r="O1236" t="n">
        <v>20166.2</v>
      </c>
      <c r="P1236" t="n">
        <v>86.45</v>
      </c>
      <c r="Q1236" t="n">
        <v>204.15</v>
      </c>
      <c r="R1236" t="n">
        <v>36.87</v>
      </c>
      <c r="S1236" t="n">
        <v>17.37</v>
      </c>
      <c r="T1236" t="n">
        <v>7556.61</v>
      </c>
      <c r="U1236" t="n">
        <v>0.47</v>
      </c>
      <c r="V1236" t="n">
        <v>0.71</v>
      </c>
      <c r="W1236" t="n">
        <v>1.17</v>
      </c>
      <c r="X1236" t="n">
        <v>0.48</v>
      </c>
      <c r="Y1236" t="n">
        <v>1</v>
      </c>
      <c r="Z1236" t="n">
        <v>10</v>
      </c>
    </row>
    <row r="1237">
      <c r="A1237" t="n">
        <v>8</v>
      </c>
      <c r="B1237" t="n">
        <v>80</v>
      </c>
      <c r="C1237" t="inlineStr">
        <is>
          <t xml:space="preserve">CONCLUIDO	</t>
        </is>
      </c>
      <c r="D1237" t="n">
        <v>9.8522</v>
      </c>
      <c r="E1237" t="n">
        <v>10.15</v>
      </c>
      <c r="F1237" t="n">
        <v>7.12</v>
      </c>
      <c r="G1237" t="n">
        <v>19.41</v>
      </c>
      <c r="H1237" t="n">
        <v>0.33</v>
      </c>
      <c r="I1237" t="n">
        <v>22</v>
      </c>
      <c r="J1237" t="n">
        <v>161.97</v>
      </c>
      <c r="K1237" t="n">
        <v>50.28</v>
      </c>
      <c r="L1237" t="n">
        <v>3</v>
      </c>
      <c r="M1237" t="n">
        <v>20</v>
      </c>
      <c r="N1237" t="n">
        <v>28.69</v>
      </c>
      <c r="O1237" t="n">
        <v>20210.21</v>
      </c>
      <c r="P1237" t="n">
        <v>85.61</v>
      </c>
      <c r="Q1237" t="n">
        <v>204.15</v>
      </c>
      <c r="R1237" t="n">
        <v>35.02</v>
      </c>
      <c r="S1237" t="n">
        <v>17.37</v>
      </c>
      <c r="T1237" t="n">
        <v>6643.41</v>
      </c>
      <c r="U1237" t="n">
        <v>0.5</v>
      </c>
      <c r="V1237" t="n">
        <v>0.72</v>
      </c>
      <c r="W1237" t="n">
        <v>1.17</v>
      </c>
      <c r="X1237" t="n">
        <v>0.42</v>
      </c>
      <c r="Y1237" t="n">
        <v>1</v>
      </c>
      <c r="Z1237" t="n">
        <v>10</v>
      </c>
    </row>
    <row r="1238">
      <c r="A1238" t="n">
        <v>9</v>
      </c>
      <c r="B1238" t="n">
        <v>80</v>
      </c>
      <c r="C1238" t="inlineStr">
        <is>
          <t xml:space="preserve">CONCLUIDO	</t>
        </is>
      </c>
      <c r="D1238" t="n">
        <v>9.9613</v>
      </c>
      <c r="E1238" t="n">
        <v>10.04</v>
      </c>
      <c r="F1238" t="n">
        <v>7.07</v>
      </c>
      <c r="G1238" t="n">
        <v>21.21</v>
      </c>
      <c r="H1238" t="n">
        <v>0.35</v>
      </c>
      <c r="I1238" t="n">
        <v>20</v>
      </c>
      <c r="J1238" t="n">
        <v>162.33</v>
      </c>
      <c r="K1238" t="n">
        <v>50.28</v>
      </c>
      <c r="L1238" t="n">
        <v>3.25</v>
      </c>
      <c r="M1238" t="n">
        <v>18</v>
      </c>
      <c r="N1238" t="n">
        <v>28.8</v>
      </c>
      <c r="O1238" t="n">
        <v>20254.26</v>
      </c>
      <c r="P1238" t="n">
        <v>84.90000000000001</v>
      </c>
      <c r="Q1238" t="n">
        <v>204.14</v>
      </c>
      <c r="R1238" t="n">
        <v>33.67</v>
      </c>
      <c r="S1238" t="n">
        <v>17.37</v>
      </c>
      <c r="T1238" t="n">
        <v>5976.74</v>
      </c>
      <c r="U1238" t="n">
        <v>0.52</v>
      </c>
      <c r="V1238" t="n">
        <v>0.72</v>
      </c>
      <c r="W1238" t="n">
        <v>1.17</v>
      </c>
      <c r="X1238" t="n">
        <v>0.38</v>
      </c>
      <c r="Y1238" t="n">
        <v>1</v>
      </c>
      <c r="Z1238" t="n">
        <v>10</v>
      </c>
    </row>
    <row r="1239">
      <c r="A1239" t="n">
        <v>10</v>
      </c>
      <c r="B1239" t="n">
        <v>80</v>
      </c>
      <c r="C1239" t="inlineStr">
        <is>
          <t xml:space="preserve">CONCLUIDO	</t>
        </is>
      </c>
      <c r="D1239" t="n">
        <v>10.0078</v>
      </c>
      <c r="E1239" t="n">
        <v>9.99</v>
      </c>
      <c r="F1239" t="n">
        <v>7.06</v>
      </c>
      <c r="G1239" t="n">
        <v>22.28</v>
      </c>
      <c r="H1239" t="n">
        <v>0.38</v>
      </c>
      <c r="I1239" t="n">
        <v>19</v>
      </c>
      <c r="J1239" t="n">
        <v>162.68</v>
      </c>
      <c r="K1239" t="n">
        <v>50.28</v>
      </c>
      <c r="L1239" t="n">
        <v>3.5</v>
      </c>
      <c r="M1239" t="n">
        <v>17</v>
      </c>
      <c r="N1239" t="n">
        <v>28.9</v>
      </c>
      <c r="O1239" t="n">
        <v>20298.34</v>
      </c>
      <c r="P1239" t="n">
        <v>84.5</v>
      </c>
      <c r="Q1239" t="n">
        <v>204.15</v>
      </c>
      <c r="R1239" t="n">
        <v>32.95</v>
      </c>
      <c r="S1239" t="n">
        <v>17.37</v>
      </c>
      <c r="T1239" t="n">
        <v>5624.04</v>
      </c>
      <c r="U1239" t="n">
        <v>0.53</v>
      </c>
      <c r="V1239" t="n">
        <v>0.72</v>
      </c>
      <c r="W1239" t="n">
        <v>1.17</v>
      </c>
      <c r="X1239" t="n">
        <v>0.36</v>
      </c>
      <c r="Y1239" t="n">
        <v>1</v>
      </c>
      <c r="Z1239" t="n">
        <v>10</v>
      </c>
    </row>
    <row r="1240">
      <c r="A1240" t="n">
        <v>11</v>
      </c>
      <c r="B1240" t="n">
        <v>80</v>
      </c>
      <c r="C1240" t="inlineStr">
        <is>
          <t xml:space="preserve">CONCLUIDO	</t>
        </is>
      </c>
      <c r="D1240" t="n">
        <v>10.1223</v>
      </c>
      <c r="E1240" t="n">
        <v>9.880000000000001</v>
      </c>
      <c r="F1240" t="n">
        <v>7.01</v>
      </c>
      <c r="G1240" t="n">
        <v>24.73</v>
      </c>
      <c r="H1240" t="n">
        <v>0.41</v>
      </c>
      <c r="I1240" t="n">
        <v>17</v>
      </c>
      <c r="J1240" t="n">
        <v>163.04</v>
      </c>
      <c r="K1240" t="n">
        <v>50.28</v>
      </c>
      <c r="L1240" t="n">
        <v>3.75</v>
      </c>
      <c r="M1240" t="n">
        <v>15</v>
      </c>
      <c r="N1240" t="n">
        <v>29.01</v>
      </c>
      <c r="O1240" t="n">
        <v>20342.46</v>
      </c>
      <c r="P1240" t="n">
        <v>83.45999999999999</v>
      </c>
      <c r="Q1240" t="n">
        <v>204.16</v>
      </c>
      <c r="R1240" t="n">
        <v>31.45</v>
      </c>
      <c r="S1240" t="n">
        <v>17.37</v>
      </c>
      <c r="T1240" t="n">
        <v>4881.2</v>
      </c>
      <c r="U1240" t="n">
        <v>0.55</v>
      </c>
      <c r="V1240" t="n">
        <v>0.73</v>
      </c>
      <c r="W1240" t="n">
        <v>1.17</v>
      </c>
      <c r="X1240" t="n">
        <v>0.31</v>
      </c>
      <c r="Y1240" t="n">
        <v>1</v>
      </c>
      <c r="Z1240" t="n">
        <v>10</v>
      </c>
    </row>
    <row r="1241">
      <c r="A1241" t="n">
        <v>12</v>
      </c>
      <c r="B1241" t="n">
        <v>80</v>
      </c>
      <c r="C1241" t="inlineStr">
        <is>
          <t xml:space="preserve">CONCLUIDO	</t>
        </is>
      </c>
      <c r="D1241" t="n">
        <v>10.1721</v>
      </c>
      <c r="E1241" t="n">
        <v>9.83</v>
      </c>
      <c r="F1241" t="n">
        <v>6.99</v>
      </c>
      <c r="G1241" t="n">
        <v>26.22</v>
      </c>
      <c r="H1241" t="n">
        <v>0.43</v>
      </c>
      <c r="I1241" t="n">
        <v>16</v>
      </c>
      <c r="J1241" t="n">
        <v>163.4</v>
      </c>
      <c r="K1241" t="n">
        <v>50.28</v>
      </c>
      <c r="L1241" t="n">
        <v>4</v>
      </c>
      <c r="M1241" t="n">
        <v>14</v>
      </c>
      <c r="N1241" t="n">
        <v>29.12</v>
      </c>
      <c r="O1241" t="n">
        <v>20386.62</v>
      </c>
      <c r="P1241" t="n">
        <v>83.28</v>
      </c>
      <c r="Q1241" t="n">
        <v>204.15</v>
      </c>
      <c r="R1241" t="n">
        <v>31.16</v>
      </c>
      <c r="S1241" t="n">
        <v>17.37</v>
      </c>
      <c r="T1241" t="n">
        <v>4741.42</v>
      </c>
      <c r="U1241" t="n">
        <v>0.5600000000000001</v>
      </c>
      <c r="V1241" t="n">
        <v>0.73</v>
      </c>
      <c r="W1241" t="n">
        <v>1.16</v>
      </c>
      <c r="X1241" t="n">
        <v>0.3</v>
      </c>
      <c r="Y1241" t="n">
        <v>1</v>
      </c>
      <c r="Z1241" t="n">
        <v>10</v>
      </c>
    </row>
    <row r="1242">
      <c r="A1242" t="n">
        <v>13</v>
      </c>
      <c r="B1242" t="n">
        <v>80</v>
      </c>
      <c r="C1242" t="inlineStr">
        <is>
          <t xml:space="preserve">CONCLUIDO	</t>
        </is>
      </c>
      <c r="D1242" t="n">
        <v>10.2067</v>
      </c>
      <c r="E1242" t="n">
        <v>9.800000000000001</v>
      </c>
      <c r="F1242" t="n">
        <v>6.99</v>
      </c>
      <c r="G1242" t="n">
        <v>27.96</v>
      </c>
      <c r="H1242" t="n">
        <v>0.46</v>
      </c>
      <c r="I1242" t="n">
        <v>15</v>
      </c>
      <c r="J1242" t="n">
        <v>163.76</v>
      </c>
      <c r="K1242" t="n">
        <v>50.28</v>
      </c>
      <c r="L1242" t="n">
        <v>4.25</v>
      </c>
      <c r="M1242" t="n">
        <v>13</v>
      </c>
      <c r="N1242" t="n">
        <v>29.23</v>
      </c>
      <c r="O1242" t="n">
        <v>20430.81</v>
      </c>
      <c r="P1242" t="n">
        <v>82.98</v>
      </c>
      <c r="Q1242" t="n">
        <v>204.16</v>
      </c>
      <c r="R1242" t="n">
        <v>31.21</v>
      </c>
      <c r="S1242" t="n">
        <v>17.37</v>
      </c>
      <c r="T1242" t="n">
        <v>4774.43</v>
      </c>
      <c r="U1242" t="n">
        <v>0.5600000000000001</v>
      </c>
      <c r="V1242" t="n">
        <v>0.73</v>
      </c>
      <c r="W1242" t="n">
        <v>1.16</v>
      </c>
      <c r="X1242" t="n">
        <v>0.3</v>
      </c>
      <c r="Y1242" t="n">
        <v>1</v>
      </c>
      <c r="Z1242" t="n">
        <v>10</v>
      </c>
    </row>
    <row r="1243">
      <c r="A1243" t="n">
        <v>14</v>
      </c>
      <c r="B1243" t="n">
        <v>80</v>
      </c>
      <c r="C1243" t="inlineStr">
        <is>
          <t xml:space="preserve">CONCLUIDO	</t>
        </is>
      </c>
      <c r="D1243" t="n">
        <v>10.2215</v>
      </c>
      <c r="E1243" t="n">
        <v>9.779999999999999</v>
      </c>
      <c r="F1243" t="n">
        <v>6.98</v>
      </c>
      <c r="G1243" t="n">
        <v>27.9</v>
      </c>
      <c r="H1243" t="n">
        <v>0.49</v>
      </c>
      <c r="I1243" t="n">
        <v>15</v>
      </c>
      <c r="J1243" t="n">
        <v>164.12</v>
      </c>
      <c r="K1243" t="n">
        <v>50.28</v>
      </c>
      <c r="L1243" t="n">
        <v>4.5</v>
      </c>
      <c r="M1243" t="n">
        <v>13</v>
      </c>
      <c r="N1243" t="n">
        <v>29.34</v>
      </c>
      <c r="O1243" t="n">
        <v>20475.04</v>
      </c>
      <c r="P1243" t="n">
        <v>82.65000000000001</v>
      </c>
      <c r="Q1243" t="n">
        <v>204.17</v>
      </c>
      <c r="R1243" t="n">
        <v>30.65</v>
      </c>
      <c r="S1243" t="n">
        <v>17.37</v>
      </c>
      <c r="T1243" t="n">
        <v>4493.99</v>
      </c>
      <c r="U1243" t="n">
        <v>0.57</v>
      </c>
      <c r="V1243" t="n">
        <v>0.73</v>
      </c>
      <c r="W1243" t="n">
        <v>1.16</v>
      </c>
      <c r="X1243" t="n">
        <v>0.28</v>
      </c>
      <c r="Y1243" t="n">
        <v>1</v>
      </c>
      <c r="Z1243" t="n">
        <v>10</v>
      </c>
    </row>
    <row r="1244">
      <c r="A1244" t="n">
        <v>15</v>
      </c>
      <c r="B1244" t="n">
        <v>80</v>
      </c>
      <c r="C1244" t="inlineStr">
        <is>
          <t xml:space="preserve">CONCLUIDO	</t>
        </is>
      </c>
      <c r="D1244" t="n">
        <v>10.286</v>
      </c>
      <c r="E1244" t="n">
        <v>9.720000000000001</v>
      </c>
      <c r="F1244" t="n">
        <v>6.95</v>
      </c>
      <c r="G1244" t="n">
        <v>29.77</v>
      </c>
      <c r="H1244" t="n">
        <v>0.51</v>
      </c>
      <c r="I1244" t="n">
        <v>14</v>
      </c>
      <c r="J1244" t="n">
        <v>164.48</v>
      </c>
      <c r="K1244" t="n">
        <v>50.28</v>
      </c>
      <c r="L1244" t="n">
        <v>4.75</v>
      </c>
      <c r="M1244" t="n">
        <v>12</v>
      </c>
      <c r="N1244" t="n">
        <v>29.45</v>
      </c>
      <c r="O1244" t="n">
        <v>20519.3</v>
      </c>
      <c r="P1244" t="n">
        <v>82.17</v>
      </c>
      <c r="Q1244" t="n">
        <v>204.15</v>
      </c>
      <c r="R1244" t="n">
        <v>29.68</v>
      </c>
      <c r="S1244" t="n">
        <v>17.37</v>
      </c>
      <c r="T1244" t="n">
        <v>4014.66</v>
      </c>
      <c r="U1244" t="n">
        <v>0.59</v>
      </c>
      <c r="V1244" t="n">
        <v>0.74</v>
      </c>
      <c r="W1244" t="n">
        <v>1.16</v>
      </c>
      <c r="X1244" t="n">
        <v>0.25</v>
      </c>
      <c r="Y1244" t="n">
        <v>1</v>
      </c>
      <c r="Z1244" t="n">
        <v>10</v>
      </c>
    </row>
    <row r="1245">
      <c r="A1245" t="n">
        <v>16</v>
      </c>
      <c r="B1245" t="n">
        <v>80</v>
      </c>
      <c r="C1245" t="inlineStr">
        <is>
          <t xml:space="preserve">CONCLUIDO	</t>
        </is>
      </c>
      <c r="D1245" t="n">
        <v>10.338</v>
      </c>
      <c r="E1245" t="n">
        <v>9.67</v>
      </c>
      <c r="F1245" t="n">
        <v>6.93</v>
      </c>
      <c r="G1245" t="n">
        <v>31.98</v>
      </c>
      <c r="H1245" t="n">
        <v>0.54</v>
      </c>
      <c r="I1245" t="n">
        <v>13</v>
      </c>
      <c r="J1245" t="n">
        <v>164.83</v>
      </c>
      <c r="K1245" t="n">
        <v>50.28</v>
      </c>
      <c r="L1245" t="n">
        <v>5</v>
      </c>
      <c r="M1245" t="n">
        <v>11</v>
      </c>
      <c r="N1245" t="n">
        <v>29.55</v>
      </c>
      <c r="O1245" t="n">
        <v>20563.61</v>
      </c>
      <c r="P1245" t="n">
        <v>81.72</v>
      </c>
      <c r="Q1245" t="n">
        <v>204.15</v>
      </c>
      <c r="R1245" t="n">
        <v>29.31</v>
      </c>
      <c r="S1245" t="n">
        <v>17.37</v>
      </c>
      <c r="T1245" t="n">
        <v>3834.25</v>
      </c>
      <c r="U1245" t="n">
        <v>0.59</v>
      </c>
      <c r="V1245" t="n">
        <v>0.74</v>
      </c>
      <c r="W1245" t="n">
        <v>1.15</v>
      </c>
      <c r="X1245" t="n">
        <v>0.24</v>
      </c>
      <c r="Y1245" t="n">
        <v>1</v>
      </c>
      <c r="Z1245" t="n">
        <v>10</v>
      </c>
    </row>
    <row r="1246">
      <c r="A1246" t="n">
        <v>17</v>
      </c>
      <c r="B1246" t="n">
        <v>80</v>
      </c>
      <c r="C1246" t="inlineStr">
        <is>
          <t xml:space="preserve">CONCLUIDO	</t>
        </is>
      </c>
      <c r="D1246" t="n">
        <v>10.3282</v>
      </c>
      <c r="E1246" t="n">
        <v>9.68</v>
      </c>
      <c r="F1246" t="n">
        <v>6.94</v>
      </c>
      <c r="G1246" t="n">
        <v>32.03</v>
      </c>
      <c r="H1246" t="n">
        <v>0.5600000000000001</v>
      </c>
      <c r="I1246" t="n">
        <v>13</v>
      </c>
      <c r="J1246" t="n">
        <v>165.19</v>
      </c>
      <c r="K1246" t="n">
        <v>50.28</v>
      </c>
      <c r="L1246" t="n">
        <v>5.25</v>
      </c>
      <c r="M1246" t="n">
        <v>11</v>
      </c>
      <c r="N1246" t="n">
        <v>29.66</v>
      </c>
      <c r="O1246" t="n">
        <v>20607.95</v>
      </c>
      <c r="P1246" t="n">
        <v>81.56999999999999</v>
      </c>
      <c r="Q1246" t="n">
        <v>204.15</v>
      </c>
      <c r="R1246" t="n">
        <v>29.48</v>
      </c>
      <c r="S1246" t="n">
        <v>17.37</v>
      </c>
      <c r="T1246" t="n">
        <v>3915.84</v>
      </c>
      <c r="U1246" t="n">
        <v>0.59</v>
      </c>
      <c r="V1246" t="n">
        <v>0.74</v>
      </c>
      <c r="W1246" t="n">
        <v>1.16</v>
      </c>
      <c r="X1246" t="n">
        <v>0.25</v>
      </c>
      <c r="Y1246" t="n">
        <v>1</v>
      </c>
      <c r="Z1246" t="n">
        <v>10</v>
      </c>
    </row>
    <row r="1247">
      <c r="A1247" t="n">
        <v>18</v>
      </c>
      <c r="B1247" t="n">
        <v>80</v>
      </c>
      <c r="C1247" t="inlineStr">
        <is>
          <t xml:space="preserve">CONCLUIDO	</t>
        </is>
      </c>
      <c r="D1247" t="n">
        <v>10.3893</v>
      </c>
      <c r="E1247" t="n">
        <v>9.630000000000001</v>
      </c>
      <c r="F1247" t="n">
        <v>6.91</v>
      </c>
      <c r="G1247" t="n">
        <v>34.57</v>
      </c>
      <c r="H1247" t="n">
        <v>0.59</v>
      </c>
      <c r="I1247" t="n">
        <v>12</v>
      </c>
      <c r="J1247" t="n">
        <v>165.55</v>
      </c>
      <c r="K1247" t="n">
        <v>50.28</v>
      </c>
      <c r="L1247" t="n">
        <v>5.5</v>
      </c>
      <c r="M1247" t="n">
        <v>10</v>
      </c>
      <c r="N1247" t="n">
        <v>29.77</v>
      </c>
      <c r="O1247" t="n">
        <v>20652.33</v>
      </c>
      <c r="P1247" t="n">
        <v>81.20999999999999</v>
      </c>
      <c r="Q1247" t="n">
        <v>204.17</v>
      </c>
      <c r="R1247" t="n">
        <v>28.67</v>
      </c>
      <c r="S1247" t="n">
        <v>17.37</v>
      </c>
      <c r="T1247" t="n">
        <v>3515.95</v>
      </c>
      <c r="U1247" t="n">
        <v>0.61</v>
      </c>
      <c r="V1247" t="n">
        <v>0.74</v>
      </c>
      <c r="W1247" t="n">
        <v>1.16</v>
      </c>
      <c r="X1247" t="n">
        <v>0.22</v>
      </c>
      <c r="Y1247" t="n">
        <v>1</v>
      </c>
      <c r="Z1247" t="n">
        <v>10</v>
      </c>
    </row>
    <row r="1248">
      <c r="A1248" t="n">
        <v>19</v>
      </c>
      <c r="B1248" t="n">
        <v>80</v>
      </c>
      <c r="C1248" t="inlineStr">
        <is>
          <t xml:space="preserve">CONCLUIDO	</t>
        </is>
      </c>
      <c r="D1248" t="n">
        <v>10.4636</v>
      </c>
      <c r="E1248" t="n">
        <v>9.56</v>
      </c>
      <c r="F1248" t="n">
        <v>6.88</v>
      </c>
      <c r="G1248" t="n">
        <v>37.52</v>
      </c>
      <c r="H1248" t="n">
        <v>0.61</v>
      </c>
      <c r="I1248" t="n">
        <v>11</v>
      </c>
      <c r="J1248" t="n">
        <v>165.91</v>
      </c>
      <c r="K1248" t="n">
        <v>50.28</v>
      </c>
      <c r="L1248" t="n">
        <v>5.75</v>
      </c>
      <c r="M1248" t="n">
        <v>9</v>
      </c>
      <c r="N1248" t="n">
        <v>29.88</v>
      </c>
      <c r="O1248" t="n">
        <v>20696.74</v>
      </c>
      <c r="P1248" t="n">
        <v>80.31999999999999</v>
      </c>
      <c r="Q1248" t="n">
        <v>204.14</v>
      </c>
      <c r="R1248" t="n">
        <v>27.78</v>
      </c>
      <c r="S1248" t="n">
        <v>17.37</v>
      </c>
      <c r="T1248" t="n">
        <v>3078.92</v>
      </c>
      <c r="U1248" t="n">
        <v>0.63</v>
      </c>
      <c r="V1248" t="n">
        <v>0.74</v>
      </c>
      <c r="W1248" t="n">
        <v>1.15</v>
      </c>
      <c r="X1248" t="n">
        <v>0.19</v>
      </c>
      <c r="Y1248" t="n">
        <v>1</v>
      </c>
      <c r="Z1248" t="n">
        <v>10</v>
      </c>
    </row>
    <row r="1249">
      <c r="A1249" t="n">
        <v>20</v>
      </c>
      <c r="B1249" t="n">
        <v>80</v>
      </c>
      <c r="C1249" t="inlineStr">
        <is>
          <t xml:space="preserve">CONCLUIDO	</t>
        </is>
      </c>
      <c r="D1249" t="n">
        <v>10.459</v>
      </c>
      <c r="E1249" t="n">
        <v>9.56</v>
      </c>
      <c r="F1249" t="n">
        <v>6.88</v>
      </c>
      <c r="G1249" t="n">
        <v>37.54</v>
      </c>
      <c r="H1249" t="n">
        <v>0.64</v>
      </c>
      <c r="I1249" t="n">
        <v>11</v>
      </c>
      <c r="J1249" t="n">
        <v>166.27</v>
      </c>
      <c r="K1249" t="n">
        <v>50.28</v>
      </c>
      <c r="L1249" t="n">
        <v>6</v>
      </c>
      <c r="M1249" t="n">
        <v>9</v>
      </c>
      <c r="N1249" t="n">
        <v>29.99</v>
      </c>
      <c r="O1249" t="n">
        <v>20741.2</v>
      </c>
      <c r="P1249" t="n">
        <v>80.36</v>
      </c>
      <c r="Q1249" t="n">
        <v>204.16</v>
      </c>
      <c r="R1249" t="n">
        <v>27.59</v>
      </c>
      <c r="S1249" t="n">
        <v>17.37</v>
      </c>
      <c r="T1249" t="n">
        <v>2982.13</v>
      </c>
      <c r="U1249" t="n">
        <v>0.63</v>
      </c>
      <c r="V1249" t="n">
        <v>0.74</v>
      </c>
      <c r="W1249" t="n">
        <v>1.16</v>
      </c>
      <c r="X1249" t="n">
        <v>0.19</v>
      </c>
      <c r="Y1249" t="n">
        <v>1</v>
      </c>
      <c r="Z1249" t="n">
        <v>10</v>
      </c>
    </row>
    <row r="1250">
      <c r="A1250" t="n">
        <v>21</v>
      </c>
      <c r="B1250" t="n">
        <v>80</v>
      </c>
      <c r="C1250" t="inlineStr">
        <is>
          <t xml:space="preserve">CONCLUIDO	</t>
        </is>
      </c>
      <c r="D1250" t="n">
        <v>10.4496</v>
      </c>
      <c r="E1250" t="n">
        <v>9.57</v>
      </c>
      <c r="F1250" t="n">
        <v>6.89</v>
      </c>
      <c r="G1250" t="n">
        <v>37.59</v>
      </c>
      <c r="H1250" t="n">
        <v>0.66</v>
      </c>
      <c r="I1250" t="n">
        <v>11</v>
      </c>
      <c r="J1250" t="n">
        <v>166.64</v>
      </c>
      <c r="K1250" t="n">
        <v>50.28</v>
      </c>
      <c r="L1250" t="n">
        <v>6.25</v>
      </c>
      <c r="M1250" t="n">
        <v>9</v>
      </c>
      <c r="N1250" t="n">
        <v>30.11</v>
      </c>
      <c r="O1250" t="n">
        <v>20785.69</v>
      </c>
      <c r="P1250" t="n">
        <v>80.14</v>
      </c>
      <c r="Q1250" t="n">
        <v>204.15</v>
      </c>
      <c r="R1250" t="n">
        <v>27.92</v>
      </c>
      <c r="S1250" t="n">
        <v>17.37</v>
      </c>
      <c r="T1250" t="n">
        <v>3149.76</v>
      </c>
      <c r="U1250" t="n">
        <v>0.62</v>
      </c>
      <c r="V1250" t="n">
        <v>0.74</v>
      </c>
      <c r="W1250" t="n">
        <v>1.16</v>
      </c>
      <c r="X1250" t="n">
        <v>0.2</v>
      </c>
      <c r="Y1250" t="n">
        <v>1</v>
      </c>
      <c r="Z1250" t="n">
        <v>10</v>
      </c>
    </row>
    <row r="1251">
      <c r="A1251" t="n">
        <v>22</v>
      </c>
      <c r="B1251" t="n">
        <v>80</v>
      </c>
      <c r="C1251" t="inlineStr">
        <is>
          <t xml:space="preserve">CONCLUIDO	</t>
        </is>
      </c>
      <c r="D1251" t="n">
        <v>10.5067</v>
      </c>
      <c r="E1251" t="n">
        <v>9.52</v>
      </c>
      <c r="F1251" t="n">
        <v>6.87</v>
      </c>
      <c r="G1251" t="n">
        <v>41.23</v>
      </c>
      <c r="H1251" t="n">
        <v>0.6899999999999999</v>
      </c>
      <c r="I1251" t="n">
        <v>10</v>
      </c>
      <c r="J1251" t="n">
        <v>167</v>
      </c>
      <c r="K1251" t="n">
        <v>50.28</v>
      </c>
      <c r="L1251" t="n">
        <v>6.5</v>
      </c>
      <c r="M1251" t="n">
        <v>8</v>
      </c>
      <c r="N1251" t="n">
        <v>30.22</v>
      </c>
      <c r="O1251" t="n">
        <v>20830.22</v>
      </c>
      <c r="P1251" t="n">
        <v>79.55</v>
      </c>
      <c r="Q1251" t="n">
        <v>204.14</v>
      </c>
      <c r="R1251" t="n">
        <v>27.33</v>
      </c>
      <c r="S1251" t="n">
        <v>17.37</v>
      </c>
      <c r="T1251" t="n">
        <v>2855.59</v>
      </c>
      <c r="U1251" t="n">
        <v>0.64</v>
      </c>
      <c r="V1251" t="n">
        <v>0.74</v>
      </c>
      <c r="W1251" t="n">
        <v>1.15</v>
      </c>
      <c r="X1251" t="n">
        <v>0.18</v>
      </c>
      <c r="Y1251" t="n">
        <v>1</v>
      </c>
      <c r="Z1251" t="n">
        <v>10</v>
      </c>
    </row>
    <row r="1252">
      <c r="A1252" t="n">
        <v>23</v>
      </c>
      <c r="B1252" t="n">
        <v>80</v>
      </c>
      <c r="C1252" t="inlineStr">
        <is>
          <t xml:space="preserve">CONCLUIDO	</t>
        </is>
      </c>
      <c r="D1252" t="n">
        <v>10.5067</v>
      </c>
      <c r="E1252" t="n">
        <v>9.52</v>
      </c>
      <c r="F1252" t="n">
        <v>6.87</v>
      </c>
      <c r="G1252" t="n">
        <v>41.23</v>
      </c>
      <c r="H1252" t="n">
        <v>0.71</v>
      </c>
      <c r="I1252" t="n">
        <v>10</v>
      </c>
      <c r="J1252" t="n">
        <v>167.36</v>
      </c>
      <c r="K1252" t="n">
        <v>50.28</v>
      </c>
      <c r="L1252" t="n">
        <v>6.75</v>
      </c>
      <c r="M1252" t="n">
        <v>8</v>
      </c>
      <c r="N1252" t="n">
        <v>30.33</v>
      </c>
      <c r="O1252" t="n">
        <v>20874.78</v>
      </c>
      <c r="P1252" t="n">
        <v>79.52</v>
      </c>
      <c r="Q1252" t="n">
        <v>204.16</v>
      </c>
      <c r="R1252" t="n">
        <v>27.42</v>
      </c>
      <c r="S1252" t="n">
        <v>17.37</v>
      </c>
      <c r="T1252" t="n">
        <v>2903.73</v>
      </c>
      <c r="U1252" t="n">
        <v>0.63</v>
      </c>
      <c r="V1252" t="n">
        <v>0.74</v>
      </c>
      <c r="W1252" t="n">
        <v>1.15</v>
      </c>
      <c r="X1252" t="n">
        <v>0.18</v>
      </c>
      <c r="Y1252" t="n">
        <v>1</v>
      </c>
      <c r="Z1252" t="n">
        <v>10</v>
      </c>
    </row>
    <row r="1253">
      <c r="A1253" t="n">
        <v>24</v>
      </c>
      <c r="B1253" t="n">
        <v>80</v>
      </c>
      <c r="C1253" t="inlineStr">
        <is>
          <t xml:space="preserve">CONCLUIDO	</t>
        </is>
      </c>
      <c r="D1253" t="n">
        <v>10.5073</v>
      </c>
      <c r="E1253" t="n">
        <v>9.52</v>
      </c>
      <c r="F1253" t="n">
        <v>6.87</v>
      </c>
      <c r="G1253" t="n">
        <v>41.22</v>
      </c>
      <c r="H1253" t="n">
        <v>0.74</v>
      </c>
      <c r="I1253" t="n">
        <v>10</v>
      </c>
      <c r="J1253" t="n">
        <v>167.72</v>
      </c>
      <c r="K1253" t="n">
        <v>50.28</v>
      </c>
      <c r="L1253" t="n">
        <v>7</v>
      </c>
      <c r="M1253" t="n">
        <v>8</v>
      </c>
      <c r="N1253" t="n">
        <v>30.44</v>
      </c>
      <c r="O1253" t="n">
        <v>20919.39</v>
      </c>
      <c r="P1253" t="n">
        <v>79.2</v>
      </c>
      <c r="Q1253" t="n">
        <v>204.14</v>
      </c>
      <c r="R1253" t="n">
        <v>27.34</v>
      </c>
      <c r="S1253" t="n">
        <v>17.37</v>
      </c>
      <c r="T1253" t="n">
        <v>2864.2</v>
      </c>
      <c r="U1253" t="n">
        <v>0.64</v>
      </c>
      <c r="V1253" t="n">
        <v>0.74</v>
      </c>
      <c r="W1253" t="n">
        <v>1.15</v>
      </c>
      <c r="X1253" t="n">
        <v>0.18</v>
      </c>
      <c r="Y1253" t="n">
        <v>1</v>
      </c>
      <c r="Z1253" t="n">
        <v>10</v>
      </c>
    </row>
    <row r="1254">
      <c r="A1254" t="n">
        <v>25</v>
      </c>
      <c r="B1254" t="n">
        <v>80</v>
      </c>
      <c r="C1254" t="inlineStr">
        <is>
          <t xml:space="preserve">CONCLUIDO	</t>
        </is>
      </c>
      <c r="D1254" t="n">
        <v>10.5584</v>
      </c>
      <c r="E1254" t="n">
        <v>9.470000000000001</v>
      </c>
      <c r="F1254" t="n">
        <v>6.86</v>
      </c>
      <c r="G1254" t="n">
        <v>45.71</v>
      </c>
      <c r="H1254" t="n">
        <v>0.76</v>
      </c>
      <c r="I1254" t="n">
        <v>9</v>
      </c>
      <c r="J1254" t="n">
        <v>168.08</v>
      </c>
      <c r="K1254" t="n">
        <v>50.28</v>
      </c>
      <c r="L1254" t="n">
        <v>7.25</v>
      </c>
      <c r="M1254" t="n">
        <v>7</v>
      </c>
      <c r="N1254" t="n">
        <v>30.55</v>
      </c>
      <c r="O1254" t="n">
        <v>20964.03</v>
      </c>
      <c r="P1254" t="n">
        <v>79.09</v>
      </c>
      <c r="Q1254" t="n">
        <v>204.19</v>
      </c>
      <c r="R1254" t="n">
        <v>27.08</v>
      </c>
      <c r="S1254" t="n">
        <v>17.37</v>
      </c>
      <c r="T1254" t="n">
        <v>2735.31</v>
      </c>
      <c r="U1254" t="n">
        <v>0.64</v>
      </c>
      <c r="V1254" t="n">
        <v>0.74</v>
      </c>
      <c r="W1254" t="n">
        <v>1.15</v>
      </c>
      <c r="X1254" t="n">
        <v>0.17</v>
      </c>
      <c r="Y1254" t="n">
        <v>1</v>
      </c>
      <c r="Z1254" t="n">
        <v>10</v>
      </c>
    </row>
    <row r="1255">
      <c r="A1255" t="n">
        <v>26</v>
      </c>
      <c r="B1255" t="n">
        <v>80</v>
      </c>
      <c r="C1255" t="inlineStr">
        <is>
          <t xml:space="preserve">CONCLUIDO	</t>
        </is>
      </c>
      <c r="D1255" t="n">
        <v>10.5553</v>
      </c>
      <c r="E1255" t="n">
        <v>9.470000000000001</v>
      </c>
      <c r="F1255" t="n">
        <v>6.86</v>
      </c>
      <c r="G1255" t="n">
        <v>45.73</v>
      </c>
      <c r="H1255" t="n">
        <v>0.79</v>
      </c>
      <c r="I1255" t="n">
        <v>9</v>
      </c>
      <c r="J1255" t="n">
        <v>168.44</v>
      </c>
      <c r="K1255" t="n">
        <v>50.28</v>
      </c>
      <c r="L1255" t="n">
        <v>7.5</v>
      </c>
      <c r="M1255" t="n">
        <v>7</v>
      </c>
      <c r="N1255" t="n">
        <v>30.66</v>
      </c>
      <c r="O1255" t="n">
        <v>21008.71</v>
      </c>
      <c r="P1255" t="n">
        <v>79.13</v>
      </c>
      <c r="Q1255" t="n">
        <v>204.16</v>
      </c>
      <c r="R1255" t="n">
        <v>27.03</v>
      </c>
      <c r="S1255" t="n">
        <v>17.37</v>
      </c>
      <c r="T1255" t="n">
        <v>2710.3</v>
      </c>
      <c r="U1255" t="n">
        <v>0.64</v>
      </c>
      <c r="V1255" t="n">
        <v>0.74</v>
      </c>
      <c r="W1255" t="n">
        <v>1.15</v>
      </c>
      <c r="X1255" t="n">
        <v>0.17</v>
      </c>
      <c r="Y1255" t="n">
        <v>1</v>
      </c>
      <c r="Z1255" t="n">
        <v>10</v>
      </c>
    </row>
    <row r="1256">
      <c r="A1256" t="n">
        <v>27</v>
      </c>
      <c r="B1256" t="n">
        <v>80</v>
      </c>
      <c r="C1256" t="inlineStr">
        <is>
          <t xml:space="preserve">CONCLUIDO	</t>
        </is>
      </c>
      <c r="D1256" t="n">
        <v>10.5522</v>
      </c>
      <c r="E1256" t="n">
        <v>9.48</v>
      </c>
      <c r="F1256" t="n">
        <v>6.86</v>
      </c>
      <c r="G1256" t="n">
        <v>45.75</v>
      </c>
      <c r="H1256" t="n">
        <v>0.8100000000000001</v>
      </c>
      <c r="I1256" t="n">
        <v>9</v>
      </c>
      <c r="J1256" t="n">
        <v>168.81</v>
      </c>
      <c r="K1256" t="n">
        <v>50.28</v>
      </c>
      <c r="L1256" t="n">
        <v>7.75</v>
      </c>
      <c r="M1256" t="n">
        <v>7</v>
      </c>
      <c r="N1256" t="n">
        <v>30.78</v>
      </c>
      <c r="O1256" t="n">
        <v>21053.43</v>
      </c>
      <c r="P1256" t="n">
        <v>78.73999999999999</v>
      </c>
      <c r="Q1256" t="n">
        <v>204.15</v>
      </c>
      <c r="R1256" t="n">
        <v>27.18</v>
      </c>
      <c r="S1256" t="n">
        <v>17.37</v>
      </c>
      <c r="T1256" t="n">
        <v>2786.12</v>
      </c>
      <c r="U1256" t="n">
        <v>0.64</v>
      </c>
      <c r="V1256" t="n">
        <v>0.74</v>
      </c>
      <c r="W1256" t="n">
        <v>1.15</v>
      </c>
      <c r="X1256" t="n">
        <v>0.17</v>
      </c>
      <c r="Y1256" t="n">
        <v>1</v>
      </c>
      <c r="Z1256" t="n">
        <v>10</v>
      </c>
    </row>
    <row r="1257">
      <c r="A1257" t="n">
        <v>28</v>
      </c>
      <c r="B1257" t="n">
        <v>80</v>
      </c>
      <c r="C1257" t="inlineStr">
        <is>
          <t xml:space="preserve">CONCLUIDO	</t>
        </is>
      </c>
      <c r="D1257" t="n">
        <v>10.6163</v>
      </c>
      <c r="E1257" t="n">
        <v>9.42</v>
      </c>
      <c r="F1257" t="n">
        <v>6.84</v>
      </c>
      <c r="G1257" t="n">
        <v>51.28</v>
      </c>
      <c r="H1257" t="n">
        <v>0.84</v>
      </c>
      <c r="I1257" t="n">
        <v>8</v>
      </c>
      <c r="J1257" t="n">
        <v>169.17</v>
      </c>
      <c r="K1257" t="n">
        <v>50.28</v>
      </c>
      <c r="L1257" t="n">
        <v>8</v>
      </c>
      <c r="M1257" t="n">
        <v>6</v>
      </c>
      <c r="N1257" t="n">
        <v>30.89</v>
      </c>
      <c r="O1257" t="n">
        <v>21098.19</v>
      </c>
      <c r="P1257" t="n">
        <v>78</v>
      </c>
      <c r="Q1257" t="n">
        <v>204.14</v>
      </c>
      <c r="R1257" t="n">
        <v>26.38</v>
      </c>
      <c r="S1257" t="n">
        <v>17.37</v>
      </c>
      <c r="T1257" t="n">
        <v>2390.19</v>
      </c>
      <c r="U1257" t="n">
        <v>0.66</v>
      </c>
      <c r="V1257" t="n">
        <v>0.75</v>
      </c>
      <c r="W1257" t="n">
        <v>1.15</v>
      </c>
      <c r="X1257" t="n">
        <v>0.15</v>
      </c>
      <c r="Y1257" t="n">
        <v>1</v>
      </c>
      <c r="Z1257" t="n">
        <v>10</v>
      </c>
    </row>
    <row r="1258">
      <c r="A1258" t="n">
        <v>29</v>
      </c>
      <c r="B1258" t="n">
        <v>80</v>
      </c>
      <c r="C1258" t="inlineStr">
        <is>
          <t xml:space="preserve">CONCLUIDO	</t>
        </is>
      </c>
      <c r="D1258" t="n">
        <v>10.6342</v>
      </c>
      <c r="E1258" t="n">
        <v>9.4</v>
      </c>
      <c r="F1258" t="n">
        <v>6.82</v>
      </c>
      <c r="G1258" t="n">
        <v>51.16</v>
      </c>
      <c r="H1258" t="n">
        <v>0.86</v>
      </c>
      <c r="I1258" t="n">
        <v>8</v>
      </c>
      <c r="J1258" t="n">
        <v>169.53</v>
      </c>
      <c r="K1258" t="n">
        <v>50.28</v>
      </c>
      <c r="L1258" t="n">
        <v>8.25</v>
      </c>
      <c r="M1258" t="n">
        <v>6</v>
      </c>
      <c r="N1258" t="n">
        <v>31</v>
      </c>
      <c r="O1258" t="n">
        <v>21142.98</v>
      </c>
      <c r="P1258" t="n">
        <v>77.59999999999999</v>
      </c>
      <c r="Q1258" t="n">
        <v>204.14</v>
      </c>
      <c r="R1258" t="n">
        <v>25.85</v>
      </c>
      <c r="S1258" t="n">
        <v>17.37</v>
      </c>
      <c r="T1258" t="n">
        <v>2125.29</v>
      </c>
      <c r="U1258" t="n">
        <v>0.67</v>
      </c>
      <c r="V1258" t="n">
        <v>0.75</v>
      </c>
      <c r="W1258" t="n">
        <v>1.15</v>
      </c>
      <c r="X1258" t="n">
        <v>0.13</v>
      </c>
      <c r="Y1258" t="n">
        <v>1</v>
      </c>
      <c r="Z1258" t="n">
        <v>10</v>
      </c>
    </row>
    <row r="1259">
      <c r="A1259" t="n">
        <v>30</v>
      </c>
      <c r="B1259" t="n">
        <v>80</v>
      </c>
      <c r="C1259" t="inlineStr">
        <is>
          <t xml:space="preserve">CONCLUIDO	</t>
        </is>
      </c>
      <c r="D1259" t="n">
        <v>10.6232</v>
      </c>
      <c r="E1259" t="n">
        <v>9.41</v>
      </c>
      <c r="F1259" t="n">
        <v>6.83</v>
      </c>
      <c r="G1259" t="n">
        <v>51.23</v>
      </c>
      <c r="H1259" t="n">
        <v>0.89</v>
      </c>
      <c r="I1259" t="n">
        <v>8</v>
      </c>
      <c r="J1259" t="n">
        <v>169.9</v>
      </c>
      <c r="K1259" t="n">
        <v>50.28</v>
      </c>
      <c r="L1259" t="n">
        <v>8.5</v>
      </c>
      <c r="M1259" t="n">
        <v>6</v>
      </c>
      <c r="N1259" t="n">
        <v>31.12</v>
      </c>
      <c r="O1259" t="n">
        <v>21187.82</v>
      </c>
      <c r="P1259" t="n">
        <v>77.41</v>
      </c>
      <c r="Q1259" t="n">
        <v>204.14</v>
      </c>
      <c r="R1259" t="n">
        <v>26.28</v>
      </c>
      <c r="S1259" t="n">
        <v>17.37</v>
      </c>
      <c r="T1259" t="n">
        <v>2340.65</v>
      </c>
      <c r="U1259" t="n">
        <v>0.66</v>
      </c>
      <c r="V1259" t="n">
        <v>0.75</v>
      </c>
      <c r="W1259" t="n">
        <v>1.15</v>
      </c>
      <c r="X1259" t="n">
        <v>0.14</v>
      </c>
      <c r="Y1259" t="n">
        <v>1</v>
      </c>
      <c r="Z1259" t="n">
        <v>10</v>
      </c>
    </row>
    <row r="1260">
      <c r="A1260" t="n">
        <v>31</v>
      </c>
      <c r="B1260" t="n">
        <v>80</v>
      </c>
      <c r="C1260" t="inlineStr">
        <is>
          <t xml:space="preserve">CONCLUIDO	</t>
        </is>
      </c>
      <c r="D1260" t="n">
        <v>10.6292</v>
      </c>
      <c r="E1260" t="n">
        <v>9.41</v>
      </c>
      <c r="F1260" t="n">
        <v>6.83</v>
      </c>
      <c r="G1260" t="n">
        <v>51.19</v>
      </c>
      <c r="H1260" t="n">
        <v>0.91</v>
      </c>
      <c r="I1260" t="n">
        <v>8</v>
      </c>
      <c r="J1260" t="n">
        <v>170.26</v>
      </c>
      <c r="K1260" t="n">
        <v>50.28</v>
      </c>
      <c r="L1260" t="n">
        <v>8.75</v>
      </c>
      <c r="M1260" t="n">
        <v>6</v>
      </c>
      <c r="N1260" t="n">
        <v>31.23</v>
      </c>
      <c r="O1260" t="n">
        <v>21232.69</v>
      </c>
      <c r="P1260" t="n">
        <v>77.31999999999999</v>
      </c>
      <c r="Q1260" t="n">
        <v>204.14</v>
      </c>
      <c r="R1260" t="n">
        <v>26.05</v>
      </c>
      <c r="S1260" t="n">
        <v>17.37</v>
      </c>
      <c r="T1260" t="n">
        <v>2225.53</v>
      </c>
      <c r="U1260" t="n">
        <v>0.67</v>
      </c>
      <c r="V1260" t="n">
        <v>0.75</v>
      </c>
      <c r="W1260" t="n">
        <v>1.15</v>
      </c>
      <c r="X1260" t="n">
        <v>0.13</v>
      </c>
      <c r="Y1260" t="n">
        <v>1</v>
      </c>
      <c r="Z1260" t="n">
        <v>10</v>
      </c>
    </row>
    <row r="1261">
      <c r="A1261" t="n">
        <v>32</v>
      </c>
      <c r="B1261" t="n">
        <v>80</v>
      </c>
      <c r="C1261" t="inlineStr">
        <is>
          <t xml:space="preserve">CONCLUIDO	</t>
        </is>
      </c>
      <c r="D1261" t="n">
        <v>10.6235</v>
      </c>
      <c r="E1261" t="n">
        <v>9.41</v>
      </c>
      <c r="F1261" t="n">
        <v>6.83</v>
      </c>
      <c r="G1261" t="n">
        <v>51.23</v>
      </c>
      <c r="H1261" t="n">
        <v>0.9399999999999999</v>
      </c>
      <c r="I1261" t="n">
        <v>8</v>
      </c>
      <c r="J1261" t="n">
        <v>170.62</v>
      </c>
      <c r="K1261" t="n">
        <v>50.28</v>
      </c>
      <c r="L1261" t="n">
        <v>9</v>
      </c>
      <c r="M1261" t="n">
        <v>6</v>
      </c>
      <c r="N1261" t="n">
        <v>31.34</v>
      </c>
      <c r="O1261" t="n">
        <v>21277.6</v>
      </c>
      <c r="P1261" t="n">
        <v>76.90000000000001</v>
      </c>
      <c r="Q1261" t="n">
        <v>204.14</v>
      </c>
      <c r="R1261" t="n">
        <v>26.13</v>
      </c>
      <c r="S1261" t="n">
        <v>17.37</v>
      </c>
      <c r="T1261" t="n">
        <v>2267.33</v>
      </c>
      <c r="U1261" t="n">
        <v>0.66</v>
      </c>
      <c r="V1261" t="n">
        <v>0.75</v>
      </c>
      <c r="W1261" t="n">
        <v>1.15</v>
      </c>
      <c r="X1261" t="n">
        <v>0.14</v>
      </c>
      <c r="Y1261" t="n">
        <v>1</v>
      </c>
      <c r="Z1261" t="n">
        <v>10</v>
      </c>
    </row>
    <row r="1262">
      <c r="A1262" t="n">
        <v>33</v>
      </c>
      <c r="B1262" t="n">
        <v>80</v>
      </c>
      <c r="C1262" t="inlineStr">
        <is>
          <t xml:space="preserve">CONCLUIDO	</t>
        </is>
      </c>
      <c r="D1262" t="n">
        <v>10.6895</v>
      </c>
      <c r="E1262" t="n">
        <v>9.359999999999999</v>
      </c>
      <c r="F1262" t="n">
        <v>6.8</v>
      </c>
      <c r="G1262" t="n">
        <v>58.33</v>
      </c>
      <c r="H1262" t="n">
        <v>0.96</v>
      </c>
      <c r="I1262" t="n">
        <v>7</v>
      </c>
      <c r="J1262" t="n">
        <v>170.99</v>
      </c>
      <c r="K1262" t="n">
        <v>50.28</v>
      </c>
      <c r="L1262" t="n">
        <v>9.25</v>
      </c>
      <c r="M1262" t="n">
        <v>5</v>
      </c>
      <c r="N1262" t="n">
        <v>31.46</v>
      </c>
      <c r="O1262" t="n">
        <v>21322.55</v>
      </c>
      <c r="P1262" t="n">
        <v>76.52</v>
      </c>
      <c r="Q1262" t="n">
        <v>204.14</v>
      </c>
      <c r="R1262" t="n">
        <v>25.35</v>
      </c>
      <c r="S1262" t="n">
        <v>17.37</v>
      </c>
      <c r="T1262" t="n">
        <v>1880.77</v>
      </c>
      <c r="U1262" t="n">
        <v>0.6899999999999999</v>
      </c>
      <c r="V1262" t="n">
        <v>0.75</v>
      </c>
      <c r="W1262" t="n">
        <v>1.15</v>
      </c>
      <c r="X1262" t="n">
        <v>0.11</v>
      </c>
      <c r="Y1262" t="n">
        <v>1</v>
      </c>
      <c r="Z1262" t="n">
        <v>10</v>
      </c>
    </row>
    <row r="1263">
      <c r="A1263" t="n">
        <v>34</v>
      </c>
      <c r="B1263" t="n">
        <v>80</v>
      </c>
      <c r="C1263" t="inlineStr">
        <is>
          <t xml:space="preserve">CONCLUIDO	</t>
        </is>
      </c>
      <c r="D1263" t="n">
        <v>10.6888</v>
      </c>
      <c r="E1263" t="n">
        <v>9.359999999999999</v>
      </c>
      <c r="F1263" t="n">
        <v>6.81</v>
      </c>
      <c r="G1263" t="n">
        <v>58.33</v>
      </c>
      <c r="H1263" t="n">
        <v>0.98</v>
      </c>
      <c r="I1263" t="n">
        <v>7</v>
      </c>
      <c r="J1263" t="n">
        <v>171.35</v>
      </c>
      <c r="K1263" t="n">
        <v>50.28</v>
      </c>
      <c r="L1263" t="n">
        <v>9.5</v>
      </c>
      <c r="M1263" t="n">
        <v>5</v>
      </c>
      <c r="N1263" t="n">
        <v>31.57</v>
      </c>
      <c r="O1263" t="n">
        <v>21367.54</v>
      </c>
      <c r="P1263" t="n">
        <v>76.75</v>
      </c>
      <c r="Q1263" t="n">
        <v>204.14</v>
      </c>
      <c r="R1263" t="n">
        <v>25.38</v>
      </c>
      <c r="S1263" t="n">
        <v>17.37</v>
      </c>
      <c r="T1263" t="n">
        <v>1898.12</v>
      </c>
      <c r="U1263" t="n">
        <v>0.68</v>
      </c>
      <c r="V1263" t="n">
        <v>0.75</v>
      </c>
      <c r="W1263" t="n">
        <v>1.15</v>
      </c>
      <c r="X1263" t="n">
        <v>0.11</v>
      </c>
      <c r="Y1263" t="n">
        <v>1</v>
      </c>
      <c r="Z1263" t="n">
        <v>10</v>
      </c>
    </row>
    <row r="1264">
      <c r="A1264" t="n">
        <v>35</v>
      </c>
      <c r="B1264" t="n">
        <v>80</v>
      </c>
      <c r="C1264" t="inlineStr">
        <is>
          <t xml:space="preserve">CONCLUIDO	</t>
        </is>
      </c>
      <c r="D1264" t="n">
        <v>10.6765</v>
      </c>
      <c r="E1264" t="n">
        <v>9.369999999999999</v>
      </c>
      <c r="F1264" t="n">
        <v>6.82</v>
      </c>
      <c r="G1264" t="n">
        <v>58.43</v>
      </c>
      <c r="H1264" t="n">
        <v>1.01</v>
      </c>
      <c r="I1264" t="n">
        <v>7</v>
      </c>
      <c r="J1264" t="n">
        <v>171.72</v>
      </c>
      <c r="K1264" t="n">
        <v>50.28</v>
      </c>
      <c r="L1264" t="n">
        <v>9.75</v>
      </c>
      <c r="M1264" t="n">
        <v>5</v>
      </c>
      <c r="N1264" t="n">
        <v>31.69</v>
      </c>
      <c r="O1264" t="n">
        <v>21412.57</v>
      </c>
      <c r="P1264" t="n">
        <v>76.7</v>
      </c>
      <c r="Q1264" t="n">
        <v>204.15</v>
      </c>
      <c r="R1264" t="n">
        <v>25.7</v>
      </c>
      <c r="S1264" t="n">
        <v>17.37</v>
      </c>
      <c r="T1264" t="n">
        <v>2058.29</v>
      </c>
      <c r="U1264" t="n">
        <v>0.68</v>
      </c>
      <c r="V1264" t="n">
        <v>0.75</v>
      </c>
      <c r="W1264" t="n">
        <v>1.15</v>
      </c>
      <c r="X1264" t="n">
        <v>0.12</v>
      </c>
      <c r="Y1264" t="n">
        <v>1</v>
      </c>
      <c r="Z1264" t="n">
        <v>10</v>
      </c>
    </row>
    <row r="1265">
      <c r="A1265" t="n">
        <v>36</v>
      </c>
      <c r="B1265" t="n">
        <v>80</v>
      </c>
      <c r="C1265" t="inlineStr">
        <is>
          <t xml:space="preserve">CONCLUIDO	</t>
        </is>
      </c>
      <c r="D1265" t="n">
        <v>10.6806</v>
      </c>
      <c r="E1265" t="n">
        <v>9.359999999999999</v>
      </c>
      <c r="F1265" t="n">
        <v>6.81</v>
      </c>
      <c r="G1265" t="n">
        <v>58.4</v>
      </c>
      <c r="H1265" t="n">
        <v>1.03</v>
      </c>
      <c r="I1265" t="n">
        <v>7</v>
      </c>
      <c r="J1265" t="n">
        <v>172.08</v>
      </c>
      <c r="K1265" t="n">
        <v>50.28</v>
      </c>
      <c r="L1265" t="n">
        <v>10</v>
      </c>
      <c r="M1265" t="n">
        <v>5</v>
      </c>
      <c r="N1265" t="n">
        <v>31.8</v>
      </c>
      <c r="O1265" t="n">
        <v>21457.64</v>
      </c>
      <c r="P1265" t="n">
        <v>76.45</v>
      </c>
      <c r="Q1265" t="n">
        <v>204.15</v>
      </c>
      <c r="R1265" t="n">
        <v>25.64</v>
      </c>
      <c r="S1265" t="n">
        <v>17.37</v>
      </c>
      <c r="T1265" t="n">
        <v>2025.73</v>
      </c>
      <c r="U1265" t="n">
        <v>0.68</v>
      </c>
      <c r="V1265" t="n">
        <v>0.75</v>
      </c>
      <c r="W1265" t="n">
        <v>1.15</v>
      </c>
      <c r="X1265" t="n">
        <v>0.12</v>
      </c>
      <c r="Y1265" t="n">
        <v>1</v>
      </c>
      <c r="Z1265" t="n">
        <v>10</v>
      </c>
    </row>
    <row r="1266">
      <c r="A1266" t="n">
        <v>37</v>
      </c>
      <c r="B1266" t="n">
        <v>80</v>
      </c>
      <c r="C1266" t="inlineStr">
        <is>
          <t xml:space="preserve">CONCLUIDO	</t>
        </is>
      </c>
      <c r="D1266" t="n">
        <v>10.6787</v>
      </c>
      <c r="E1266" t="n">
        <v>9.359999999999999</v>
      </c>
      <c r="F1266" t="n">
        <v>6.81</v>
      </c>
      <c r="G1266" t="n">
        <v>58.41</v>
      </c>
      <c r="H1266" t="n">
        <v>1.05</v>
      </c>
      <c r="I1266" t="n">
        <v>7</v>
      </c>
      <c r="J1266" t="n">
        <v>172.45</v>
      </c>
      <c r="K1266" t="n">
        <v>50.28</v>
      </c>
      <c r="L1266" t="n">
        <v>10.25</v>
      </c>
      <c r="M1266" t="n">
        <v>5</v>
      </c>
      <c r="N1266" t="n">
        <v>31.92</v>
      </c>
      <c r="O1266" t="n">
        <v>21502.75</v>
      </c>
      <c r="P1266" t="n">
        <v>76.03</v>
      </c>
      <c r="Q1266" t="n">
        <v>204.18</v>
      </c>
      <c r="R1266" t="n">
        <v>25.7</v>
      </c>
      <c r="S1266" t="n">
        <v>17.37</v>
      </c>
      <c r="T1266" t="n">
        <v>2059.46</v>
      </c>
      <c r="U1266" t="n">
        <v>0.68</v>
      </c>
      <c r="V1266" t="n">
        <v>0.75</v>
      </c>
      <c r="W1266" t="n">
        <v>1.15</v>
      </c>
      <c r="X1266" t="n">
        <v>0.12</v>
      </c>
      <c r="Y1266" t="n">
        <v>1</v>
      </c>
      <c r="Z1266" t="n">
        <v>10</v>
      </c>
    </row>
    <row r="1267">
      <c r="A1267" t="n">
        <v>38</v>
      </c>
      <c r="B1267" t="n">
        <v>80</v>
      </c>
      <c r="C1267" t="inlineStr">
        <is>
          <t xml:space="preserve">CONCLUIDO	</t>
        </is>
      </c>
      <c r="D1267" t="n">
        <v>10.6803</v>
      </c>
      <c r="E1267" t="n">
        <v>9.359999999999999</v>
      </c>
      <c r="F1267" t="n">
        <v>6.81</v>
      </c>
      <c r="G1267" t="n">
        <v>58.4</v>
      </c>
      <c r="H1267" t="n">
        <v>1.08</v>
      </c>
      <c r="I1267" t="n">
        <v>7</v>
      </c>
      <c r="J1267" t="n">
        <v>172.82</v>
      </c>
      <c r="K1267" t="n">
        <v>50.28</v>
      </c>
      <c r="L1267" t="n">
        <v>10.5</v>
      </c>
      <c r="M1267" t="n">
        <v>5</v>
      </c>
      <c r="N1267" t="n">
        <v>32.04</v>
      </c>
      <c r="O1267" t="n">
        <v>21547.89</v>
      </c>
      <c r="P1267" t="n">
        <v>75.65000000000001</v>
      </c>
      <c r="Q1267" t="n">
        <v>204.14</v>
      </c>
      <c r="R1267" t="n">
        <v>25.65</v>
      </c>
      <c r="S1267" t="n">
        <v>17.37</v>
      </c>
      <c r="T1267" t="n">
        <v>2031.66</v>
      </c>
      <c r="U1267" t="n">
        <v>0.68</v>
      </c>
      <c r="V1267" t="n">
        <v>0.75</v>
      </c>
      <c r="W1267" t="n">
        <v>1.15</v>
      </c>
      <c r="X1267" t="n">
        <v>0.12</v>
      </c>
      <c r="Y1267" t="n">
        <v>1</v>
      </c>
      <c r="Z1267" t="n">
        <v>10</v>
      </c>
    </row>
    <row r="1268">
      <c r="A1268" t="n">
        <v>39</v>
      </c>
      <c r="B1268" t="n">
        <v>80</v>
      </c>
      <c r="C1268" t="inlineStr">
        <is>
          <t xml:space="preserve">CONCLUIDO	</t>
        </is>
      </c>
      <c r="D1268" t="n">
        <v>10.7501</v>
      </c>
      <c r="E1268" t="n">
        <v>9.300000000000001</v>
      </c>
      <c r="F1268" t="n">
        <v>6.78</v>
      </c>
      <c r="G1268" t="n">
        <v>67.84</v>
      </c>
      <c r="H1268" t="n">
        <v>1.1</v>
      </c>
      <c r="I1268" t="n">
        <v>6</v>
      </c>
      <c r="J1268" t="n">
        <v>173.18</v>
      </c>
      <c r="K1268" t="n">
        <v>50.28</v>
      </c>
      <c r="L1268" t="n">
        <v>10.75</v>
      </c>
      <c r="M1268" t="n">
        <v>4</v>
      </c>
      <c r="N1268" t="n">
        <v>32.15</v>
      </c>
      <c r="O1268" t="n">
        <v>21593.08</v>
      </c>
      <c r="P1268" t="n">
        <v>74.87</v>
      </c>
      <c r="Q1268" t="n">
        <v>204.14</v>
      </c>
      <c r="R1268" t="n">
        <v>24.75</v>
      </c>
      <c r="S1268" t="n">
        <v>17.37</v>
      </c>
      <c r="T1268" t="n">
        <v>1585.95</v>
      </c>
      <c r="U1268" t="n">
        <v>0.7</v>
      </c>
      <c r="V1268" t="n">
        <v>0.75</v>
      </c>
      <c r="W1268" t="n">
        <v>1.14</v>
      </c>
      <c r="X1268" t="n">
        <v>0.09</v>
      </c>
      <c r="Y1268" t="n">
        <v>1</v>
      </c>
      <c r="Z1268" t="n">
        <v>10</v>
      </c>
    </row>
    <row r="1269">
      <c r="A1269" t="n">
        <v>40</v>
      </c>
      <c r="B1269" t="n">
        <v>80</v>
      </c>
      <c r="C1269" t="inlineStr">
        <is>
          <t xml:space="preserve">CONCLUIDO	</t>
        </is>
      </c>
      <c r="D1269" t="n">
        <v>10.7479</v>
      </c>
      <c r="E1269" t="n">
        <v>9.300000000000001</v>
      </c>
      <c r="F1269" t="n">
        <v>6.79</v>
      </c>
      <c r="G1269" t="n">
        <v>67.86</v>
      </c>
      <c r="H1269" t="n">
        <v>1.12</v>
      </c>
      <c r="I1269" t="n">
        <v>6</v>
      </c>
      <c r="J1269" t="n">
        <v>173.55</v>
      </c>
      <c r="K1269" t="n">
        <v>50.28</v>
      </c>
      <c r="L1269" t="n">
        <v>11</v>
      </c>
      <c r="M1269" t="n">
        <v>4</v>
      </c>
      <c r="N1269" t="n">
        <v>32.27</v>
      </c>
      <c r="O1269" t="n">
        <v>21638.31</v>
      </c>
      <c r="P1269" t="n">
        <v>74.86</v>
      </c>
      <c r="Q1269" t="n">
        <v>204.14</v>
      </c>
      <c r="R1269" t="n">
        <v>24.86</v>
      </c>
      <c r="S1269" t="n">
        <v>17.37</v>
      </c>
      <c r="T1269" t="n">
        <v>1644.8</v>
      </c>
      <c r="U1269" t="n">
        <v>0.7</v>
      </c>
      <c r="V1269" t="n">
        <v>0.75</v>
      </c>
      <c r="W1269" t="n">
        <v>1.14</v>
      </c>
      <c r="X1269" t="n">
        <v>0.1</v>
      </c>
      <c r="Y1269" t="n">
        <v>1</v>
      </c>
      <c r="Z1269" t="n">
        <v>10</v>
      </c>
    </row>
    <row r="1270">
      <c r="A1270" t="n">
        <v>41</v>
      </c>
      <c r="B1270" t="n">
        <v>80</v>
      </c>
      <c r="C1270" t="inlineStr">
        <is>
          <t xml:space="preserve">CONCLUIDO	</t>
        </is>
      </c>
      <c r="D1270" t="n">
        <v>10.7463</v>
      </c>
      <c r="E1270" t="n">
        <v>9.31</v>
      </c>
      <c r="F1270" t="n">
        <v>6.79</v>
      </c>
      <c r="G1270" t="n">
        <v>67.88</v>
      </c>
      <c r="H1270" t="n">
        <v>1.15</v>
      </c>
      <c r="I1270" t="n">
        <v>6</v>
      </c>
      <c r="J1270" t="n">
        <v>173.92</v>
      </c>
      <c r="K1270" t="n">
        <v>50.28</v>
      </c>
      <c r="L1270" t="n">
        <v>11.25</v>
      </c>
      <c r="M1270" t="n">
        <v>4</v>
      </c>
      <c r="N1270" t="n">
        <v>32.39</v>
      </c>
      <c r="O1270" t="n">
        <v>21683.57</v>
      </c>
      <c r="P1270" t="n">
        <v>74.95999999999999</v>
      </c>
      <c r="Q1270" t="n">
        <v>204.17</v>
      </c>
      <c r="R1270" t="n">
        <v>24.8</v>
      </c>
      <c r="S1270" t="n">
        <v>17.37</v>
      </c>
      <c r="T1270" t="n">
        <v>1611.66</v>
      </c>
      <c r="U1270" t="n">
        <v>0.7</v>
      </c>
      <c r="V1270" t="n">
        <v>0.75</v>
      </c>
      <c r="W1270" t="n">
        <v>1.15</v>
      </c>
      <c r="X1270" t="n">
        <v>0.1</v>
      </c>
      <c r="Y1270" t="n">
        <v>1</v>
      </c>
      <c r="Z1270" t="n">
        <v>10</v>
      </c>
    </row>
    <row r="1271">
      <c r="A1271" t="n">
        <v>42</v>
      </c>
      <c r="B1271" t="n">
        <v>80</v>
      </c>
      <c r="C1271" t="inlineStr">
        <is>
          <t xml:space="preserve">CONCLUIDO	</t>
        </is>
      </c>
      <c r="D1271" t="n">
        <v>10.7498</v>
      </c>
      <c r="E1271" t="n">
        <v>9.300000000000001</v>
      </c>
      <c r="F1271" t="n">
        <v>6.78</v>
      </c>
      <c r="G1271" t="n">
        <v>67.84999999999999</v>
      </c>
      <c r="H1271" t="n">
        <v>1.17</v>
      </c>
      <c r="I1271" t="n">
        <v>6</v>
      </c>
      <c r="J1271" t="n">
        <v>174.28</v>
      </c>
      <c r="K1271" t="n">
        <v>50.28</v>
      </c>
      <c r="L1271" t="n">
        <v>11.5</v>
      </c>
      <c r="M1271" t="n">
        <v>4</v>
      </c>
      <c r="N1271" t="n">
        <v>32.5</v>
      </c>
      <c r="O1271" t="n">
        <v>21728.87</v>
      </c>
      <c r="P1271" t="n">
        <v>74.86</v>
      </c>
      <c r="Q1271" t="n">
        <v>204.15</v>
      </c>
      <c r="R1271" t="n">
        <v>24.79</v>
      </c>
      <c r="S1271" t="n">
        <v>17.37</v>
      </c>
      <c r="T1271" t="n">
        <v>1606.19</v>
      </c>
      <c r="U1271" t="n">
        <v>0.7</v>
      </c>
      <c r="V1271" t="n">
        <v>0.75</v>
      </c>
      <c r="W1271" t="n">
        <v>1.14</v>
      </c>
      <c r="X1271" t="n">
        <v>0.09</v>
      </c>
      <c r="Y1271" t="n">
        <v>1</v>
      </c>
      <c r="Z1271" t="n">
        <v>10</v>
      </c>
    </row>
    <row r="1272">
      <c r="A1272" t="n">
        <v>43</v>
      </c>
      <c r="B1272" t="n">
        <v>80</v>
      </c>
      <c r="C1272" t="inlineStr">
        <is>
          <t xml:space="preserve">CONCLUIDO	</t>
        </is>
      </c>
      <c r="D1272" t="n">
        <v>10.7549</v>
      </c>
      <c r="E1272" t="n">
        <v>9.300000000000001</v>
      </c>
      <c r="F1272" t="n">
        <v>6.78</v>
      </c>
      <c r="G1272" t="n">
        <v>67.8</v>
      </c>
      <c r="H1272" t="n">
        <v>1.19</v>
      </c>
      <c r="I1272" t="n">
        <v>6</v>
      </c>
      <c r="J1272" t="n">
        <v>174.65</v>
      </c>
      <c r="K1272" t="n">
        <v>50.28</v>
      </c>
      <c r="L1272" t="n">
        <v>11.75</v>
      </c>
      <c r="M1272" t="n">
        <v>4</v>
      </c>
      <c r="N1272" t="n">
        <v>32.62</v>
      </c>
      <c r="O1272" t="n">
        <v>21774.22</v>
      </c>
      <c r="P1272" t="n">
        <v>74.45</v>
      </c>
      <c r="Q1272" t="n">
        <v>204.14</v>
      </c>
      <c r="R1272" t="n">
        <v>24.61</v>
      </c>
      <c r="S1272" t="n">
        <v>17.37</v>
      </c>
      <c r="T1272" t="n">
        <v>1516</v>
      </c>
      <c r="U1272" t="n">
        <v>0.71</v>
      </c>
      <c r="V1272" t="n">
        <v>0.75</v>
      </c>
      <c r="W1272" t="n">
        <v>1.15</v>
      </c>
      <c r="X1272" t="n">
        <v>0.09</v>
      </c>
      <c r="Y1272" t="n">
        <v>1</v>
      </c>
      <c r="Z1272" t="n">
        <v>10</v>
      </c>
    </row>
    <row r="1273">
      <c r="A1273" t="n">
        <v>44</v>
      </c>
      <c r="B1273" t="n">
        <v>80</v>
      </c>
      <c r="C1273" t="inlineStr">
        <is>
          <t xml:space="preserve">CONCLUIDO	</t>
        </is>
      </c>
      <c r="D1273" t="n">
        <v>10.745</v>
      </c>
      <c r="E1273" t="n">
        <v>9.31</v>
      </c>
      <c r="F1273" t="n">
        <v>6.79</v>
      </c>
      <c r="G1273" t="n">
        <v>67.89</v>
      </c>
      <c r="H1273" t="n">
        <v>1.22</v>
      </c>
      <c r="I1273" t="n">
        <v>6</v>
      </c>
      <c r="J1273" t="n">
        <v>175.02</v>
      </c>
      <c r="K1273" t="n">
        <v>50.28</v>
      </c>
      <c r="L1273" t="n">
        <v>12</v>
      </c>
      <c r="M1273" t="n">
        <v>4</v>
      </c>
      <c r="N1273" t="n">
        <v>32.74</v>
      </c>
      <c r="O1273" t="n">
        <v>21819.6</v>
      </c>
      <c r="P1273" t="n">
        <v>74.20999999999999</v>
      </c>
      <c r="Q1273" t="n">
        <v>204.15</v>
      </c>
      <c r="R1273" t="n">
        <v>24.85</v>
      </c>
      <c r="S1273" t="n">
        <v>17.37</v>
      </c>
      <c r="T1273" t="n">
        <v>1636.09</v>
      </c>
      <c r="U1273" t="n">
        <v>0.7</v>
      </c>
      <c r="V1273" t="n">
        <v>0.75</v>
      </c>
      <c r="W1273" t="n">
        <v>1.15</v>
      </c>
      <c r="X1273" t="n">
        <v>0.1</v>
      </c>
      <c r="Y1273" t="n">
        <v>1</v>
      </c>
      <c r="Z1273" t="n">
        <v>10</v>
      </c>
    </row>
    <row r="1274">
      <c r="A1274" t="n">
        <v>45</v>
      </c>
      <c r="B1274" t="n">
        <v>80</v>
      </c>
      <c r="C1274" t="inlineStr">
        <is>
          <t xml:space="preserve">CONCLUIDO	</t>
        </is>
      </c>
      <c r="D1274" t="n">
        <v>10.7437</v>
      </c>
      <c r="E1274" t="n">
        <v>9.31</v>
      </c>
      <c r="F1274" t="n">
        <v>6.79</v>
      </c>
      <c r="G1274" t="n">
        <v>67.90000000000001</v>
      </c>
      <c r="H1274" t="n">
        <v>1.24</v>
      </c>
      <c r="I1274" t="n">
        <v>6</v>
      </c>
      <c r="J1274" t="n">
        <v>175.39</v>
      </c>
      <c r="K1274" t="n">
        <v>50.28</v>
      </c>
      <c r="L1274" t="n">
        <v>12.25</v>
      </c>
      <c r="M1274" t="n">
        <v>4</v>
      </c>
      <c r="N1274" t="n">
        <v>32.86</v>
      </c>
      <c r="O1274" t="n">
        <v>21865.03</v>
      </c>
      <c r="P1274" t="n">
        <v>73.95</v>
      </c>
      <c r="Q1274" t="n">
        <v>204.14</v>
      </c>
      <c r="R1274" t="n">
        <v>24.94</v>
      </c>
      <c r="S1274" t="n">
        <v>17.37</v>
      </c>
      <c r="T1274" t="n">
        <v>1680.19</v>
      </c>
      <c r="U1274" t="n">
        <v>0.7</v>
      </c>
      <c r="V1274" t="n">
        <v>0.75</v>
      </c>
      <c r="W1274" t="n">
        <v>1.15</v>
      </c>
      <c r="X1274" t="n">
        <v>0.1</v>
      </c>
      <c r="Y1274" t="n">
        <v>1</v>
      </c>
      <c r="Z1274" t="n">
        <v>10</v>
      </c>
    </row>
    <row r="1275">
      <c r="A1275" t="n">
        <v>46</v>
      </c>
      <c r="B1275" t="n">
        <v>80</v>
      </c>
      <c r="C1275" t="inlineStr">
        <is>
          <t xml:space="preserve">CONCLUIDO	</t>
        </is>
      </c>
      <c r="D1275" t="n">
        <v>10.7456</v>
      </c>
      <c r="E1275" t="n">
        <v>9.31</v>
      </c>
      <c r="F1275" t="n">
        <v>6.79</v>
      </c>
      <c r="G1275" t="n">
        <v>67.88</v>
      </c>
      <c r="H1275" t="n">
        <v>1.26</v>
      </c>
      <c r="I1275" t="n">
        <v>6</v>
      </c>
      <c r="J1275" t="n">
        <v>175.76</v>
      </c>
      <c r="K1275" t="n">
        <v>50.28</v>
      </c>
      <c r="L1275" t="n">
        <v>12.5</v>
      </c>
      <c r="M1275" t="n">
        <v>4</v>
      </c>
      <c r="N1275" t="n">
        <v>32.98</v>
      </c>
      <c r="O1275" t="n">
        <v>21910.49</v>
      </c>
      <c r="P1275" t="n">
        <v>73.72</v>
      </c>
      <c r="Q1275" t="n">
        <v>204.14</v>
      </c>
      <c r="R1275" t="n">
        <v>24.89</v>
      </c>
      <c r="S1275" t="n">
        <v>17.37</v>
      </c>
      <c r="T1275" t="n">
        <v>1654.91</v>
      </c>
      <c r="U1275" t="n">
        <v>0.7</v>
      </c>
      <c r="V1275" t="n">
        <v>0.75</v>
      </c>
      <c r="W1275" t="n">
        <v>1.15</v>
      </c>
      <c r="X1275" t="n">
        <v>0.1</v>
      </c>
      <c r="Y1275" t="n">
        <v>1</v>
      </c>
      <c r="Z1275" t="n">
        <v>10</v>
      </c>
    </row>
    <row r="1276">
      <c r="A1276" t="n">
        <v>47</v>
      </c>
      <c r="B1276" t="n">
        <v>80</v>
      </c>
      <c r="C1276" t="inlineStr">
        <is>
          <t xml:space="preserve">CONCLUIDO	</t>
        </is>
      </c>
      <c r="D1276" t="n">
        <v>10.7431</v>
      </c>
      <c r="E1276" t="n">
        <v>9.31</v>
      </c>
      <c r="F1276" t="n">
        <v>6.79</v>
      </c>
      <c r="G1276" t="n">
        <v>67.91</v>
      </c>
      <c r="H1276" t="n">
        <v>1.28</v>
      </c>
      <c r="I1276" t="n">
        <v>6</v>
      </c>
      <c r="J1276" t="n">
        <v>176.12</v>
      </c>
      <c r="K1276" t="n">
        <v>50.28</v>
      </c>
      <c r="L1276" t="n">
        <v>12.75</v>
      </c>
      <c r="M1276" t="n">
        <v>4</v>
      </c>
      <c r="N1276" t="n">
        <v>33.09</v>
      </c>
      <c r="O1276" t="n">
        <v>21956</v>
      </c>
      <c r="P1276" t="n">
        <v>73.45999999999999</v>
      </c>
      <c r="Q1276" t="n">
        <v>204.14</v>
      </c>
      <c r="R1276" t="n">
        <v>24.93</v>
      </c>
      <c r="S1276" t="n">
        <v>17.37</v>
      </c>
      <c r="T1276" t="n">
        <v>1679.28</v>
      </c>
      <c r="U1276" t="n">
        <v>0.7</v>
      </c>
      <c r="V1276" t="n">
        <v>0.75</v>
      </c>
      <c r="W1276" t="n">
        <v>1.15</v>
      </c>
      <c r="X1276" t="n">
        <v>0.1</v>
      </c>
      <c r="Y1276" t="n">
        <v>1</v>
      </c>
      <c r="Z1276" t="n">
        <v>10</v>
      </c>
    </row>
    <row r="1277">
      <c r="A1277" t="n">
        <v>48</v>
      </c>
      <c r="B1277" t="n">
        <v>80</v>
      </c>
      <c r="C1277" t="inlineStr">
        <is>
          <t xml:space="preserve">CONCLUIDO	</t>
        </is>
      </c>
      <c r="D1277" t="n">
        <v>10.8037</v>
      </c>
      <c r="E1277" t="n">
        <v>9.26</v>
      </c>
      <c r="F1277" t="n">
        <v>6.77</v>
      </c>
      <c r="G1277" t="n">
        <v>81.25</v>
      </c>
      <c r="H1277" t="n">
        <v>1.31</v>
      </c>
      <c r="I1277" t="n">
        <v>5</v>
      </c>
      <c r="J1277" t="n">
        <v>176.49</v>
      </c>
      <c r="K1277" t="n">
        <v>50.28</v>
      </c>
      <c r="L1277" t="n">
        <v>13</v>
      </c>
      <c r="M1277" t="n">
        <v>3</v>
      </c>
      <c r="N1277" t="n">
        <v>33.21</v>
      </c>
      <c r="O1277" t="n">
        <v>22001.54</v>
      </c>
      <c r="P1277" t="n">
        <v>72.38</v>
      </c>
      <c r="Q1277" t="n">
        <v>204.16</v>
      </c>
      <c r="R1277" t="n">
        <v>24.26</v>
      </c>
      <c r="S1277" t="n">
        <v>17.37</v>
      </c>
      <c r="T1277" t="n">
        <v>1346.09</v>
      </c>
      <c r="U1277" t="n">
        <v>0.72</v>
      </c>
      <c r="V1277" t="n">
        <v>0.75</v>
      </c>
      <c r="W1277" t="n">
        <v>1.15</v>
      </c>
      <c r="X1277" t="n">
        <v>0.08</v>
      </c>
      <c r="Y1277" t="n">
        <v>1</v>
      </c>
      <c r="Z1277" t="n">
        <v>10</v>
      </c>
    </row>
    <row r="1278">
      <c r="A1278" t="n">
        <v>49</v>
      </c>
      <c r="B1278" t="n">
        <v>80</v>
      </c>
      <c r="C1278" t="inlineStr">
        <is>
          <t xml:space="preserve">CONCLUIDO	</t>
        </is>
      </c>
      <c r="D1278" t="n">
        <v>10.7975</v>
      </c>
      <c r="E1278" t="n">
        <v>9.26</v>
      </c>
      <c r="F1278" t="n">
        <v>6.78</v>
      </c>
      <c r="G1278" t="n">
        <v>81.31</v>
      </c>
      <c r="H1278" t="n">
        <v>1.33</v>
      </c>
      <c r="I1278" t="n">
        <v>5</v>
      </c>
      <c r="J1278" t="n">
        <v>176.86</v>
      </c>
      <c r="K1278" t="n">
        <v>50.28</v>
      </c>
      <c r="L1278" t="n">
        <v>13.25</v>
      </c>
      <c r="M1278" t="n">
        <v>3</v>
      </c>
      <c r="N1278" t="n">
        <v>33.33</v>
      </c>
      <c r="O1278" t="n">
        <v>22047.13</v>
      </c>
      <c r="P1278" t="n">
        <v>72.72</v>
      </c>
      <c r="Q1278" t="n">
        <v>204.14</v>
      </c>
      <c r="R1278" t="n">
        <v>24.56</v>
      </c>
      <c r="S1278" t="n">
        <v>17.37</v>
      </c>
      <c r="T1278" t="n">
        <v>1497.3</v>
      </c>
      <c r="U1278" t="n">
        <v>0.71</v>
      </c>
      <c r="V1278" t="n">
        <v>0.75</v>
      </c>
      <c r="W1278" t="n">
        <v>1.14</v>
      </c>
      <c r="X1278" t="n">
        <v>0.08</v>
      </c>
      <c r="Y1278" t="n">
        <v>1</v>
      </c>
      <c r="Z1278" t="n">
        <v>10</v>
      </c>
    </row>
    <row r="1279">
      <c r="A1279" t="n">
        <v>50</v>
      </c>
      <c r="B1279" t="n">
        <v>80</v>
      </c>
      <c r="C1279" t="inlineStr">
        <is>
          <t xml:space="preserve">CONCLUIDO	</t>
        </is>
      </c>
      <c r="D1279" t="n">
        <v>10.8027</v>
      </c>
      <c r="E1279" t="n">
        <v>9.26</v>
      </c>
      <c r="F1279" t="n">
        <v>6.77</v>
      </c>
      <c r="G1279" t="n">
        <v>81.26000000000001</v>
      </c>
      <c r="H1279" t="n">
        <v>1.35</v>
      </c>
      <c r="I1279" t="n">
        <v>5</v>
      </c>
      <c r="J1279" t="n">
        <v>177.23</v>
      </c>
      <c r="K1279" t="n">
        <v>50.28</v>
      </c>
      <c r="L1279" t="n">
        <v>13.5</v>
      </c>
      <c r="M1279" t="n">
        <v>3</v>
      </c>
      <c r="N1279" t="n">
        <v>33.45</v>
      </c>
      <c r="O1279" t="n">
        <v>22092.76</v>
      </c>
      <c r="P1279" t="n">
        <v>72.75</v>
      </c>
      <c r="Q1279" t="n">
        <v>204.17</v>
      </c>
      <c r="R1279" t="n">
        <v>24.36</v>
      </c>
      <c r="S1279" t="n">
        <v>17.37</v>
      </c>
      <c r="T1279" t="n">
        <v>1398.66</v>
      </c>
      <c r="U1279" t="n">
        <v>0.71</v>
      </c>
      <c r="V1279" t="n">
        <v>0.75</v>
      </c>
      <c r="W1279" t="n">
        <v>1.14</v>
      </c>
      <c r="X1279" t="n">
        <v>0.08</v>
      </c>
      <c r="Y1279" t="n">
        <v>1</v>
      </c>
      <c r="Z1279" t="n">
        <v>10</v>
      </c>
    </row>
    <row r="1280">
      <c r="A1280" t="n">
        <v>51</v>
      </c>
      <c r="B1280" t="n">
        <v>80</v>
      </c>
      <c r="C1280" t="inlineStr">
        <is>
          <t xml:space="preserve">CONCLUIDO	</t>
        </is>
      </c>
      <c r="D1280" t="n">
        <v>10.7962</v>
      </c>
      <c r="E1280" t="n">
        <v>9.26</v>
      </c>
      <c r="F1280" t="n">
        <v>6.78</v>
      </c>
      <c r="G1280" t="n">
        <v>81.31999999999999</v>
      </c>
      <c r="H1280" t="n">
        <v>1.37</v>
      </c>
      <c r="I1280" t="n">
        <v>5</v>
      </c>
      <c r="J1280" t="n">
        <v>177.6</v>
      </c>
      <c r="K1280" t="n">
        <v>50.28</v>
      </c>
      <c r="L1280" t="n">
        <v>13.75</v>
      </c>
      <c r="M1280" t="n">
        <v>3</v>
      </c>
      <c r="N1280" t="n">
        <v>33.57</v>
      </c>
      <c r="O1280" t="n">
        <v>22138.42</v>
      </c>
      <c r="P1280" t="n">
        <v>72.98999999999999</v>
      </c>
      <c r="Q1280" t="n">
        <v>204.16</v>
      </c>
      <c r="R1280" t="n">
        <v>24.57</v>
      </c>
      <c r="S1280" t="n">
        <v>17.37</v>
      </c>
      <c r="T1280" t="n">
        <v>1500.18</v>
      </c>
      <c r="U1280" t="n">
        <v>0.71</v>
      </c>
      <c r="V1280" t="n">
        <v>0.75</v>
      </c>
      <c r="W1280" t="n">
        <v>1.14</v>
      </c>
      <c r="X1280" t="n">
        <v>0.09</v>
      </c>
      <c r="Y1280" t="n">
        <v>1</v>
      </c>
      <c r="Z1280" t="n">
        <v>10</v>
      </c>
    </row>
    <row r="1281">
      <c r="A1281" t="n">
        <v>52</v>
      </c>
      <c r="B1281" t="n">
        <v>80</v>
      </c>
      <c r="C1281" t="inlineStr">
        <is>
          <t xml:space="preserve">CONCLUIDO	</t>
        </is>
      </c>
      <c r="D1281" t="n">
        <v>10.8024</v>
      </c>
      <c r="E1281" t="n">
        <v>9.26</v>
      </c>
      <c r="F1281" t="n">
        <v>6.77</v>
      </c>
      <c r="G1281" t="n">
        <v>81.26000000000001</v>
      </c>
      <c r="H1281" t="n">
        <v>1.4</v>
      </c>
      <c r="I1281" t="n">
        <v>5</v>
      </c>
      <c r="J1281" t="n">
        <v>177.97</v>
      </c>
      <c r="K1281" t="n">
        <v>50.28</v>
      </c>
      <c r="L1281" t="n">
        <v>14</v>
      </c>
      <c r="M1281" t="n">
        <v>3</v>
      </c>
      <c r="N1281" t="n">
        <v>33.69</v>
      </c>
      <c r="O1281" t="n">
        <v>22184.13</v>
      </c>
      <c r="P1281" t="n">
        <v>72.61</v>
      </c>
      <c r="Q1281" t="n">
        <v>204.14</v>
      </c>
      <c r="R1281" t="n">
        <v>24.44</v>
      </c>
      <c r="S1281" t="n">
        <v>17.37</v>
      </c>
      <c r="T1281" t="n">
        <v>1436.85</v>
      </c>
      <c r="U1281" t="n">
        <v>0.71</v>
      </c>
      <c r="V1281" t="n">
        <v>0.75</v>
      </c>
      <c r="W1281" t="n">
        <v>1.14</v>
      </c>
      <c r="X1281" t="n">
        <v>0.08</v>
      </c>
      <c r="Y1281" t="n">
        <v>1</v>
      </c>
      <c r="Z1281" t="n">
        <v>10</v>
      </c>
    </row>
    <row r="1282">
      <c r="A1282" t="n">
        <v>53</v>
      </c>
      <c r="B1282" t="n">
        <v>80</v>
      </c>
      <c r="C1282" t="inlineStr">
        <is>
          <t xml:space="preserve">CONCLUIDO	</t>
        </is>
      </c>
      <c r="D1282" t="n">
        <v>10.7949</v>
      </c>
      <c r="E1282" t="n">
        <v>9.26</v>
      </c>
      <c r="F1282" t="n">
        <v>6.78</v>
      </c>
      <c r="G1282" t="n">
        <v>81.34</v>
      </c>
      <c r="H1282" t="n">
        <v>1.42</v>
      </c>
      <c r="I1282" t="n">
        <v>5</v>
      </c>
      <c r="J1282" t="n">
        <v>178.34</v>
      </c>
      <c r="K1282" t="n">
        <v>50.28</v>
      </c>
      <c r="L1282" t="n">
        <v>14.25</v>
      </c>
      <c r="M1282" t="n">
        <v>3</v>
      </c>
      <c r="N1282" t="n">
        <v>33.82</v>
      </c>
      <c r="O1282" t="n">
        <v>22229.88</v>
      </c>
      <c r="P1282" t="n">
        <v>72.48999999999999</v>
      </c>
      <c r="Q1282" t="n">
        <v>204.14</v>
      </c>
      <c r="R1282" t="n">
        <v>24.55</v>
      </c>
      <c r="S1282" t="n">
        <v>17.37</v>
      </c>
      <c r="T1282" t="n">
        <v>1494.25</v>
      </c>
      <c r="U1282" t="n">
        <v>0.71</v>
      </c>
      <c r="V1282" t="n">
        <v>0.75</v>
      </c>
      <c r="W1282" t="n">
        <v>1.15</v>
      </c>
      <c r="X1282" t="n">
        <v>0.09</v>
      </c>
      <c r="Y1282" t="n">
        <v>1</v>
      </c>
      <c r="Z1282" t="n">
        <v>10</v>
      </c>
    </row>
    <row r="1283">
      <c r="A1283" t="n">
        <v>54</v>
      </c>
      <c r="B1283" t="n">
        <v>80</v>
      </c>
      <c r="C1283" t="inlineStr">
        <is>
          <t xml:space="preserve">CONCLUIDO	</t>
        </is>
      </c>
      <c r="D1283" t="n">
        <v>10.803</v>
      </c>
      <c r="E1283" t="n">
        <v>9.26</v>
      </c>
      <c r="F1283" t="n">
        <v>6.77</v>
      </c>
      <c r="G1283" t="n">
        <v>81.25</v>
      </c>
      <c r="H1283" t="n">
        <v>1.44</v>
      </c>
      <c r="I1283" t="n">
        <v>5</v>
      </c>
      <c r="J1283" t="n">
        <v>178.72</v>
      </c>
      <c r="K1283" t="n">
        <v>50.28</v>
      </c>
      <c r="L1283" t="n">
        <v>14.5</v>
      </c>
      <c r="M1283" t="n">
        <v>3</v>
      </c>
      <c r="N1283" t="n">
        <v>33.94</v>
      </c>
      <c r="O1283" t="n">
        <v>22275.67</v>
      </c>
      <c r="P1283" t="n">
        <v>72.09</v>
      </c>
      <c r="Q1283" t="n">
        <v>204.14</v>
      </c>
      <c r="R1283" t="n">
        <v>24.42</v>
      </c>
      <c r="S1283" t="n">
        <v>17.37</v>
      </c>
      <c r="T1283" t="n">
        <v>1427.67</v>
      </c>
      <c r="U1283" t="n">
        <v>0.71</v>
      </c>
      <c r="V1283" t="n">
        <v>0.75</v>
      </c>
      <c r="W1283" t="n">
        <v>1.14</v>
      </c>
      <c r="X1283" t="n">
        <v>0.08</v>
      </c>
      <c r="Y1283" t="n">
        <v>1</v>
      </c>
      <c r="Z1283" t="n">
        <v>10</v>
      </c>
    </row>
    <row r="1284">
      <c r="A1284" t="n">
        <v>55</v>
      </c>
      <c r="B1284" t="n">
        <v>80</v>
      </c>
      <c r="C1284" t="inlineStr">
        <is>
          <t xml:space="preserve">CONCLUIDO	</t>
        </is>
      </c>
      <c r="D1284" t="n">
        <v>10.8095</v>
      </c>
      <c r="E1284" t="n">
        <v>9.25</v>
      </c>
      <c r="F1284" t="n">
        <v>6.77</v>
      </c>
      <c r="G1284" t="n">
        <v>81.19</v>
      </c>
      <c r="H1284" t="n">
        <v>1.46</v>
      </c>
      <c r="I1284" t="n">
        <v>5</v>
      </c>
      <c r="J1284" t="n">
        <v>179.09</v>
      </c>
      <c r="K1284" t="n">
        <v>50.28</v>
      </c>
      <c r="L1284" t="n">
        <v>14.75</v>
      </c>
      <c r="M1284" t="n">
        <v>3</v>
      </c>
      <c r="N1284" t="n">
        <v>34.06</v>
      </c>
      <c r="O1284" t="n">
        <v>22321.5</v>
      </c>
      <c r="P1284" t="n">
        <v>71.66</v>
      </c>
      <c r="Q1284" t="n">
        <v>204.14</v>
      </c>
      <c r="R1284" t="n">
        <v>24.14</v>
      </c>
      <c r="S1284" t="n">
        <v>17.37</v>
      </c>
      <c r="T1284" t="n">
        <v>1285.96</v>
      </c>
      <c r="U1284" t="n">
        <v>0.72</v>
      </c>
      <c r="V1284" t="n">
        <v>0.75</v>
      </c>
      <c r="W1284" t="n">
        <v>1.14</v>
      </c>
      <c r="X1284" t="n">
        <v>0.07000000000000001</v>
      </c>
      <c r="Y1284" t="n">
        <v>1</v>
      </c>
      <c r="Z1284" t="n">
        <v>10</v>
      </c>
    </row>
    <row r="1285">
      <c r="A1285" t="n">
        <v>56</v>
      </c>
      <c r="B1285" t="n">
        <v>80</v>
      </c>
      <c r="C1285" t="inlineStr">
        <is>
          <t xml:space="preserve">CONCLUIDO	</t>
        </is>
      </c>
      <c r="D1285" t="n">
        <v>10.8121</v>
      </c>
      <c r="E1285" t="n">
        <v>9.25</v>
      </c>
      <c r="F1285" t="n">
        <v>6.76</v>
      </c>
      <c r="G1285" t="n">
        <v>81.16</v>
      </c>
      <c r="H1285" t="n">
        <v>1.48</v>
      </c>
      <c r="I1285" t="n">
        <v>5</v>
      </c>
      <c r="J1285" t="n">
        <v>179.46</v>
      </c>
      <c r="K1285" t="n">
        <v>50.28</v>
      </c>
      <c r="L1285" t="n">
        <v>15</v>
      </c>
      <c r="M1285" t="n">
        <v>3</v>
      </c>
      <c r="N1285" t="n">
        <v>34.18</v>
      </c>
      <c r="O1285" t="n">
        <v>22367.38</v>
      </c>
      <c r="P1285" t="n">
        <v>71.01000000000001</v>
      </c>
      <c r="Q1285" t="n">
        <v>204.14</v>
      </c>
      <c r="R1285" t="n">
        <v>24.02</v>
      </c>
      <c r="S1285" t="n">
        <v>17.37</v>
      </c>
      <c r="T1285" t="n">
        <v>1225.61</v>
      </c>
      <c r="U1285" t="n">
        <v>0.72</v>
      </c>
      <c r="V1285" t="n">
        <v>0.76</v>
      </c>
      <c r="W1285" t="n">
        <v>1.15</v>
      </c>
      <c r="X1285" t="n">
        <v>0.07000000000000001</v>
      </c>
      <c r="Y1285" t="n">
        <v>1</v>
      </c>
      <c r="Z1285" t="n">
        <v>10</v>
      </c>
    </row>
    <row r="1286">
      <c r="A1286" t="n">
        <v>57</v>
      </c>
      <c r="B1286" t="n">
        <v>80</v>
      </c>
      <c r="C1286" t="inlineStr">
        <is>
          <t xml:space="preserve">CONCLUIDO	</t>
        </is>
      </c>
      <c r="D1286" t="n">
        <v>10.8072</v>
      </c>
      <c r="E1286" t="n">
        <v>9.25</v>
      </c>
      <c r="F1286" t="n">
        <v>6.77</v>
      </c>
      <c r="G1286" t="n">
        <v>81.20999999999999</v>
      </c>
      <c r="H1286" t="n">
        <v>1.5</v>
      </c>
      <c r="I1286" t="n">
        <v>5</v>
      </c>
      <c r="J1286" t="n">
        <v>179.83</v>
      </c>
      <c r="K1286" t="n">
        <v>50.28</v>
      </c>
      <c r="L1286" t="n">
        <v>15.25</v>
      </c>
      <c r="M1286" t="n">
        <v>3</v>
      </c>
      <c r="N1286" t="n">
        <v>34.3</v>
      </c>
      <c r="O1286" t="n">
        <v>22413.29</v>
      </c>
      <c r="P1286" t="n">
        <v>70.33</v>
      </c>
      <c r="Q1286" t="n">
        <v>204.14</v>
      </c>
      <c r="R1286" t="n">
        <v>24.22</v>
      </c>
      <c r="S1286" t="n">
        <v>17.37</v>
      </c>
      <c r="T1286" t="n">
        <v>1326.03</v>
      </c>
      <c r="U1286" t="n">
        <v>0.72</v>
      </c>
      <c r="V1286" t="n">
        <v>0.75</v>
      </c>
      <c r="W1286" t="n">
        <v>1.14</v>
      </c>
      <c r="X1286" t="n">
        <v>0.08</v>
      </c>
      <c r="Y1286" t="n">
        <v>1</v>
      </c>
      <c r="Z1286" t="n">
        <v>10</v>
      </c>
    </row>
    <row r="1287">
      <c r="A1287" t="n">
        <v>58</v>
      </c>
      <c r="B1287" t="n">
        <v>80</v>
      </c>
      <c r="C1287" t="inlineStr">
        <is>
          <t xml:space="preserve">CONCLUIDO	</t>
        </is>
      </c>
      <c r="D1287" t="n">
        <v>10.8063</v>
      </c>
      <c r="E1287" t="n">
        <v>9.25</v>
      </c>
      <c r="F1287" t="n">
        <v>6.77</v>
      </c>
      <c r="G1287" t="n">
        <v>81.22</v>
      </c>
      <c r="H1287" t="n">
        <v>1.53</v>
      </c>
      <c r="I1287" t="n">
        <v>5</v>
      </c>
      <c r="J1287" t="n">
        <v>180.2</v>
      </c>
      <c r="K1287" t="n">
        <v>50.28</v>
      </c>
      <c r="L1287" t="n">
        <v>15.5</v>
      </c>
      <c r="M1287" t="n">
        <v>3</v>
      </c>
      <c r="N1287" t="n">
        <v>34.43</v>
      </c>
      <c r="O1287" t="n">
        <v>22459.24</v>
      </c>
      <c r="P1287" t="n">
        <v>69.98999999999999</v>
      </c>
      <c r="Q1287" t="n">
        <v>204.15</v>
      </c>
      <c r="R1287" t="n">
        <v>24.21</v>
      </c>
      <c r="S1287" t="n">
        <v>17.37</v>
      </c>
      <c r="T1287" t="n">
        <v>1323.79</v>
      </c>
      <c r="U1287" t="n">
        <v>0.72</v>
      </c>
      <c r="V1287" t="n">
        <v>0.75</v>
      </c>
      <c r="W1287" t="n">
        <v>1.15</v>
      </c>
      <c r="X1287" t="n">
        <v>0.08</v>
      </c>
      <c r="Y1287" t="n">
        <v>1</v>
      </c>
      <c r="Z1287" t="n">
        <v>10</v>
      </c>
    </row>
    <row r="1288">
      <c r="A1288" t="n">
        <v>59</v>
      </c>
      <c r="B1288" t="n">
        <v>80</v>
      </c>
      <c r="C1288" t="inlineStr">
        <is>
          <t xml:space="preserve">CONCLUIDO	</t>
        </is>
      </c>
      <c r="D1288" t="n">
        <v>10.803</v>
      </c>
      <c r="E1288" t="n">
        <v>9.26</v>
      </c>
      <c r="F1288" t="n">
        <v>6.77</v>
      </c>
      <c r="G1288" t="n">
        <v>81.25</v>
      </c>
      <c r="H1288" t="n">
        <v>1.55</v>
      </c>
      <c r="I1288" t="n">
        <v>5</v>
      </c>
      <c r="J1288" t="n">
        <v>180.58</v>
      </c>
      <c r="K1288" t="n">
        <v>50.28</v>
      </c>
      <c r="L1288" t="n">
        <v>15.75</v>
      </c>
      <c r="M1288" t="n">
        <v>3</v>
      </c>
      <c r="N1288" t="n">
        <v>34.55</v>
      </c>
      <c r="O1288" t="n">
        <v>22505.24</v>
      </c>
      <c r="P1288" t="n">
        <v>69.77</v>
      </c>
      <c r="Q1288" t="n">
        <v>204.14</v>
      </c>
      <c r="R1288" t="n">
        <v>24.36</v>
      </c>
      <c r="S1288" t="n">
        <v>17.37</v>
      </c>
      <c r="T1288" t="n">
        <v>1396.69</v>
      </c>
      <c r="U1288" t="n">
        <v>0.71</v>
      </c>
      <c r="V1288" t="n">
        <v>0.75</v>
      </c>
      <c r="W1288" t="n">
        <v>1.14</v>
      </c>
      <c r="X1288" t="n">
        <v>0.08</v>
      </c>
      <c r="Y1288" t="n">
        <v>1</v>
      </c>
      <c r="Z1288" t="n">
        <v>10</v>
      </c>
    </row>
    <row r="1289">
      <c r="A1289" t="n">
        <v>60</v>
      </c>
      <c r="B1289" t="n">
        <v>80</v>
      </c>
      <c r="C1289" t="inlineStr">
        <is>
          <t xml:space="preserve">CONCLUIDO	</t>
        </is>
      </c>
      <c r="D1289" t="n">
        <v>10.804</v>
      </c>
      <c r="E1289" t="n">
        <v>9.26</v>
      </c>
      <c r="F1289" t="n">
        <v>6.77</v>
      </c>
      <c r="G1289" t="n">
        <v>81.23999999999999</v>
      </c>
      <c r="H1289" t="n">
        <v>1.57</v>
      </c>
      <c r="I1289" t="n">
        <v>5</v>
      </c>
      <c r="J1289" t="n">
        <v>180.95</v>
      </c>
      <c r="K1289" t="n">
        <v>50.28</v>
      </c>
      <c r="L1289" t="n">
        <v>16</v>
      </c>
      <c r="M1289" t="n">
        <v>3</v>
      </c>
      <c r="N1289" t="n">
        <v>34.67</v>
      </c>
      <c r="O1289" t="n">
        <v>22551.28</v>
      </c>
      <c r="P1289" t="n">
        <v>69.31999999999999</v>
      </c>
      <c r="Q1289" t="n">
        <v>204.14</v>
      </c>
      <c r="R1289" t="n">
        <v>24.27</v>
      </c>
      <c r="S1289" t="n">
        <v>17.37</v>
      </c>
      <c r="T1289" t="n">
        <v>1352.51</v>
      </c>
      <c r="U1289" t="n">
        <v>0.72</v>
      </c>
      <c r="V1289" t="n">
        <v>0.75</v>
      </c>
      <c r="W1289" t="n">
        <v>1.15</v>
      </c>
      <c r="X1289" t="n">
        <v>0.08</v>
      </c>
      <c r="Y1289" t="n">
        <v>1</v>
      </c>
      <c r="Z1289" t="n">
        <v>10</v>
      </c>
    </row>
    <row r="1290">
      <c r="A1290" t="n">
        <v>61</v>
      </c>
      <c r="B1290" t="n">
        <v>80</v>
      </c>
      <c r="C1290" t="inlineStr">
        <is>
          <t xml:space="preserve">CONCLUIDO	</t>
        </is>
      </c>
      <c r="D1290" t="n">
        <v>10.8111</v>
      </c>
      <c r="E1290" t="n">
        <v>9.25</v>
      </c>
      <c r="F1290" t="n">
        <v>6.76</v>
      </c>
      <c r="G1290" t="n">
        <v>81.17</v>
      </c>
      <c r="H1290" t="n">
        <v>1.59</v>
      </c>
      <c r="I1290" t="n">
        <v>5</v>
      </c>
      <c r="J1290" t="n">
        <v>181.32</v>
      </c>
      <c r="K1290" t="n">
        <v>50.28</v>
      </c>
      <c r="L1290" t="n">
        <v>16.25</v>
      </c>
      <c r="M1290" t="n">
        <v>3</v>
      </c>
      <c r="N1290" t="n">
        <v>34.79</v>
      </c>
      <c r="O1290" t="n">
        <v>22597.36</v>
      </c>
      <c r="P1290" t="n">
        <v>68.48</v>
      </c>
      <c r="Q1290" t="n">
        <v>204.14</v>
      </c>
      <c r="R1290" t="n">
        <v>24.08</v>
      </c>
      <c r="S1290" t="n">
        <v>17.37</v>
      </c>
      <c r="T1290" t="n">
        <v>1256.89</v>
      </c>
      <c r="U1290" t="n">
        <v>0.72</v>
      </c>
      <c r="V1290" t="n">
        <v>0.75</v>
      </c>
      <c r="W1290" t="n">
        <v>1.14</v>
      </c>
      <c r="X1290" t="n">
        <v>0.07000000000000001</v>
      </c>
      <c r="Y1290" t="n">
        <v>1</v>
      </c>
      <c r="Z1290" t="n">
        <v>10</v>
      </c>
    </row>
    <row r="1291">
      <c r="A1291" t="n">
        <v>62</v>
      </c>
      <c r="B1291" t="n">
        <v>80</v>
      </c>
      <c r="C1291" t="inlineStr">
        <is>
          <t xml:space="preserve">CONCLUIDO	</t>
        </is>
      </c>
      <c r="D1291" t="n">
        <v>10.8742</v>
      </c>
      <c r="E1291" t="n">
        <v>9.199999999999999</v>
      </c>
      <c r="F1291" t="n">
        <v>6.74</v>
      </c>
      <c r="G1291" t="n">
        <v>101.14</v>
      </c>
      <c r="H1291" t="n">
        <v>1.61</v>
      </c>
      <c r="I1291" t="n">
        <v>4</v>
      </c>
      <c r="J1291" t="n">
        <v>181.7</v>
      </c>
      <c r="K1291" t="n">
        <v>50.28</v>
      </c>
      <c r="L1291" t="n">
        <v>16.5</v>
      </c>
      <c r="M1291" t="n">
        <v>2</v>
      </c>
      <c r="N1291" t="n">
        <v>34.92</v>
      </c>
      <c r="O1291" t="n">
        <v>22643.61</v>
      </c>
      <c r="P1291" t="n">
        <v>68.15000000000001</v>
      </c>
      <c r="Q1291" t="n">
        <v>204.14</v>
      </c>
      <c r="R1291" t="n">
        <v>23.46</v>
      </c>
      <c r="S1291" t="n">
        <v>17.37</v>
      </c>
      <c r="T1291" t="n">
        <v>953.0599999999999</v>
      </c>
      <c r="U1291" t="n">
        <v>0.74</v>
      </c>
      <c r="V1291" t="n">
        <v>0.76</v>
      </c>
      <c r="W1291" t="n">
        <v>1.14</v>
      </c>
      <c r="X1291" t="n">
        <v>0.05</v>
      </c>
      <c r="Y1291" t="n">
        <v>1</v>
      </c>
      <c r="Z1291" t="n">
        <v>10</v>
      </c>
    </row>
    <row r="1292">
      <c r="A1292" t="n">
        <v>63</v>
      </c>
      <c r="B1292" t="n">
        <v>80</v>
      </c>
      <c r="C1292" t="inlineStr">
        <is>
          <t xml:space="preserve">CONCLUIDO	</t>
        </is>
      </c>
      <c r="D1292" t="n">
        <v>10.8683</v>
      </c>
      <c r="E1292" t="n">
        <v>9.199999999999999</v>
      </c>
      <c r="F1292" t="n">
        <v>6.75</v>
      </c>
      <c r="G1292" t="n">
        <v>101.22</v>
      </c>
      <c r="H1292" t="n">
        <v>1.63</v>
      </c>
      <c r="I1292" t="n">
        <v>4</v>
      </c>
      <c r="J1292" t="n">
        <v>182.07</v>
      </c>
      <c r="K1292" t="n">
        <v>50.28</v>
      </c>
      <c r="L1292" t="n">
        <v>16.75</v>
      </c>
      <c r="M1292" t="n">
        <v>2</v>
      </c>
      <c r="N1292" t="n">
        <v>35.04</v>
      </c>
      <c r="O1292" t="n">
        <v>22689.77</v>
      </c>
      <c r="P1292" t="n">
        <v>68.48999999999999</v>
      </c>
      <c r="Q1292" t="n">
        <v>204.14</v>
      </c>
      <c r="R1292" t="n">
        <v>23.65</v>
      </c>
      <c r="S1292" t="n">
        <v>17.37</v>
      </c>
      <c r="T1292" t="n">
        <v>1048.72</v>
      </c>
      <c r="U1292" t="n">
        <v>0.73</v>
      </c>
      <c r="V1292" t="n">
        <v>0.76</v>
      </c>
      <c r="W1292" t="n">
        <v>1.14</v>
      </c>
      <c r="X1292" t="n">
        <v>0.06</v>
      </c>
      <c r="Y1292" t="n">
        <v>1</v>
      </c>
      <c r="Z1292" t="n">
        <v>10</v>
      </c>
    </row>
    <row r="1293">
      <c r="A1293" t="n">
        <v>64</v>
      </c>
      <c r="B1293" t="n">
        <v>80</v>
      </c>
      <c r="C1293" t="inlineStr">
        <is>
          <t xml:space="preserve">CONCLUIDO	</t>
        </is>
      </c>
      <c r="D1293" t="n">
        <v>10.8646</v>
      </c>
      <c r="E1293" t="n">
        <v>9.199999999999999</v>
      </c>
      <c r="F1293" t="n">
        <v>6.75</v>
      </c>
      <c r="G1293" t="n">
        <v>101.26</v>
      </c>
      <c r="H1293" t="n">
        <v>1.65</v>
      </c>
      <c r="I1293" t="n">
        <v>4</v>
      </c>
      <c r="J1293" t="n">
        <v>182.45</v>
      </c>
      <c r="K1293" t="n">
        <v>50.28</v>
      </c>
      <c r="L1293" t="n">
        <v>17</v>
      </c>
      <c r="M1293" t="n">
        <v>2</v>
      </c>
      <c r="N1293" t="n">
        <v>35.17</v>
      </c>
      <c r="O1293" t="n">
        <v>22735.98</v>
      </c>
      <c r="P1293" t="n">
        <v>68.45999999999999</v>
      </c>
      <c r="Q1293" t="n">
        <v>204.14</v>
      </c>
      <c r="R1293" t="n">
        <v>23.69</v>
      </c>
      <c r="S1293" t="n">
        <v>17.37</v>
      </c>
      <c r="T1293" t="n">
        <v>1069.18</v>
      </c>
      <c r="U1293" t="n">
        <v>0.73</v>
      </c>
      <c r="V1293" t="n">
        <v>0.76</v>
      </c>
      <c r="W1293" t="n">
        <v>1.14</v>
      </c>
      <c r="X1293" t="n">
        <v>0.06</v>
      </c>
      <c r="Y1293" t="n">
        <v>1</v>
      </c>
      <c r="Z1293" t="n">
        <v>10</v>
      </c>
    </row>
    <row r="1294">
      <c r="A1294" t="n">
        <v>65</v>
      </c>
      <c r="B1294" t="n">
        <v>80</v>
      </c>
      <c r="C1294" t="inlineStr">
        <is>
          <t xml:space="preserve">CONCLUIDO	</t>
        </is>
      </c>
      <c r="D1294" t="n">
        <v>10.8702</v>
      </c>
      <c r="E1294" t="n">
        <v>9.199999999999999</v>
      </c>
      <c r="F1294" t="n">
        <v>6.75</v>
      </c>
      <c r="G1294" t="n">
        <v>101.19</v>
      </c>
      <c r="H1294" t="n">
        <v>1.67</v>
      </c>
      <c r="I1294" t="n">
        <v>4</v>
      </c>
      <c r="J1294" t="n">
        <v>182.82</v>
      </c>
      <c r="K1294" t="n">
        <v>50.28</v>
      </c>
      <c r="L1294" t="n">
        <v>17.25</v>
      </c>
      <c r="M1294" t="n">
        <v>2</v>
      </c>
      <c r="N1294" t="n">
        <v>35.29</v>
      </c>
      <c r="O1294" t="n">
        <v>22782.23</v>
      </c>
      <c r="P1294" t="n">
        <v>68.63</v>
      </c>
      <c r="Q1294" t="n">
        <v>204.14</v>
      </c>
      <c r="R1294" t="n">
        <v>23.56</v>
      </c>
      <c r="S1294" t="n">
        <v>17.37</v>
      </c>
      <c r="T1294" t="n">
        <v>1004.77</v>
      </c>
      <c r="U1294" t="n">
        <v>0.74</v>
      </c>
      <c r="V1294" t="n">
        <v>0.76</v>
      </c>
      <c r="W1294" t="n">
        <v>1.14</v>
      </c>
      <c r="X1294" t="n">
        <v>0.06</v>
      </c>
      <c r="Y1294" t="n">
        <v>1</v>
      </c>
      <c r="Z1294" t="n">
        <v>10</v>
      </c>
    </row>
    <row r="1295">
      <c r="A1295" t="n">
        <v>66</v>
      </c>
      <c r="B1295" t="n">
        <v>80</v>
      </c>
      <c r="C1295" t="inlineStr">
        <is>
          <t xml:space="preserve">CONCLUIDO	</t>
        </is>
      </c>
      <c r="D1295" t="n">
        <v>10.8751</v>
      </c>
      <c r="E1295" t="n">
        <v>9.199999999999999</v>
      </c>
      <c r="F1295" t="n">
        <v>6.74</v>
      </c>
      <c r="G1295" t="n">
        <v>101.13</v>
      </c>
      <c r="H1295" t="n">
        <v>1.69</v>
      </c>
      <c r="I1295" t="n">
        <v>4</v>
      </c>
      <c r="J1295" t="n">
        <v>183.2</v>
      </c>
      <c r="K1295" t="n">
        <v>50.28</v>
      </c>
      <c r="L1295" t="n">
        <v>17.5</v>
      </c>
      <c r="M1295" t="n">
        <v>1</v>
      </c>
      <c r="N1295" t="n">
        <v>35.42</v>
      </c>
      <c r="O1295" t="n">
        <v>22828.53</v>
      </c>
      <c r="P1295" t="n">
        <v>68.59</v>
      </c>
      <c r="Q1295" t="n">
        <v>204.14</v>
      </c>
      <c r="R1295" t="n">
        <v>23.4</v>
      </c>
      <c r="S1295" t="n">
        <v>17.37</v>
      </c>
      <c r="T1295" t="n">
        <v>919.9</v>
      </c>
      <c r="U1295" t="n">
        <v>0.74</v>
      </c>
      <c r="V1295" t="n">
        <v>0.76</v>
      </c>
      <c r="W1295" t="n">
        <v>1.14</v>
      </c>
      <c r="X1295" t="n">
        <v>0.05</v>
      </c>
      <c r="Y1295" t="n">
        <v>1</v>
      </c>
      <c r="Z1295" t="n">
        <v>10</v>
      </c>
    </row>
    <row r="1296">
      <c r="A1296" t="n">
        <v>67</v>
      </c>
      <c r="B1296" t="n">
        <v>80</v>
      </c>
      <c r="C1296" t="inlineStr">
        <is>
          <t xml:space="preserve">CONCLUIDO	</t>
        </is>
      </c>
      <c r="D1296" t="n">
        <v>10.8715</v>
      </c>
      <c r="E1296" t="n">
        <v>9.199999999999999</v>
      </c>
      <c r="F1296" t="n">
        <v>6.75</v>
      </c>
      <c r="G1296" t="n">
        <v>101.17</v>
      </c>
      <c r="H1296" t="n">
        <v>1.72</v>
      </c>
      <c r="I1296" t="n">
        <v>4</v>
      </c>
      <c r="J1296" t="n">
        <v>183.57</v>
      </c>
      <c r="K1296" t="n">
        <v>50.28</v>
      </c>
      <c r="L1296" t="n">
        <v>17.75</v>
      </c>
      <c r="M1296" t="n">
        <v>1</v>
      </c>
      <c r="N1296" t="n">
        <v>35.54</v>
      </c>
      <c r="O1296" t="n">
        <v>22874.86</v>
      </c>
      <c r="P1296" t="n">
        <v>68.54000000000001</v>
      </c>
      <c r="Q1296" t="n">
        <v>204.14</v>
      </c>
      <c r="R1296" t="n">
        <v>23.54</v>
      </c>
      <c r="S1296" t="n">
        <v>17.37</v>
      </c>
      <c r="T1296" t="n">
        <v>990.55</v>
      </c>
      <c r="U1296" t="n">
        <v>0.74</v>
      </c>
      <c r="V1296" t="n">
        <v>0.76</v>
      </c>
      <c r="W1296" t="n">
        <v>1.14</v>
      </c>
      <c r="X1296" t="n">
        <v>0.05</v>
      </c>
      <c r="Y1296" t="n">
        <v>1</v>
      </c>
      <c r="Z1296" t="n">
        <v>10</v>
      </c>
    </row>
    <row r="1297">
      <c r="A1297" t="n">
        <v>68</v>
      </c>
      <c r="B1297" t="n">
        <v>80</v>
      </c>
      <c r="C1297" t="inlineStr">
        <is>
          <t xml:space="preserve">CONCLUIDO	</t>
        </is>
      </c>
      <c r="D1297" t="n">
        <v>10.8702</v>
      </c>
      <c r="E1297" t="n">
        <v>9.199999999999999</v>
      </c>
      <c r="F1297" t="n">
        <v>6.75</v>
      </c>
      <c r="G1297" t="n">
        <v>101.19</v>
      </c>
      <c r="H1297" t="n">
        <v>1.74</v>
      </c>
      <c r="I1297" t="n">
        <v>4</v>
      </c>
      <c r="J1297" t="n">
        <v>183.95</v>
      </c>
      <c r="K1297" t="n">
        <v>50.28</v>
      </c>
      <c r="L1297" t="n">
        <v>18</v>
      </c>
      <c r="M1297" t="n">
        <v>1</v>
      </c>
      <c r="N1297" t="n">
        <v>35.67</v>
      </c>
      <c r="O1297" t="n">
        <v>22921.24</v>
      </c>
      <c r="P1297" t="n">
        <v>68.48</v>
      </c>
      <c r="Q1297" t="n">
        <v>204.14</v>
      </c>
      <c r="R1297" t="n">
        <v>23.55</v>
      </c>
      <c r="S1297" t="n">
        <v>17.37</v>
      </c>
      <c r="T1297" t="n">
        <v>994.86</v>
      </c>
      <c r="U1297" t="n">
        <v>0.74</v>
      </c>
      <c r="V1297" t="n">
        <v>0.76</v>
      </c>
      <c r="W1297" t="n">
        <v>1.14</v>
      </c>
      <c r="X1297" t="n">
        <v>0.06</v>
      </c>
      <c r="Y1297" t="n">
        <v>1</v>
      </c>
      <c r="Z1297" t="n">
        <v>10</v>
      </c>
    </row>
    <row r="1298">
      <c r="A1298" t="n">
        <v>69</v>
      </c>
      <c r="B1298" t="n">
        <v>80</v>
      </c>
      <c r="C1298" t="inlineStr">
        <is>
          <t xml:space="preserve">CONCLUIDO	</t>
        </is>
      </c>
      <c r="D1298" t="n">
        <v>10.8686</v>
      </c>
      <c r="E1298" t="n">
        <v>9.199999999999999</v>
      </c>
      <c r="F1298" t="n">
        <v>6.75</v>
      </c>
      <c r="G1298" t="n">
        <v>101.21</v>
      </c>
      <c r="H1298" t="n">
        <v>1.76</v>
      </c>
      <c r="I1298" t="n">
        <v>4</v>
      </c>
      <c r="J1298" t="n">
        <v>184.33</v>
      </c>
      <c r="K1298" t="n">
        <v>50.28</v>
      </c>
      <c r="L1298" t="n">
        <v>18.25</v>
      </c>
      <c r="M1298" t="n">
        <v>1</v>
      </c>
      <c r="N1298" t="n">
        <v>35.8</v>
      </c>
      <c r="O1298" t="n">
        <v>22967.66</v>
      </c>
      <c r="P1298" t="n">
        <v>68.48</v>
      </c>
      <c r="Q1298" t="n">
        <v>204.14</v>
      </c>
      <c r="R1298" t="n">
        <v>23.6</v>
      </c>
      <c r="S1298" t="n">
        <v>17.37</v>
      </c>
      <c r="T1298" t="n">
        <v>1020.73</v>
      </c>
      <c r="U1298" t="n">
        <v>0.74</v>
      </c>
      <c r="V1298" t="n">
        <v>0.76</v>
      </c>
      <c r="W1298" t="n">
        <v>1.14</v>
      </c>
      <c r="X1298" t="n">
        <v>0.06</v>
      </c>
      <c r="Y1298" t="n">
        <v>1</v>
      </c>
      <c r="Z1298" t="n">
        <v>10</v>
      </c>
    </row>
    <row r="1299">
      <c r="A1299" t="n">
        <v>70</v>
      </c>
      <c r="B1299" t="n">
        <v>80</v>
      </c>
      <c r="C1299" t="inlineStr">
        <is>
          <t xml:space="preserve">CONCLUIDO	</t>
        </is>
      </c>
      <c r="D1299" t="n">
        <v>10.8633</v>
      </c>
      <c r="E1299" t="n">
        <v>9.210000000000001</v>
      </c>
      <c r="F1299" t="n">
        <v>6.75</v>
      </c>
      <c r="G1299" t="n">
        <v>101.28</v>
      </c>
      <c r="H1299" t="n">
        <v>1.78</v>
      </c>
      <c r="I1299" t="n">
        <v>4</v>
      </c>
      <c r="J1299" t="n">
        <v>184.7</v>
      </c>
      <c r="K1299" t="n">
        <v>50.28</v>
      </c>
      <c r="L1299" t="n">
        <v>18.5</v>
      </c>
      <c r="M1299" t="n">
        <v>0</v>
      </c>
      <c r="N1299" t="n">
        <v>35.92</v>
      </c>
      <c r="O1299" t="n">
        <v>23014.13</v>
      </c>
      <c r="P1299" t="n">
        <v>68.61</v>
      </c>
      <c r="Q1299" t="n">
        <v>204.18</v>
      </c>
      <c r="R1299" t="n">
        <v>23.68</v>
      </c>
      <c r="S1299" t="n">
        <v>17.37</v>
      </c>
      <c r="T1299" t="n">
        <v>1059.91</v>
      </c>
      <c r="U1299" t="n">
        <v>0.73</v>
      </c>
      <c r="V1299" t="n">
        <v>0.76</v>
      </c>
      <c r="W1299" t="n">
        <v>1.14</v>
      </c>
      <c r="X1299" t="n">
        <v>0.06</v>
      </c>
      <c r="Y1299" t="n">
        <v>1</v>
      </c>
      <c r="Z1299" t="n">
        <v>10</v>
      </c>
    </row>
    <row r="1300">
      <c r="A1300" t="n">
        <v>0</v>
      </c>
      <c r="B1300" t="n">
        <v>115</v>
      </c>
      <c r="C1300" t="inlineStr">
        <is>
          <t xml:space="preserve">CONCLUIDO	</t>
        </is>
      </c>
      <c r="D1300" t="n">
        <v>6.4396</v>
      </c>
      <c r="E1300" t="n">
        <v>15.53</v>
      </c>
      <c r="F1300" t="n">
        <v>8.65</v>
      </c>
      <c r="G1300" t="n">
        <v>5.41</v>
      </c>
      <c r="H1300" t="n">
        <v>0.08</v>
      </c>
      <c r="I1300" t="n">
        <v>96</v>
      </c>
      <c r="J1300" t="n">
        <v>222.93</v>
      </c>
      <c r="K1300" t="n">
        <v>56.94</v>
      </c>
      <c r="L1300" t="n">
        <v>1</v>
      </c>
      <c r="M1300" t="n">
        <v>94</v>
      </c>
      <c r="N1300" t="n">
        <v>49.99</v>
      </c>
      <c r="O1300" t="n">
        <v>27728.69</v>
      </c>
      <c r="P1300" t="n">
        <v>131.86</v>
      </c>
      <c r="Q1300" t="n">
        <v>204.26</v>
      </c>
      <c r="R1300" t="n">
        <v>82.68000000000001</v>
      </c>
      <c r="S1300" t="n">
        <v>17.37</v>
      </c>
      <c r="T1300" t="n">
        <v>30102.47</v>
      </c>
      <c r="U1300" t="n">
        <v>0.21</v>
      </c>
      <c r="V1300" t="n">
        <v>0.59</v>
      </c>
      <c r="W1300" t="n">
        <v>1.3</v>
      </c>
      <c r="X1300" t="n">
        <v>1.96</v>
      </c>
      <c r="Y1300" t="n">
        <v>1</v>
      </c>
      <c r="Z1300" t="n">
        <v>10</v>
      </c>
    </row>
    <row r="1301">
      <c r="A1301" t="n">
        <v>1</v>
      </c>
      <c r="B1301" t="n">
        <v>115</v>
      </c>
      <c r="C1301" t="inlineStr">
        <is>
          <t xml:space="preserve">CONCLUIDO	</t>
        </is>
      </c>
      <c r="D1301" t="n">
        <v>7.1686</v>
      </c>
      <c r="E1301" t="n">
        <v>13.95</v>
      </c>
      <c r="F1301" t="n">
        <v>8.130000000000001</v>
      </c>
      <c r="G1301" t="n">
        <v>6.77</v>
      </c>
      <c r="H1301" t="n">
        <v>0.1</v>
      </c>
      <c r="I1301" t="n">
        <v>72</v>
      </c>
      <c r="J1301" t="n">
        <v>223.35</v>
      </c>
      <c r="K1301" t="n">
        <v>56.94</v>
      </c>
      <c r="L1301" t="n">
        <v>1.25</v>
      </c>
      <c r="M1301" t="n">
        <v>70</v>
      </c>
      <c r="N1301" t="n">
        <v>50.15</v>
      </c>
      <c r="O1301" t="n">
        <v>27780.03</v>
      </c>
      <c r="P1301" t="n">
        <v>123.7</v>
      </c>
      <c r="Q1301" t="n">
        <v>204.32</v>
      </c>
      <c r="R1301" t="n">
        <v>66.47</v>
      </c>
      <c r="S1301" t="n">
        <v>17.37</v>
      </c>
      <c r="T1301" t="n">
        <v>22117.99</v>
      </c>
      <c r="U1301" t="n">
        <v>0.26</v>
      </c>
      <c r="V1301" t="n">
        <v>0.63</v>
      </c>
      <c r="W1301" t="n">
        <v>1.25</v>
      </c>
      <c r="X1301" t="n">
        <v>1.43</v>
      </c>
      <c r="Y1301" t="n">
        <v>1</v>
      </c>
      <c r="Z1301" t="n">
        <v>10</v>
      </c>
    </row>
    <row r="1302">
      <c r="A1302" t="n">
        <v>2</v>
      </c>
      <c r="B1302" t="n">
        <v>115</v>
      </c>
      <c r="C1302" t="inlineStr">
        <is>
          <t xml:space="preserve">CONCLUIDO	</t>
        </is>
      </c>
      <c r="D1302" t="n">
        <v>7.6095</v>
      </c>
      <c r="E1302" t="n">
        <v>13.14</v>
      </c>
      <c r="F1302" t="n">
        <v>7.89</v>
      </c>
      <c r="G1302" t="n">
        <v>8.02</v>
      </c>
      <c r="H1302" t="n">
        <v>0.12</v>
      </c>
      <c r="I1302" t="n">
        <v>59</v>
      </c>
      <c r="J1302" t="n">
        <v>223.76</v>
      </c>
      <c r="K1302" t="n">
        <v>56.94</v>
      </c>
      <c r="L1302" t="n">
        <v>1.5</v>
      </c>
      <c r="M1302" t="n">
        <v>57</v>
      </c>
      <c r="N1302" t="n">
        <v>50.32</v>
      </c>
      <c r="O1302" t="n">
        <v>27831.42</v>
      </c>
      <c r="P1302" t="n">
        <v>119.96</v>
      </c>
      <c r="Q1302" t="n">
        <v>204.19</v>
      </c>
      <c r="R1302" t="n">
        <v>59.1</v>
      </c>
      <c r="S1302" t="n">
        <v>17.37</v>
      </c>
      <c r="T1302" t="n">
        <v>18497.44</v>
      </c>
      <c r="U1302" t="n">
        <v>0.29</v>
      </c>
      <c r="V1302" t="n">
        <v>0.65</v>
      </c>
      <c r="W1302" t="n">
        <v>1.24</v>
      </c>
      <c r="X1302" t="n">
        <v>1.2</v>
      </c>
      <c r="Y1302" t="n">
        <v>1</v>
      </c>
      <c r="Z1302" t="n">
        <v>10</v>
      </c>
    </row>
    <row r="1303">
      <c r="A1303" t="n">
        <v>3</v>
      </c>
      <c r="B1303" t="n">
        <v>115</v>
      </c>
      <c r="C1303" t="inlineStr">
        <is>
          <t xml:space="preserve">CONCLUIDO	</t>
        </is>
      </c>
      <c r="D1303" t="n">
        <v>8.0093</v>
      </c>
      <c r="E1303" t="n">
        <v>12.49</v>
      </c>
      <c r="F1303" t="n">
        <v>7.67</v>
      </c>
      <c r="G1303" t="n">
        <v>9.4</v>
      </c>
      <c r="H1303" t="n">
        <v>0.14</v>
      </c>
      <c r="I1303" t="n">
        <v>49</v>
      </c>
      <c r="J1303" t="n">
        <v>224.18</v>
      </c>
      <c r="K1303" t="n">
        <v>56.94</v>
      </c>
      <c r="L1303" t="n">
        <v>1.75</v>
      </c>
      <c r="M1303" t="n">
        <v>47</v>
      </c>
      <c r="N1303" t="n">
        <v>50.49</v>
      </c>
      <c r="O1303" t="n">
        <v>27882.87</v>
      </c>
      <c r="P1303" t="n">
        <v>116.53</v>
      </c>
      <c r="Q1303" t="n">
        <v>204.15</v>
      </c>
      <c r="R1303" t="n">
        <v>52.69</v>
      </c>
      <c r="S1303" t="n">
        <v>17.37</v>
      </c>
      <c r="T1303" t="n">
        <v>15342.11</v>
      </c>
      <c r="U1303" t="n">
        <v>0.33</v>
      </c>
      <c r="V1303" t="n">
        <v>0.67</v>
      </c>
      <c r="W1303" t="n">
        <v>1.21</v>
      </c>
      <c r="X1303" t="n">
        <v>0.98</v>
      </c>
      <c r="Y1303" t="n">
        <v>1</v>
      </c>
      <c r="Z1303" t="n">
        <v>10</v>
      </c>
    </row>
    <row r="1304">
      <c r="A1304" t="n">
        <v>4</v>
      </c>
      <c r="B1304" t="n">
        <v>115</v>
      </c>
      <c r="C1304" t="inlineStr">
        <is>
          <t xml:space="preserve">CONCLUIDO	</t>
        </is>
      </c>
      <c r="D1304" t="n">
        <v>8.3127</v>
      </c>
      <c r="E1304" t="n">
        <v>12.03</v>
      </c>
      <c r="F1304" t="n">
        <v>7.53</v>
      </c>
      <c r="G1304" t="n">
        <v>10.75</v>
      </c>
      <c r="H1304" t="n">
        <v>0.16</v>
      </c>
      <c r="I1304" t="n">
        <v>42</v>
      </c>
      <c r="J1304" t="n">
        <v>224.6</v>
      </c>
      <c r="K1304" t="n">
        <v>56.94</v>
      </c>
      <c r="L1304" t="n">
        <v>2</v>
      </c>
      <c r="M1304" t="n">
        <v>40</v>
      </c>
      <c r="N1304" t="n">
        <v>50.65</v>
      </c>
      <c r="O1304" t="n">
        <v>27934.37</v>
      </c>
      <c r="P1304" t="n">
        <v>114.15</v>
      </c>
      <c r="Q1304" t="n">
        <v>204.18</v>
      </c>
      <c r="R1304" t="n">
        <v>47.54</v>
      </c>
      <c r="S1304" t="n">
        <v>17.37</v>
      </c>
      <c r="T1304" t="n">
        <v>12804.45</v>
      </c>
      <c r="U1304" t="n">
        <v>0.37</v>
      </c>
      <c r="V1304" t="n">
        <v>0.68</v>
      </c>
      <c r="W1304" t="n">
        <v>1.21</v>
      </c>
      <c r="X1304" t="n">
        <v>0.83</v>
      </c>
      <c r="Y1304" t="n">
        <v>1</v>
      </c>
      <c r="Z1304" t="n">
        <v>10</v>
      </c>
    </row>
    <row r="1305">
      <c r="A1305" t="n">
        <v>5</v>
      </c>
      <c r="B1305" t="n">
        <v>115</v>
      </c>
      <c r="C1305" t="inlineStr">
        <is>
          <t xml:space="preserve">CONCLUIDO	</t>
        </is>
      </c>
      <c r="D1305" t="n">
        <v>8.548999999999999</v>
      </c>
      <c r="E1305" t="n">
        <v>11.7</v>
      </c>
      <c r="F1305" t="n">
        <v>7.41</v>
      </c>
      <c r="G1305" t="n">
        <v>12.02</v>
      </c>
      <c r="H1305" t="n">
        <v>0.18</v>
      </c>
      <c r="I1305" t="n">
        <v>37</v>
      </c>
      <c r="J1305" t="n">
        <v>225.01</v>
      </c>
      <c r="K1305" t="n">
        <v>56.94</v>
      </c>
      <c r="L1305" t="n">
        <v>2.25</v>
      </c>
      <c r="M1305" t="n">
        <v>35</v>
      </c>
      <c r="N1305" t="n">
        <v>50.82</v>
      </c>
      <c r="O1305" t="n">
        <v>27985.94</v>
      </c>
      <c r="P1305" t="n">
        <v>112.29</v>
      </c>
      <c r="Q1305" t="n">
        <v>204.17</v>
      </c>
      <c r="R1305" t="n">
        <v>44.37</v>
      </c>
      <c r="S1305" t="n">
        <v>17.37</v>
      </c>
      <c r="T1305" t="n">
        <v>11244.74</v>
      </c>
      <c r="U1305" t="n">
        <v>0.39</v>
      </c>
      <c r="V1305" t="n">
        <v>0.6899999999999999</v>
      </c>
      <c r="W1305" t="n">
        <v>1.19</v>
      </c>
      <c r="X1305" t="n">
        <v>0.72</v>
      </c>
      <c r="Y1305" t="n">
        <v>1</v>
      </c>
      <c r="Z1305" t="n">
        <v>10</v>
      </c>
    </row>
    <row r="1306">
      <c r="A1306" t="n">
        <v>6</v>
      </c>
      <c r="B1306" t="n">
        <v>115</v>
      </c>
      <c r="C1306" t="inlineStr">
        <is>
          <t xml:space="preserve">CONCLUIDO	</t>
        </is>
      </c>
      <c r="D1306" t="n">
        <v>8.740600000000001</v>
      </c>
      <c r="E1306" t="n">
        <v>11.44</v>
      </c>
      <c r="F1306" t="n">
        <v>7.33</v>
      </c>
      <c r="G1306" t="n">
        <v>13.33</v>
      </c>
      <c r="H1306" t="n">
        <v>0.2</v>
      </c>
      <c r="I1306" t="n">
        <v>33</v>
      </c>
      <c r="J1306" t="n">
        <v>225.43</v>
      </c>
      <c r="K1306" t="n">
        <v>56.94</v>
      </c>
      <c r="L1306" t="n">
        <v>2.5</v>
      </c>
      <c r="M1306" t="n">
        <v>31</v>
      </c>
      <c r="N1306" t="n">
        <v>50.99</v>
      </c>
      <c r="O1306" t="n">
        <v>28037.57</v>
      </c>
      <c r="P1306" t="n">
        <v>110.95</v>
      </c>
      <c r="Q1306" t="n">
        <v>204.15</v>
      </c>
      <c r="R1306" t="n">
        <v>41.56</v>
      </c>
      <c r="S1306" t="n">
        <v>17.37</v>
      </c>
      <c r="T1306" t="n">
        <v>9856.200000000001</v>
      </c>
      <c r="U1306" t="n">
        <v>0.42</v>
      </c>
      <c r="V1306" t="n">
        <v>0.7</v>
      </c>
      <c r="W1306" t="n">
        <v>1.2</v>
      </c>
      <c r="X1306" t="n">
        <v>0.64</v>
      </c>
      <c r="Y1306" t="n">
        <v>1</v>
      </c>
      <c r="Z1306" t="n">
        <v>10</v>
      </c>
    </row>
    <row r="1307">
      <c r="A1307" t="n">
        <v>7</v>
      </c>
      <c r="B1307" t="n">
        <v>115</v>
      </c>
      <c r="C1307" t="inlineStr">
        <is>
          <t xml:space="preserve">CONCLUIDO	</t>
        </is>
      </c>
      <c r="D1307" t="n">
        <v>8.886699999999999</v>
      </c>
      <c r="E1307" t="n">
        <v>11.25</v>
      </c>
      <c r="F1307" t="n">
        <v>7.28</v>
      </c>
      <c r="G1307" t="n">
        <v>14.55</v>
      </c>
      <c r="H1307" t="n">
        <v>0.22</v>
      </c>
      <c r="I1307" t="n">
        <v>30</v>
      </c>
      <c r="J1307" t="n">
        <v>225.85</v>
      </c>
      <c r="K1307" t="n">
        <v>56.94</v>
      </c>
      <c r="L1307" t="n">
        <v>2.75</v>
      </c>
      <c r="M1307" t="n">
        <v>28</v>
      </c>
      <c r="N1307" t="n">
        <v>51.16</v>
      </c>
      <c r="O1307" t="n">
        <v>28089.25</v>
      </c>
      <c r="P1307" t="n">
        <v>110</v>
      </c>
      <c r="Q1307" t="n">
        <v>204.18</v>
      </c>
      <c r="R1307" t="n">
        <v>40.08</v>
      </c>
      <c r="S1307" t="n">
        <v>17.37</v>
      </c>
      <c r="T1307" t="n">
        <v>9132.65</v>
      </c>
      <c r="U1307" t="n">
        <v>0.43</v>
      </c>
      <c r="V1307" t="n">
        <v>0.7</v>
      </c>
      <c r="W1307" t="n">
        <v>1.18</v>
      </c>
      <c r="X1307" t="n">
        <v>0.58</v>
      </c>
      <c r="Y1307" t="n">
        <v>1</v>
      </c>
      <c r="Z1307" t="n">
        <v>10</v>
      </c>
    </row>
    <row r="1308">
      <c r="A1308" t="n">
        <v>8</v>
      </c>
      <c r="B1308" t="n">
        <v>115</v>
      </c>
      <c r="C1308" t="inlineStr">
        <is>
          <t xml:space="preserve">CONCLUIDO	</t>
        </is>
      </c>
      <c r="D1308" t="n">
        <v>9.045</v>
      </c>
      <c r="E1308" t="n">
        <v>11.06</v>
      </c>
      <c r="F1308" t="n">
        <v>7.21</v>
      </c>
      <c r="G1308" t="n">
        <v>16.02</v>
      </c>
      <c r="H1308" t="n">
        <v>0.24</v>
      </c>
      <c r="I1308" t="n">
        <v>27</v>
      </c>
      <c r="J1308" t="n">
        <v>226.27</v>
      </c>
      <c r="K1308" t="n">
        <v>56.94</v>
      </c>
      <c r="L1308" t="n">
        <v>3</v>
      </c>
      <c r="M1308" t="n">
        <v>25</v>
      </c>
      <c r="N1308" t="n">
        <v>51.33</v>
      </c>
      <c r="O1308" t="n">
        <v>28140.99</v>
      </c>
      <c r="P1308" t="n">
        <v>108.85</v>
      </c>
      <c r="Q1308" t="n">
        <v>204.27</v>
      </c>
      <c r="R1308" t="n">
        <v>38.02</v>
      </c>
      <c r="S1308" t="n">
        <v>17.37</v>
      </c>
      <c r="T1308" t="n">
        <v>8115.36</v>
      </c>
      <c r="U1308" t="n">
        <v>0.46</v>
      </c>
      <c r="V1308" t="n">
        <v>0.71</v>
      </c>
      <c r="W1308" t="n">
        <v>1.18</v>
      </c>
      <c r="X1308" t="n">
        <v>0.52</v>
      </c>
      <c r="Y1308" t="n">
        <v>1</v>
      </c>
      <c r="Z1308" t="n">
        <v>10</v>
      </c>
    </row>
    <row r="1309">
      <c r="A1309" t="n">
        <v>9</v>
      </c>
      <c r="B1309" t="n">
        <v>115</v>
      </c>
      <c r="C1309" t="inlineStr">
        <is>
          <t xml:space="preserve">CONCLUIDO	</t>
        </is>
      </c>
      <c r="D1309" t="n">
        <v>9.139799999999999</v>
      </c>
      <c r="E1309" t="n">
        <v>10.94</v>
      </c>
      <c r="F1309" t="n">
        <v>7.18</v>
      </c>
      <c r="G1309" t="n">
        <v>17.24</v>
      </c>
      <c r="H1309" t="n">
        <v>0.25</v>
      </c>
      <c r="I1309" t="n">
        <v>25</v>
      </c>
      <c r="J1309" t="n">
        <v>226.69</v>
      </c>
      <c r="K1309" t="n">
        <v>56.94</v>
      </c>
      <c r="L1309" t="n">
        <v>3.25</v>
      </c>
      <c r="M1309" t="n">
        <v>23</v>
      </c>
      <c r="N1309" t="n">
        <v>51.5</v>
      </c>
      <c r="O1309" t="n">
        <v>28192.8</v>
      </c>
      <c r="P1309" t="n">
        <v>108.35</v>
      </c>
      <c r="Q1309" t="n">
        <v>204.15</v>
      </c>
      <c r="R1309" t="n">
        <v>37.03</v>
      </c>
      <c r="S1309" t="n">
        <v>17.37</v>
      </c>
      <c r="T1309" t="n">
        <v>7632.1</v>
      </c>
      <c r="U1309" t="n">
        <v>0.47</v>
      </c>
      <c r="V1309" t="n">
        <v>0.71</v>
      </c>
      <c r="W1309" t="n">
        <v>1.18</v>
      </c>
      <c r="X1309" t="n">
        <v>0.49</v>
      </c>
      <c r="Y1309" t="n">
        <v>1</v>
      </c>
      <c r="Z1309" t="n">
        <v>10</v>
      </c>
    </row>
    <row r="1310">
      <c r="A1310" t="n">
        <v>10</v>
      </c>
      <c r="B1310" t="n">
        <v>115</v>
      </c>
      <c r="C1310" t="inlineStr">
        <is>
          <t xml:space="preserve">CONCLUIDO	</t>
        </is>
      </c>
      <c r="D1310" t="n">
        <v>9.2524</v>
      </c>
      <c r="E1310" t="n">
        <v>10.81</v>
      </c>
      <c r="F1310" t="n">
        <v>7.14</v>
      </c>
      <c r="G1310" t="n">
        <v>18.62</v>
      </c>
      <c r="H1310" t="n">
        <v>0.27</v>
      </c>
      <c r="I1310" t="n">
        <v>23</v>
      </c>
      <c r="J1310" t="n">
        <v>227.11</v>
      </c>
      <c r="K1310" t="n">
        <v>56.94</v>
      </c>
      <c r="L1310" t="n">
        <v>3.5</v>
      </c>
      <c r="M1310" t="n">
        <v>21</v>
      </c>
      <c r="N1310" t="n">
        <v>51.67</v>
      </c>
      <c r="O1310" t="n">
        <v>28244.66</v>
      </c>
      <c r="P1310" t="n">
        <v>107.52</v>
      </c>
      <c r="Q1310" t="n">
        <v>204.28</v>
      </c>
      <c r="R1310" t="n">
        <v>35.75</v>
      </c>
      <c r="S1310" t="n">
        <v>17.37</v>
      </c>
      <c r="T1310" t="n">
        <v>7003.97</v>
      </c>
      <c r="U1310" t="n">
        <v>0.49</v>
      </c>
      <c r="V1310" t="n">
        <v>0.72</v>
      </c>
      <c r="W1310" t="n">
        <v>1.18</v>
      </c>
      <c r="X1310" t="n">
        <v>0.45</v>
      </c>
      <c r="Y1310" t="n">
        <v>1</v>
      </c>
      <c r="Z1310" t="n">
        <v>10</v>
      </c>
    </row>
    <row r="1311">
      <c r="A1311" t="n">
        <v>11</v>
      </c>
      <c r="B1311" t="n">
        <v>115</v>
      </c>
      <c r="C1311" t="inlineStr">
        <is>
          <t xml:space="preserve">CONCLUIDO	</t>
        </is>
      </c>
      <c r="D1311" t="n">
        <v>9.304</v>
      </c>
      <c r="E1311" t="n">
        <v>10.75</v>
      </c>
      <c r="F1311" t="n">
        <v>7.12</v>
      </c>
      <c r="G1311" t="n">
        <v>19.42</v>
      </c>
      <c r="H1311" t="n">
        <v>0.29</v>
      </c>
      <c r="I1311" t="n">
        <v>22</v>
      </c>
      <c r="J1311" t="n">
        <v>227.53</v>
      </c>
      <c r="K1311" t="n">
        <v>56.94</v>
      </c>
      <c r="L1311" t="n">
        <v>3.75</v>
      </c>
      <c r="M1311" t="n">
        <v>20</v>
      </c>
      <c r="N1311" t="n">
        <v>51.84</v>
      </c>
      <c r="O1311" t="n">
        <v>28296.58</v>
      </c>
      <c r="P1311" t="n">
        <v>107.19</v>
      </c>
      <c r="Q1311" t="n">
        <v>204.15</v>
      </c>
      <c r="R1311" t="n">
        <v>35.09</v>
      </c>
      <c r="S1311" t="n">
        <v>17.37</v>
      </c>
      <c r="T1311" t="n">
        <v>6677.02</v>
      </c>
      <c r="U1311" t="n">
        <v>0.5</v>
      </c>
      <c r="V1311" t="n">
        <v>0.72</v>
      </c>
      <c r="W1311" t="n">
        <v>1.18</v>
      </c>
      <c r="X1311" t="n">
        <v>0.43</v>
      </c>
      <c r="Y1311" t="n">
        <v>1</v>
      </c>
      <c r="Z1311" t="n">
        <v>10</v>
      </c>
    </row>
    <row r="1312">
      <c r="A1312" t="n">
        <v>12</v>
      </c>
      <c r="B1312" t="n">
        <v>115</v>
      </c>
      <c r="C1312" t="inlineStr">
        <is>
          <t xml:space="preserve">CONCLUIDO	</t>
        </is>
      </c>
      <c r="D1312" t="n">
        <v>9.438700000000001</v>
      </c>
      <c r="E1312" t="n">
        <v>10.59</v>
      </c>
      <c r="F1312" t="n">
        <v>7.06</v>
      </c>
      <c r="G1312" t="n">
        <v>21.17</v>
      </c>
      <c r="H1312" t="n">
        <v>0.31</v>
      </c>
      <c r="I1312" t="n">
        <v>20</v>
      </c>
      <c r="J1312" t="n">
        <v>227.95</v>
      </c>
      <c r="K1312" t="n">
        <v>56.94</v>
      </c>
      <c r="L1312" t="n">
        <v>4</v>
      </c>
      <c r="M1312" t="n">
        <v>18</v>
      </c>
      <c r="N1312" t="n">
        <v>52.01</v>
      </c>
      <c r="O1312" t="n">
        <v>28348.56</v>
      </c>
      <c r="P1312" t="n">
        <v>106.05</v>
      </c>
      <c r="Q1312" t="n">
        <v>204.14</v>
      </c>
      <c r="R1312" t="n">
        <v>33.29</v>
      </c>
      <c r="S1312" t="n">
        <v>17.37</v>
      </c>
      <c r="T1312" t="n">
        <v>5789.39</v>
      </c>
      <c r="U1312" t="n">
        <v>0.52</v>
      </c>
      <c r="V1312" t="n">
        <v>0.72</v>
      </c>
      <c r="W1312" t="n">
        <v>1.16</v>
      </c>
      <c r="X1312" t="n">
        <v>0.36</v>
      </c>
      <c r="Y1312" t="n">
        <v>1</v>
      </c>
      <c r="Z1312" t="n">
        <v>10</v>
      </c>
    </row>
    <row r="1313">
      <c r="A1313" t="n">
        <v>13</v>
      </c>
      <c r="B1313" t="n">
        <v>115</v>
      </c>
      <c r="C1313" t="inlineStr">
        <is>
          <t xml:space="preserve">CONCLUIDO	</t>
        </is>
      </c>
      <c r="D1313" t="n">
        <v>9.491899999999999</v>
      </c>
      <c r="E1313" t="n">
        <v>10.54</v>
      </c>
      <c r="F1313" t="n">
        <v>7.04</v>
      </c>
      <c r="G1313" t="n">
        <v>22.23</v>
      </c>
      <c r="H1313" t="n">
        <v>0.33</v>
      </c>
      <c r="I1313" t="n">
        <v>19</v>
      </c>
      <c r="J1313" t="n">
        <v>228.38</v>
      </c>
      <c r="K1313" t="n">
        <v>56.94</v>
      </c>
      <c r="L1313" t="n">
        <v>4.25</v>
      </c>
      <c r="M1313" t="n">
        <v>17</v>
      </c>
      <c r="N1313" t="n">
        <v>52.18</v>
      </c>
      <c r="O1313" t="n">
        <v>28400.61</v>
      </c>
      <c r="P1313" t="n">
        <v>105.67</v>
      </c>
      <c r="Q1313" t="n">
        <v>204.16</v>
      </c>
      <c r="R1313" t="n">
        <v>32.86</v>
      </c>
      <c r="S1313" t="n">
        <v>17.37</v>
      </c>
      <c r="T1313" t="n">
        <v>5577.34</v>
      </c>
      <c r="U1313" t="n">
        <v>0.53</v>
      </c>
      <c r="V1313" t="n">
        <v>0.73</v>
      </c>
      <c r="W1313" t="n">
        <v>1.16</v>
      </c>
      <c r="X1313" t="n">
        <v>0.35</v>
      </c>
      <c r="Y1313" t="n">
        <v>1</v>
      </c>
      <c r="Z1313" t="n">
        <v>10</v>
      </c>
    </row>
    <row r="1314">
      <c r="A1314" t="n">
        <v>14</v>
      </c>
      <c r="B1314" t="n">
        <v>115</v>
      </c>
      <c r="C1314" t="inlineStr">
        <is>
          <t xml:space="preserve">CONCLUIDO	</t>
        </is>
      </c>
      <c r="D1314" t="n">
        <v>9.543200000000001</v>
      </c>
      <c r="E1314" t="n">
        <v>10.48</v>
      </c>
      <c r="F1314" t="n">
        <v>7.03</v>
      </c>
      <c r="G1314" t="n">
        <v>23.43</v>
      </c>
      <c r="H1314" t="n">
        <v>0.35</v>
      </c>
      <c r="I1314" t="n">
        <v>18</v>
      </c>
      <c r="J1314" t="n">
        <v>228.8</v>
      </c>
      <c r="K1314" t="n">
        <v>56.94</v>
      </c>
      <c r="L1314" t="n">
        <v>4.5</v>
      </c>
      <c r="M1314" t="n">
        <v>16</v>
      </c>
      <c r="N1314" t="n">
        <v>52.36</v>
      </c>
      <c r="O1314" t="n">
        <v>28452.71</v>
      </c>
      <c r="P1314" t="n">
        <v>105.43</v>
      </c>
      <c r="Q1314" t="n">
        <v>204.17</v>
      </c>
      <c r="R1314" t="n">
        <v>32.29</v>
      </c>
      <c r="S1314" t="n">
        <v>17.37</v>
      </c>
      <c r="T1314" t="n">
        <v>5298.4</v>
      </c>
      <c r="U1314" t="n">
        <v>0.54</v>
      </c>
      <c r="V1314" t="n">
        <v>0.73</v>
      </c>
      <c r="W1314" t="n">
        <v>1.17</v>
      </c>
      <c r="X1314" t="n">
        <v>0.34</v>
      </c>
      <c r="Y1314" t="n">
        <v>1</v>
      </c>
      <c r="Z1314" t="n">
        <v>10</v>
      </c>
    </row>
    <row r="1315">
      <c r="A1315" t="n">
        <v>15</v>
      </c>
      <c r="B1315" t="n">
        <v>115</v>
      </c>
      <c r="C1315" t="inlineStr">
        <is>
          <t xml:space="preserve">CONCLUIDO	</t>
        </is>
      </c>
      <c r="D1315" t="n">
        <v>9.594900000000001</v>
      </c>
      <c r="E1315" t="n">
        <v>10.42</v>
      </c>
      <c r="F1315" t="n">
        <v>7.02</v>
      </c>
      <c r="G1315" t="n">
        <v>24.76</v>
      </c>
      <c r="H1315" t="n">
        <v>0.37</v>
      </c>
      <c r="I1315" t="n">
        <v>17</v>
      </c>
      <c r="J1315" t="n">
        <v>229.22</v>
      </c>
      <c r="K1315" t="n">
        <v>56.94</v>
      </c>
      <c r="L1315" t="n">
        <v>4.75</v>
      </c>
      <c r="M1315" t="n">
        <v>15</v>
      </c>
      <c r="N1315" t="n">
        <v>52.53</v>
      </c>
      <c r="O1315" t="n">
        <v>28504.87</v>
      </c>
      <c r="P1315" t="n">
        <v>105.04</v>
      </c>
      <c r="Q1315" t="n">
        <v>204.15</v>
      </c>
      <c r="R1315" t="n">
        <v>31.71</v>
      </c>
      <c r="S1315" t="n">
        <v>17.37</v>
      </c>
      <c r="T1315" t="n">
        <v>5014.63</v>
      </c>
      <c r="U1315" t="n">
        <v>0.55</v>
      </c>
      <c r="V1315" t="n">
        <v>0.73</v>
      </c>
      <c r="W1315" t="n">
        <v>1.17</v>
      </c>
      <c r="X1315" t="n">
        <v>0.32</v>
      </c>
      <c r="Y1315" t="n">
        <v>1</v>
      </c>
      <c r="Z1315" t="n">
        <v>10</v>
      </c>
    </row>
    <row r="1316">
      <c r="A1316" t="n">
        <v>16</v>
      </c>
      <c r="B1316" t="n">
        <v>115</v>
      </c>
      <c r="C1316" t="inlineStr">
        <is>
          <t xml:space="preserve">CONCLUIDO	</t>
        </is>
      </c>
      <c r="D1316" t="n">
        <v>9.653499999999999</v>
      </c>
      <c r="E1316" t="n">
        <v>10.36</v>
      </c>
      <c r="F1316" t="n">
        <v>7</v>
      </c>
      <c r="G1316" t="n">
        <v>26.23</v>
      </c>
      <c r="H1316" t="n">
        <v>0.39</v>
      </c>
      <c r="I1316" t="n">
        <v>16</v>
      </c>
      <c r="J1316" t="n">
        <v>229.65</v>
      </c>
      <c r="K1316" t="n">
        <v>56.94</v>
      </c>
      <c r="L1316" t="n">
        <v>5</v>
      </c>
      <c r="M1316" t="n">
        <v>14</v>
      </c>
      <c r="N1316" t="n">
        <v>52.7</v>
      </c>
      <c r="O1316" t="n">
        <v>28557.1</v>
      </c>
      <c r="P1316" t="n">
        <v>104.74</v>
      </c>
      <c r="Q1316" t="n">
        <v>204.16</v>
      </c>
      <c r="R1316" t="n">
        <v>31.23</v>
      </c>
      <c r="S1316" t="n">
        <v>17.37</v>
      </c>
      <c r="T1316" t="n">
        <v>4775.84</v>
      </c>
      <c r="U1316" t="n">
        <v>0.5600000000000001</v>
      </c>
      <c r="V1316" t="n">
        <v>0.73</v>
      </c>
      <c r="W1316" t="n">
        <v>1.16</v>
      </c>
      <c r="X1316" t="n">
        <v>0.3</v>
      </c>
      <c r="Y1316" t="n">
        <v>1</v>
      </c>
      <c r="Z1316" t="n">
        <v>10</v>
      </c>
    </row>
    <row r="1317">
      <c r="A1317" t="n">
        <v>17</v>
      </c>
      <c r="B1317" t="n">
        <v>115</v>
      </c>
      <c r="C1317" t="inlineStr">
        <is>
          <t xml:space="preserve">CONCLUIDO	</t>
        </is>
      </c>
      <c r="D1317" t="n">
        <v>9.637499999999999</v>
      </c>
      <c r="E1317" t="n">
        <v>10.38</v>
      </c>
      <c r="F1317" t="n">
        <v>7.01</v>
      </c>
      <c r="G1317" t="n">
        <v>26.3</v>
      </c>
      <c r="H1317" t="n">
        <v>0.41</v>
      </c>
      <c r="I1317" t="n">
        <v>16</v>
      </c>
      <c r="J1317" t="n">
        <v>230.07</v>
      </c>
      <c r="K1317" t="n">
        <v>56.94</v>
      </c>
      <c r="L1317" t="n">
        <v>5.25</v>
      </c>
      <c r="M1317" t="n">
        <v>14</v>
      </c>
      <c r="N1317" t="n">
        <v>52.88</v>
      </c>
      <c r="O1317" t="n">
        <v>28609.38</v>
      </c>
      <c r="P1317" t="n">
        <v>104.89</v>
      </c>
      <c r="Q1317" t="n">
        <v>204.18</v>
      </c>
      <c r="R1317" t="n">
        <v>31.88</v>
      </c>
      <c r="S1317" t="n">
        <v>17.37</v>
      </c>
      <c r="T1317" t="n">
        <v>5102.91</v>
      </c>
      <c r="U1317" t="n">
        <v>0.54</v>
      </c>
      <c r="V1317" t="n">
        <v>0.73</v>
      </c>
      <c r="W1317" t="n">
        <v>1.16</v>
      </c>
      <c r="X1317" t="n">
        <v>0.32</v>
      </c>
      <c r="Y1317" t="n">
        <v>1</v>
      </c>
      <c r="Z1317" t="n">
        <v>10</v>
      </c>
    </row>
    <row r="1318">
      <c r="A1318" t="n">
        <v>18</v>
      </c>
      <c r="B1318" t="n">
        <v>115</v>
      </c>
      <c r="C1318" t="inlineStr">
        <is>
          <t xml:space="preserve">CONCLUIDO	</t>
        </is>
      </c>
      <c r="D1318" t="n">
        <v>9.7279</v>
      </c>
      <c r="E1318" t="n">
        <v>10.28</v>
      </c>
      <c r="F1318" t="n">
        <v>6.96</v>
      </c>
      <c r="G1318" t="n">
        <v>27.84</v>
      </c>
      <c r="H1318" t="n">
        <v>0.42</v>
      </c>
      <c r="I1318" t="n">
        <v>15</v>
      </c>
      <c r="J1318" t="n">
        <v>230.49</v>
      </c>
      <c r="K1318" t="n">
        <v>56.94</v>
      </c>
      <c r="L1318" t="n">
        <v>5.5</v>
      </c>
      <c r="M1318" t="n">
        <v>13</v>
      </c>
      <c r="N1318" t="n">
        <v>53.05</v>
      </c>
      <c r="O1318" t="n">
        <v>28661.73</v>
      </c>
      <c r="P1318" t="n">
        <v>103.96</v>
      </c>
      <c r="Q1318" t="n">
        <v>204.14</v>
      </c>
      <c r="R1318" t="n">
        <v>30.24</v>
      </c>
      <c r="S1318" t="n">
        <v>17.37</v>
      </c>
      <c r="T1318" t="n">
        <v>4286.4</v>
      </c>
      <c r="U1318" t="n">
        <v>0.57</v>
      </c>
      <c r="V1318" t="n">
        <v>0.73</v>
      </c>
      <c r="W1318" t="n">
        <v>1.16</v>
      </c>
      <c r="X1318" t="n">
        <v>0.27</v>
      </c>
      <c r="Y1318" t="n">
        <v>1</v>
      </c>
      <c r="Z1318" t="n">
        <v>10</v>
      </c>
    </row>
    <row r="1319">
      <c r="A1319" t="n">
        <v>19</v>
      </c>
      <c r="B1319" t="n">
        <v>115</v>
      </c>
      <c r="C1319" t="inlineStr">
        <is>
          <t xml:space="preserve">CONCLUIDO	</t>
        </is>
      </c>
      <c r="D1319" t="n">
        <v>9.776</v>
      </c>
      <c r="E1319" t="n">
        <v>10.23</v>
      </c>
      <c r="F1319" t="n">
        <v>6.95</v>
      </c>
      <c r="G1319" t="n">
        <v>29.8</v>
      </c>
      <c r="H1319" t="n">
        <v>0.44</v>
      </c>
      <c r="I1319" t="n">
        <v>14</v>
      </c>
      <c r="J1319" t="n">
        <v>230.92</v>
      </c>
      <c r="K1319" t="n">
        <v>56.94</v>
      </c>
      <c r="L1319" t="n">
        <v>5.75</v>
      </c>
      <c r="M1319" t="n">
        <v>12</v>
      </c>
      <c r="N1319" t="n">
        <v>53.23</v>
      </c>
      <c r="O1319" t="n">
        <v>28714.14</v>
      </c>
      <c r="P1319" t="n">
        <v>103.69</v>
      </c>
      <c r="Q1319" t="n">
        <v>204.19</v>
      </c>
      <c r="R1319" t="n">
        <v>30.08</v>
      </c>
      <c r="S1319" t="n">
        <v>17.37</v>
      </c>
      <c r="T1319" t="n">
        <v>4210.62</v>
      </c>
      <c r="U1319" t="n">
        <v>0.58</v>
      </c>
      <c r="V1319" t="n">
        <v>0.73</v>
      </c>
      <c r="W1319" t="n">
        <v>1.16</v>
      </c>
      <c r="X1319" t="n">
        <v>0.26</v>
      </c>
      <c r="Y1319" t="n">
        <v>1</v>
      </c>
      <c r="Z1319" t="n">
        <v>10</v>
      </c>
    </row>
    <row r="1320">
      <c r="A1320" t="n">
        <v>20</v>
      </c>
      <c r="B1320" t="n">
        <v>115</v>
      </c>
      <c r="C1320" t="inlineStr">
        <is>
          <t xml:space="preserve">CONCLUIDO	</t>
        </is>
      </c>
      <c r="D1320" t="n">
        <v>9.783899999999999</v>
      </c>
      <c r="E1320" t="n">
        <v>10.22</v>
      </c>
      <c r="F1320" t="n">
        <v>6.95</v>
      </c>
      <c r="G1320" t="n">
        <v>29.77</v>
      </c>
      <c r="H1320" t="n">
        <v>0.46</v>
      </c>
      <c r="I1320" t="n">
        <v>14</v>
      </c>
      <c r="J1320" t="n">
        <v>231.34</v>
      </c>
      <c r="K1320" t="n">
        <v>56.94</v>
      </c>
      <c r="L1320" t="n">
        <v>6</v>
      </c>
      <c r="M1320" t="n">
        <v>12</v>
      </c>
      <c r="N1320" t="n">
        <v>53.4</v>
      </c>
      <c r="O1320" t="n">
        <v>28766.61</v>
      </c>
      <c r="P1320" t="n">
        <v>103.54</v>
      </c>
      <c r="Q1320" t="n">
        <v>204.16</v>
      </c>
      <c r="R1320" t="n">
        <v>29.68</v>
      </c>
      <c r="S1320" t="n">
        <v>17.37</v>
      </c>
      <c r="T1320" t="n">
        <v>4012.79</v>
      </c>
      <c r="U1320" t="n">
        <v>0.59</v>
      </c>
      <c r="V1320" t="n">
        <v>0.74</v>
      </c>
      <c r="W1320" t="n">
        <v>1.16</v>
      </c>
      <c r="X1320" t="n">
        <v>0.25</v>
      </c>
      <c r="Y1320" t="n">
        <v>1</v>
      </c>
      <c r="Z1320" t="n">
        <v>10</v>
      </c>
    </row>
    <row r="1321">
      <c r="A1321" t="n">
        <v>21</v>
      </c>
      <c r="B1321" t="n">
        <v>115</v>
      </c>
      <c r="C1321" t="inlineStr">
        <is>
          <t xml:space="preserve">CONCLUIDO	</t>
        </is>
      </c>
      <c r="D1321" t="n">
        <v>9.841699999999999</v>
      </c>
      <c r="E1321" t="n">
        <v>10.16</v>
      </c>
      <c r="F1321" t="n">
        <v>6.93</v>
      </c>
      <c r="G1321" t="n">
        <v>31.98</v>
      </c>
      <c r="H1321" t="n">
        <v>0.48</v>
      </c>
      <c r="I1321" t="n">
        <v>13</v>
      </c>
      <c r="J1321" t="n">
        <v>231.77</v>
      </c>
      <c r="K1321" t="n">
        <v>56.94</v>
      </c>
      <c r="L1321" t="n">
        <v>6.25</v>
      </c>
      <c r="M1321" t="n">
        <v>11</v>
      </c>
      <c r="N1321" t="n">
        <v>53.58</v>
      </c>
      <c r="O1321" t="n">
        <v>28819.14</v>
      </c>
      <c r="P1321" t="n">
        <v>103.17</v>
      </c>
      <c r="Q1321" t="n">
        <v>204.14</v>
      </c>
      <c r="R1321" t="n">
        <v>29.32</v>
      </c>
      <c r="S1321" t="n">
        <v>17.37</v>
      </c>
      <c r="T1321" t="n">
        <v>3835.26</v>
      </c>
      <c r="U1321" t="n">
        <v>0.59</v>
      </c>
      <c r="V1321" t="n">
        <v>0.74</v>
      </c>
      <c r="W1321" t="n">
        <v>1.15</v>
      </c>
      <c r="X1321" t="n">
        <v>0.24</v>
      </c>
      <c r="Y1321" t="n">
        <v>1</v>
      </c>
      <c r="Z1321" t="n">
        <v>10</v>
      </c>
    </row>
    <row r="1322">
      <c r="A1322" t="n">
        <v>22</v>
      </c>
      <c r="B1322" t="n">
        <v>115</v>
      </c>
      <c r="C1322" t="inlineStr">
        <is>
          <t xml:space="preserve">CONCLUIDO	</t>
        </is>
      </c>
      <c r="D1322" t="n">
        <v>9.8474</v>
      </c>
      <c r="E1322" t="n">
        <v>10.15</v>
      </c>
      <c r="F1322" t="n">
        <v>6.92</v>
      </c>
      <c r="G1322" t="n">
        <v>31.96</v>
      </c>
      <c r="H1322" t="n">
        <v>0.5</v>
      </c>
      <c r="I1322" t="n">
        <v>13</v>
      </c>
      <c r="J1322" t="n">
        <v>232.2</v>
      </c>
      <c r="K1322" t="n">
        <v>56.94</v>
      </c>
      <c r="L1322" t="n">
        <v>6.5</v>
      </c>
      <c r="M1322" t="n">
        <v>11</v>
      </c>
      <c r="N1322" t="n">
        <v>53.75</v>
      </c>
      <c r="O1322" t="n">
        <v>28871.74</v>
      </c>
      <c r="P1322" t="n">
        <v>103.03</v>
      </c>
      <c r="Q1322" t="n">
        <v>204.17</v>
      </c>
      <c r="R1322" t="n">
        <v>28.97</v>
      </c>
      <c r="S1322" t="n">
        <v>17.37</v>
      </c>
      <c r="T1322" t="n">
        <v>3663.95</v>
      </c>
      <c r="U1322" t="n">
        <v>0.6</v>
      </c>
      <c r="V1322" t="n">
        <v>0.74</v>
      </c>
      <c r="W1322" t="n">
        <v>1.16</v>
      </c>
      <c r="X1322" t="n">
        <v>0.23</v>
      </c>
      <c r="Y1322" t="n">
        <v>1</v>
      </c>
      <c r="Z1322" t="n">
        <v>10</v>
      </c>
    </row>
    <row r="1323">
      <c r="A1323" t="n">
        <v>23</v>
      </c>
      <c r="B1323" t="n">
        <v>115</v>
      </c>
      <c r="C1323" t="inlineStr">
        <is>
          <t xml:space="preserve">CONCLUIDO	</t>
        </is>
      </c>
      <c r="D1323" t="n">
        <v>9.8996</v>
      </c>
      <c r="E1323" t="n">
        <v>10.1</v>
      </c>
      <c r="F1323" t="n">
        <v>6.91</v>
      </c>
      <c r="G1323" t="n">
        <v>34.57</v>
      </c>
      <c r="H1323" t="n">
        <v>0.52</v>
      </c>
      <c r="I1323" t="n">
        <v>12</v>
      </c>
      <c r="J1323" t="n">
        <v>232.62</v>
      </c>
      <c r="K1323" t="n">
        <v>56.94</v>
      </c>
      <c r="L1323" t="n">
        <v>6.75</v>
      </c>
      <c r="M1323" t="n">
        <v>10</v>
      </c>
      <c r="N1323" t="n">
        <v>53.93</v>
      </c>
      <c r="O1323" t="n">
        <v>28924.39</v>
      </c>
      <c r="P1323" t="n">
        <v>102.73</v>
      </c>
      <c r="Q1323" t="n">
        <v>204.14</v>
      </c>
      <c r="R1323" t="n">
        <v>28.81</v>
      </c>
      <c r="S1323" t="n">
        <v>17.37</v>
      </c>
      <c r="T1323" t="n">
        <v>3585.89</v>
      </c>
      <c r="U1323" t="n">
        <v>0.6</v>
      </c>
      <c r="V1323" t="n">
        <v>0.74</v>
      </c>
      <c r="W1323" t="n">
        <v>1.15</v>
      </c>
      <c r="X1323" t="n">
        <v>0.22</v>
      </c>
      <c r="Y1323" t="n">
        <v>1</v>
      </c>
      <c r="Z1323" t="n">
        <v>10</v>
      </c>
    </row>
    <row r="1324">
      <c r="A1324" t="n">
        <v>24</v>
      </c>
      <c r="B1324" t="n">
        <v>115</v>
      </c>
      <c r="C1324" t="inlineStr">
        <is>
          <t xml:space="preserve">CONCLUIDO	</t>
        </is>
      </c>
      <c r="D1324" t="n">
        <v>9.898</v>
      </c>
      <c r="E1324" t="n">
        <v>10.1</v>
      </c>
      <c r="F1324" t="n">
        <v>6.92</v>
      </c>
      <c r="G1324" t="n">
        <v>34.58</v>
      </c>
      <c r="H1324" t="n">
        <v>0.53</v>
      </c>
      <c r="I1324" t="n">
        <v>12</v>
      </c>
      <c r="J1324" t="n">
        <v>233.05</v>
      </c>
      <c r="K1324" t="n">
        <v>56.94</v>
      </c>
      <c r="L1324" t="n">
        <v>7</v>
      </c>
      <c r="M1324" t="n">
        <v>10</v>
      </c>
      <c r="N1324" t="n">
        <v>54.11</v>
      </c>
      <c r="O1324" t="n">
        <v>28977.11</v>
      </c>
      <c r="P1324" t="n">
        <v>102.71</v>
      </c>
      <c r="Q1324" t="n">
        <v>204.17</v>
      </c>
      <c r="R1324" t="n">
        <v>28.85</v>
      </c>
      <c r="S1324" t="n">
        <v>17.37</v>
      </c>
      <c r="T1324" t="n">
        <v>3605.58</v>
      </c>
      <c r="U1324" t="n">
        <v>0.6</v>
      </c>
      <c r="V1324" t="n">
        <v>0.74</v>
      </c>
      <c r="W1324" t="n">
        <v>1.15</v>
      </c>
      <c r="X1324" t="n">
        <v>0.22</v>
      </c>
      <c r="Y1324" t="n">
        <v>1</v>
      </c>
      <c r="Z1324" t="n">
        <v>10</v>
      </c>
    </row>
    <row r="1325">
      <c r="A1325" t="n">
        <v>25</v>
      </c>
      <c r="B1325" t="n">
        <v>115</v>
      </c>
      <c r="C1325" t="inlineStr">
        <is>
          <t xml:space="preserve">CONCLUIDO	</t>
        </is>
      </c>
      <c r="D1325" t="n">
        <v>9.8964</v>
      </c>
      <c r="E1325" t="n">
        <v>10.1</v>
      </c>
      <c r="F1325" t="n">
        <v>6.92</v>
      </c>
      <c r="G1325" t="n">
        <v>34.59</v>
      </c>
      <c r="H1325" t="n">
        <v>0.55</v>
      </c>
      <c r="I1325" t="n">
        <v>12</v>
      </c>
      <c r="J1325" t="n">
        <v>233.48</v>
      </c>
      <c r="K1325" t="n">
        <v>56.94</v>
      </c>
      <c r="L1325" t="n">
        <v>7.25</v>
      </c>
      <c r="M1325" t="n">
        <v>10</v>
      </c>
      <c r="N1325" t="n">
        <v>54.29</v>
      </c>
      <c r="O1325" t="n">
        <v>29029.89</v>
      </c>
      <c r="P1325" t="n">
        <v>102.47</v>
      </c>
      <c r="Q1325" t="n">
        <v>204.14</v>
      </c>
      <c r="R1325" t="n">
        <v>28.67</v>
      </c>
      <c r="S1325" t="n">
        <v>17.37</v>
      </c>
      <c r="T1325" t="n">
        <v>3517.75</v>
      </c>
      <c r="U1325" t="n">
        <v>0.61</v>
      </c>
      <c r="V1325" t="n">
        <v>0.74</v>
      </c>
      <c r="W1325" t="n">
        <v>1.16</v>
      </c>
      <c r="X1325" t="n">
        <v>0.23</v>
      </c>
      <c r="Y1325" t="n">
        <v>1</v>
      </c>
      <c r="Z1325" t="n">
        <v>10</v>
      </c>
    </row>
    <row r="1326">
      <c r="A1326" t="n">
        <v>26</v>
      </c>
      <c r="B1326" t="n">
        <v>115</v>
      </c>
      <c r="C1326" t="inlineStr">
        <is>
          <t xml:space="preserve">CONCLUIDO	</t>
        </is>
      </c>
      <c r="D1326" t="n">
        <v>9.9709</v>
      </c>
      <c r="E1326" t="n">
        <v>10.03</v>
      </c>
      <c r="F1326" t="n">
        <v>6.89</v>
      </c>
      <c r="G1326" t="n">
        <v>37.56</v>
      </c>
      <c r="H1326" t="n">
        <v>0.57</v>
      </c>
      <c r="I1326" t="n">
        <v>11</v>
      </c>
      <c r="J1326" t="n">
        <v>233.91</v>
      </c>
      <c r="K1326" t="n">
        <v>56.94</v>
      </c>
      <c r="L1326" t="n">
        <v>7.5</v>
      </c>
      <c r="M1326" t="n">
        <v>9</v>
      </c>
      <c r="N1326" t="n">
        <v>54.46</v>
      </c>
      <c r="O1326" t="n">
        <v>29082.74</v>
      </c>
      <c r="P1326" t="n">
        <v>101.85</v>
      </c>
      <c r="Q1326" t="n">
        <v>204.14</v>
      </c>
      <c r="R1326" t="n">
        <v>27.88</v>
      </c>
      <c r="S1326" t="n">
        <v>17.37</v>
      </c>
      <c r="T1326" t="n">
        <v>3126.1</v>
      </c>
      <c r="U1326" t="n">
        <v>0.62</v>
      </c>
      <c r="V1326" t="n">
        <v>0.74</v>
      </c>
      <c r="W1326" t="n">
        <v>1.15</v>
      </c>
      <c r="X1326" t="n">
        <v>0.19</v>
      </c>
      <c r="Y1326" t="n">
        <v>1</v>
      </c>
      <c r="Z1326" t="n">
        <v>10</v>
      </c>
    </row>
    <row r="1327">
      <c r="A1327" t="n">
        <v>27</v>
      </c>
      <c r="B1327" t="n">
        <v>115</v>
      </c>
      <c r="C1327" t="inlineStr">
        <is>
          <t xml:space="preserve">CONCLUIDO	</t>
        </is>
      </c>
      <c r="D1327" t="n">
        <v>9.968999999999999</v>
      </c>
      <c r="E1327" t="n">
        <v>10.03</v>
      </c>
      <c r="F1327" t="n">
        <v>6.89</v>
      </c>
      <c r="G1327" t="n">
        <v>37.57</v>
      </c>
      <c r="H1327" t="n">
        <v>0.59</v>
      </c>
      <c r="I1327" t="n">
        <v>11</v>
      </c>
      <c r="J1327" t="n">
        <v>234.34</v>
      </c>
      <c r="K1327" t="n">
        <v>56.94</v>
      </c>
      <c r="L1327" t="n">
        <v>7.75</v>
      </c>
      <c r="M1327" t="n">
        <v>9</v>
      </c>
      <c r="N1327" t="n">
        <v>54.64</v>
      </c>
      <c r="O1327" t="n">
        <v>29135.65</v>
      </c>
      <c r="P1327" t="n">
        <v>101.83</v>
      </c>
      <c r="Q1327" t="n">
        <v>204.14</v>
      </c>
      <c r="R1327" t="n">
        <v>27.94</v>
      </c>
      <c r="S1327" t="n">
        <v>17.37</v>
      </c>
      <c r="T1327" t="n">
        <v>3158.71</v>
      </c>
      <c r="U1327" t="n">
        <v>0.62</v>
      </c>
      <c r="V1327" t="n">
        <v>0.74</v>
      </c>
      <c r="W1327" t="n">
        <v>1.15</v>
      </c>
      <c r="X1327" t="n">
        <v>0.2</v>
      </c>
      <c r="Y1327" t="n">
        <v>1</v>
      </c>
      <c r="Z1327" t="n">
        <v>10</v>
      </c>
    </row>
    <row r="1328">
      <c r="A1328" t="n">
        <v>28</v>
      </c>
      <c r="B1328" t="n">
        <v>115</v>
      </c>
      <c r="C1328" t="inlineStr">
        <is>
          <t xml:space="preserve">CONCLUIDO	</t>
        </is>
      </c>
      <c r="D1328" t="n">
        <v>9.9693</v>
      </c>
      <c r="E1328" t="n">
        <v>10.03</v>
      </c>
      <c r="F1328" t="n">
        <v>6.89</v>
      </c>
      <c r="G1328" t="n">
        <v>37.57</v>
      </c>
      <c r="H1328" t="n">
        <v>0.61</v>
      </c>
      <c r="I1328" t="n">
        <v>11</v>
      </c>
      <c r="J1328" t="n">
        <v>234.77</v>
      </c>
      <c r="K1328" t="n">
        <v>56.94</v>
      </c>
      <c r="L1328" t="n">
        <v>8</v>
      </c>
      <c r="M1328" t="n">
        <v>9</v>
      </c>
      <c r="N1328" t="n">
        <v>54.82</v>
      </c>
      <c r="O1328" t="n">
        <v>29188.62</v>
      </c>
      <c r="P1328" t="n">
        <v>101.58</v>
      </c>
      <c r="Q1328" t="n">
        <v>204.14</v>
      </c>
      <c r="R1328" t="n">
        <v>27.94</v>
      </c>
      <c r="S1328" t="n">
        <v>17.37</v>
      </c>
      <c r="T1328" t="n">
        <v>3158.1</v>
      </c>
      <c r="U1328" t="n">
        <v>0.62</v>
      </c>
      <c r="V1328" t="n">
        <v>0.74</v>
      </c>
      <c r="W1328" t="n">
        <v>1.15</v>
      </c>
      <c r="X1328" t="n">
        <v>0.2</v>
      </c>
      <c r="Y1328" t="n">
        <v>1</v>
      </c>
      <c r="Z1328" t="n">
        <v>10</v>
      </c>
    </row>
    <row r="1329">
      <c r="A1329" t="n">
        <v>29</v>
      </c>
      <c r="B1329" t="n">
        <v>115</v>
      </c>
      <c r="C1329" t="inlineStr">
        <is>
          <t xml:space="preserve">CONCLUIDO	</t>
        </is>
      </c>
      <c r="D1329" t="n">
        <v>10.0351</v>
      </c>
      <c r="E1329" t="n">
        <v>9.960000000000001</v>
      </c>
      <c r="F1329" t="n">
        <v>6.87</v>
      </c>
      <c r="G1329" t="n">
        <v>41.19</v>
      </c>
      <c r="H1329" t="n">
        <v>0.62</v>
      </c>
      <c r="I1329" t="n">
        <v>10</v>
      </c>
      <c r="J1329" t="n">
        <v>235.2</v>
      </c>
      <c r="K1329" t="n">
        <v>56.94</v>
      </c>
      <c r="L1329" t="n">
        <v>8.25</v>
      </c>
      <c r="M1329" t="n">
        <v>8</v>
      </c>
      <c r="N1329" t="n">
        <v>55</v>
      </c>
      <c r="O1329" t="n">
        <v>29241.66</v>
      </c>
      <c r="P1329" t="n">
        <v>101.09</v>
      </c>
      <c r="Q1329" t="n">
        <v>204.15</v>
      </c>
      <c r="R1329" t="n">
        <v>27.29</v>
      </c>
      <c r="S1329" t="n">
        <v>17.37</v>
      </c>
      <c r="T1329" t="n">
        <v>2835.11</v>
      </c>
      <c r="U1329" t="n">
        <v>0.64</v>
      </c>
      <c r="V1329" t="n">
        <v>0.74</v>
      </c>
      <c r="W1329" t="n">
        <v>1.15</v>
      </c>
      <c r="X1329" t="n">
        <v>0.17</v>
      </c>
      <c r="Y1329" t="n">
        <v>1</v>
      </c>
      <c r="Z1329" t="n">
        <v>10</v>
      </c>
    </row>
    <row r="1330">
      <c r="A1330" t="n">
        <v>30</v>
      </c>
      <c r="B1330" t="n">
        <v>115</v>
      </c>
      <c r="C1330" t="inlineStr">
        <is>
          <t xml:space="preserve">CONCLUIDO	</t>
        </is>
      </c>
      <c r="D1330" t="n">
        <v>10.0385</v>
      </c>
      <c r="E1330" t="n">
        <v>9.960000000000001</v>
      </c>
      <c r="F1330" t="n">
        <v>6.86</v>
      </c>
      <c r="G1330" t="n">
        <v>41.17</v>
      </c>
      <c r="H1330" t="n">
        <v>0.64</v>
      </c>
      <c r="I1330" t="n">
        <v>10</v>
      </c>
      <c r="J1330" t="n">
        <v>235.63</v>
      </c>
      <c r="K1330" t="n">
        <v>56.94</v>
      </c>
      <c r="L1330" t="n">
        <v>8.5</v>
      </c>
      <c r="M1330" t="n">
        <v>8</v>
      </c>
      <c r="N1330" t="n">
        <v>55.18</v>
      </c>
      <c r="O1330" t="n">
        <v>29294.76</v>
      </c>
      <c r="P1330" t="n">
        <v>101.06</v>
      </c>
      <c r="Q1330" t="n">
        <v>204.15</v>
      </c>
      <c r="R1330" t="n">
        <v>27.22</v>
      </c>
      <c r="S1330" t="n">
        <v>17.37</v>
      </c>
      <c r="T1330" t="n">
        <v>2804.42</v>
      </c>
      <c r="U1330" t="n">
        <v>0.64</v>
      </c>
      <c r="V1330" t="n">
        <v>0.74</v>
      </c>
      <c r="W1330" t="n">
        <v>1.15</v>
      </c>
      <c r="X1330" t="n">
        <v>0.17</v>
      </c>
      <c r="Y1330" t="n">
        <v>1</v>
      </c>
      <c r="Z1330" t="n">
        <v>10</v>
      </c>
    </row>
    <row r="1331">
      <c r="A1331" t="n">
        <v>31</v>
      </c>
      <c r="B1331" t="n">
        <v>115</v>
      </c>
      <c r="C1331" t="inlineStr">
        <is>
          <t xml:space="preserve">CONCLUIDO	</t>
        </is>
      </c>
      <c r="D1331" t="n">
        <v>10.0413</v>
      </c>
      <c r="E1331" t="n">
        <v>9.960000000000001</v>
      </c>
      <c r="F1331" t="n">
        <v>6.86</v>
      </c>
      <c r="G1331" t="n">
        <v>41.16</v>
      </c>
      <c r="H1331" t="n">
        <v>0.66</v>
      </c>
      <c r="I1331" t="n">
        <v>10</v>
      </c>
      <c r="J1331" t="n">
        <v>236.06</v>
      </c>
      <c r="K1331" t="n">
        <v>56.94</v>
      </c>
      <c r="L1331" t="n">
        <v>8.75</v>
      </c>
      <c r="M1331" t="n">
        <v>8</v>
      </c>
      <c r="N1331" t="n">
        <v>55.36</v>
      </c>
      <c r="O1331" t="n">
        <v>29347.92</v>
      </c>
      <c r="P1331" t="n">
        <v>101.02</v>
      </c>
      <c r="Q1331" t="n">
        <v>204.14</v>
      </c>
      <c r="R1331" t="n">
        <v>27.01</v>
      </c>
      <c r="S1331" t="n">
        <v>17.37</v>
      </c>
      <c r="T1331" t="n">
        <v>2697.35</v>
      </c>
      <c r="U1331" t="n">
        <v>0.64</v>
      </c>
      <c r="V1331" t="n">
        <v>0.74</v>
      </c>
      <c r="W1331" t="n">
        <v>1.15</v>
      </c>
      <c r="X1331" t="n">
        <v>0.17</v>
      </c>
      <c r="Y1331" t="n">
        <v>1</v>
      </c>
      <c r="Z1331" t="n">
        <v>10</v>
      </c>
    </row>
    <row r="1332">
      <c r="A1332" t="n">
        <v>32</v>
      </c>
      <c r="B1332" t="n">
        <v>115</v>
      </c>
      <c r="C1332" t="inlineStr">
        <is>
          <t xml:space="preserve">CONCLUIDO	</t>
        </is>
      </c>
      <c r="D1332" t="n">
        <v>10.103</v>
      </c>
      <c r="E1332" t="n">
        <v>9.9</v>
      </c>
      <c r="F1332" t="n">
        <v>6.84</v>
      </c>
      <c r="G1332" t="n">
        <v>45.61</v>
      </c>
      <c r="H1332" t="n">
        <v>0.68</v>
      </c>
      <c r="I1332" t="n">
        <v>9</v>
      </c>
      <c r="J1332" t="n">
        <v>236.49</v>
      </c>
      <c r="K1332" t="n">
        <v>56.94</v>
      </c>
      <c r="L1332" t="n">
        <v>9</v>
      </c>
      <c r="M1332" t="n">
        <v>7</v>
      </c>
      <c r="N1332" t="n">
        <v>55.55</v>
      </c>
      <c r="O1332" t="n">
        <v>29401.15</v>
      </c>
      <c r="P1332" t="n">
        <v>100.32</v>
      </c>
      <c r="Q1332" t="n">
        <v>204.14</v>
      </c>
      <c r="R1332" t="n">
        <v>26.54</v>
      </c>
      <c r="S1332" t="n">
        <v>17.37</v>
      </c>
      <c r="T1332" t="n">
        <v>2468.86</v>
      </c>
      <c r="U1332" t="n">
        <v>0.65</v>
      </c>
      <c r="V1332" t="n">
        <v>0.75</v>
      </c>
      <c r="W1332" t="n">
        <v>1.15</v>
      </c>
      <c r="X1332" t="n">
        <v>0.15</v>
      </c>
      <c r="Y1332" t="n">
        <v>1</v>
      </c>
      <c r="Z1332" t="n">
        <v>10</v>
      </c>
    </row>
    <row r="1333">
      <c r="A1333" t="n">
        <v>33</v>
      </c>
      <c r="B1333" t="n">
        <v>115</v>
      </c>
      <c r="C1333" t="inlineStr">
        <is>
          <t xml:space="preserve">CONCLUIDO	</t>
        </is>
      </c>
      <c r="D1333" t="n">
        <v>10.0866</v>
      </c>
      <c r="E1333" t="n">
        <v>9.91</v>
      </c>
      <c r="F1333" t="n">
        <v>6.86</v>
      </c>
      <c r="G1333" t="n">
        <v>45.72</v>
      </c>
      <c r="H1333" t="n">
        <v>0.6899999999999999</v>
      </c>
      <c r="I1333" t="n">
        <v>9</v>
      </c>
      <c r="J1333" t="n">
        <v>236.92</v>
      </c>
      <c r="K1333" t="n">
        <v>56.94</v>
      </c>
      <c r="L1333" t="n">
        <v>9.25</v>
      </c>
      <c r="M1333" t="n">
        <v>7</v>
      </c>
      <c r="N1333" t="n">
        <v>55.73</v>
      </c>
      <c r="O1333" t="n">
        <v>29454.44</v>
      </c>
      <c r="P1333" t="n">
        <v>100.82</v>
      </c>
      <c r="Q1333" t="n">
        <v>204.14</v>
      </c>
      <c r="R1333" t="n">
        <v>27.06</v>
      </c>
      <c r="S1333" t="n">
        <v>17.37</v>
      </c>
      <c r="T1333" t="n">
        <v>2729.59</v>
      </c>
      <c r="U1333" t="n">
        <v>0.64</v>
      </c>
      <c r="V1333" t="n">
        <v>0.74</v>
      </c>
      <c r="W1333" t="n">
        <v>1.15</v>
      </c>
      <c r="X1333" t="n">
        <v>0.17</v>
      </c>
      <c r="Y1333" t="n">
        <v>1</v>
      </c>
      <c r="Z1333" t="n">
        <v>10</v>
      </c>
    </row>
    <row r="1334">
      <c r="A1334" t="n">
        <v>34</v>
      </c>
      <c r="B1334" t="n">
        <v>115</v>
      </c>
      <c r="C1334" t="inlineStr">
        <is>
          <t xml:space="preserve">CONCLUIDO	</t>
        </is>
      </c>
      <c r="D1334" t="n">
        <v>10.0877</v>
      </c>
      <c r="E1334" t="n">
        <v>9.91</v>
      </c>
      <c r="F1334" t="n">
        <v>6.86</v>
      </c>
      <c r="G1334" t="n">
        <v>45.71</v>
      </c>
      <c r="H1334" t="n">
        <v>0.71</v>
      </c>
      <c r="I1334" t="n">
        <v>9</v>
      </c>
      <c r="J1334" t="n">
        <v>237.35</v>
      </c>
      <c r="K1334" t="n">
        <v>56.94</v>
      </c>
      <c r="L1334" t="n">
        <v>9.5</v>
      </c>
      <c r="M1334" t="n">
        <v>7</v>
      </c>
      <c r="N1334" t="n">
        <v>55.91</v>
      </c>
      <c r="O1334" t="n">
        <v>29507.8</v>
      </c>
      <c r="P1334" t="n">
        <v>100.92</v>
      </c>
      <c r="Q1334" t="n">
        <v>204.16</v>
      </c>
      <c r="R1334" t="n">
        <v>26.94</v>
      </c>
      <c r="S1334" t="n">
        <v>17.37</v>
      </c>
      <c r="T1334" t="n">
        <v>2667.86</v>
      </c>
      <c r="U1334" t="n">
        <v>0.64</v>
      </c>
      <c r="V1334" t="n">
        <v>0.74</v>
      </c>
      <c r="W1334" t="n">
        <v>1.15</v>
      </c>
      <c r="X1334" t="n">
        <v>0.17</v>
      </c>
      <c r="Y1334" t="n">
        <v>1</v>
      </c>
      <c r="Z1334" t="n">
        <v>10</v>
      </c>
    </row>
    <row r="1335">
      <c r="A1335" t="n">
        <v>35</v>
      </c>
      <c r="B1335" t="n">
        <v>115</v>
      </c>
      <c r="C1335" t="inlineStr">
        <is>
          <t xml:space="preserve">CONCLUIDO	</t>
        </is>
      </c>
      <c r="D1335" t="n">
        <v>10.0888</v>
      </c>
      <c r="E1335" t="n">
        <v>9.91</v>
      </c>
      <c r="F1335" t="n">
        <v>6.86</v>
      </c>
      <c r="G1335" t="n">
        <v>45.71</v>
      </c>
      <c r="H1335" t="n">
        <v>0.73</v>
      </c>
      <c r="I1335" t="n">
        <v>9</v>
      </c>
      <c r="J1335" t="n">
        <v>237.79</v>
      </c>
      <c r="K1335" t="n">
        <v>56.94</v>
      </c>
      <c r="L1335" t="n">
        <v>9.75</v>
      </c>
      <c r="M1335" t="n">
        <v>7</v>
      </c>
      <c r="N1335" t="n">
        <v>56.09</v>
      </c>
      <c r="O1335" t="n">
        <v>29561.22</v>
      </c>
      <c r="P1335" t="n">
        <v>100.59</v>
      </c>
      <c r="Q1335" t="n">
        <v>204.15</v>
      </c>
      <c r="R1335" t="n">
        <v>27.02</v>
      </c>
      <c r="S1335" t="n">
        <v>17.37</v>
      </c>
      <c r="T1335" t="n">
        <v>2709.82</v>
      </c>
      <c r="U1335" t="n">
        <v>0.64</v>
      </c>
      <c r="V1335" t="n">
        <v>0.74</v>
      </c>
      <c r="W1335" t="n">
        <v>1.15</v>
      </c>
      <c r="X1335" t="n">
        <v>0.16</v>
      </c>
      <c r="Y1335" t="n">
        <v>1</v>
      </c>
      <c r="Z1335" t="n">
        <v>10</v>
      </c>
    </row>
    <row r="1336">
      <c r="A1336" t="n">
        <v>36</v>
      </c>
      <c r="B1336" t="n">
        <v>115</v>
      </c>
      <c r="C1336" t="inlineStr">
        <is>
          <t xml:space="preserve">CONCLUIDO	</t>
        </is>
      </c>
      <c r="D1336" t="n">
        <v>10.0905</v>
      </c>
      <c r="E1336" t="n">
        <v>9.91</v>
      </c>
      <c r="F1336" t="n">
        <v>6.85</v>
      </c>
      <c r="G1336" t="n">
        <v>45.7</v>
      </c>
      <c r="H1336" t="n">
        <v>0.75</v>
      </c>
      <c r="I1336" t="n">
        <v>9</v>
      </c>
      <c r="J1336" t="n">
        <v>238.22</v>
      </c>
      <c r="K1336" t="n">
        <v>56.94</v>
      </c>
      <c r="L1336" t="n">
        <v>10</v>
      </c>
      <c r="M1336" t="n">
        <v>7</v>
      </c>
      <c r="N1336" t="n">
        <v>56.28</v>
      </c>
      <c r="O1336" t="n">
        <v>29614.71</v>
      </c>
      <c r="P1336" t="n">
        <v>100.39</v>
      </c>
      <c r="Q1336" t="n">
        <v>204.14</v>
      </c>
      <c r="R1336" t="n">
        <v>26.99</v>
      </c>
      <c r="S1336" t="n">
        <v>17.37</v>
      </c>
      <c r="T1336" t="n">
        <v>2691.08</v>
      </c>
      <c r="U1336" t="n">
        <v>0.64</v>
      </c>
      <c r="V1336" t="n">
        <v>0.75</v>
      </c>
      <c r="W1336" t="n">
        <v>1.15</v>
      </c>
      <c r="X1336" t="n">
        <v>0.16</v>
      </c>
      <c r="Y1336" t="n">
        <v>1</v>
      </c>
      <c r="Z1336" t="n">
        <v>10</v>
      </c>
    </row>
    <row r="1337">
      <c r="A1337" t="n">
        <v>37</v>
      </c>
      <c r="B1337" t="n">
        <v>115</v>
      </c>
      <c r="C1337" t="inlineStr">
        <is>
          <t xml:space="preserve">CONCLUIDO	</t>
        </is>
      </c>
      <c r="D1337" t="n">
        <v>10.1531</v>
      </c>
      <c r="E1337" t="n">
        <v>9.85</v>
      </c>
      <c r="F1337" t="n">
        <v>6.84</v>
      </c>
      <c r="G1337" t="n">
        <v>51.28</v>
      </c>
      <c r="H1337" t="n">
        <v>0.76</v>
      </c>
      <c r="I1337" t="n">
        <v>8</v>
      </c>
      <c r="J1337" t="n">
        <v>238.66</v>
      </c>
      <c r="K1337" t="n">
        <v>56.94</v>
      </c>
      <c r="L1337" t="n">
        <v>10.25</v>
      </c>
      <c r="M1337" t="n">
        <v>6</v>
      </c>
      <c r="N1337" t="n">
        <v>56.46</v>
      </c>
      <c r="O1337" t="n">
        <v>29668.27</v>
      </c>
      <c r="P1337" t="n">
        <v>99.87</v>
      </c>
      <c r="Q1337" t="n">
        <v>204.21</v>
      </c>
      <c r="R1337" t="n">
        <v>26.36</v>
      </c>
      <c r="S1337" t="n">
        <v>17.37</v>
      </c>
      <c r="T1337" t="n">
        <v>2382.08</v>
      </c>
      <c r="U1337" t="n">
        <v>0.66</v>
      </c>
      <c r="V1337" t="n">
        <v>0.75</v>
      </c>
      <c r="W1337" t="n">
        <v>1.15</v>
      </c>
      <c r="X1337" t="n">
        <v>0.15</v>
      </c>
      <c r="Y1337" t="n">
        <v>1</v>
      </c>
      <c r="Z1337" t="n">
        <v>10</v>
      </c>
    </row>
    <row r="1338">
      <c r="A1338" t="n">
        <v>38</v>
      </c>
      <c r="B1338" t="n">
        <v>115</v>
      </c>
      <c r="C1338" t="inlineStr">
        <is>
          <t xml:space="preserve">CONCLUIDO	</t>
        </is>
      </c>
      <c r="D1338" t="n">
        <v>10.1692</v>
      </c>
      <c r="E1338" t="n">
        <v>9.83</v>
      </c>
      <c r="F1338" t="n">
        <v>6.82</v>
      </c>
      <c r="G1338" t="n">
        <v>51.16</v>
      </c>
      <c r="H1338" t="n">
        <v>0.78</v>
      </c>
      <c r="I1338" t="n">
        <v>8</v>
      </c>
      <c r="J1338" t="n">
        <v>239.09</v>
      </c>
      <c r="K1338" t="n">
        <v>56.94</v>
      </c>
      <c r="L1338" t="n">
        <v>10.5</v>
      </c>
      <c r="M1338" t="n">
        <v>6</v>
      </c>
      <c r="N1338" t="n">
        <v>56.65</v>
      </c>
      <c r="O1338" t="n">
        <v>29721.89</v>
      </c>
      <c r="P1338" t="n">
        <v>99.65000000000001</v>
      </c>
      <c r="Q1338" t="n">
        <v>204.14</v>
      </c>
      <c r="R1338" t="n">
        <v>25.81</v>
      </c>
      <c r="S1338" t="n">
        <v>17.37</v>
      </c>
      <c r="T1338" t="n">
        <v>2105.75</v>
      </c>
      <c r="U1338" t="n">
        <v>0.67</v>
      </c>
      <c r="V1338" t="n">
        <v>0.75</v>
      </c>
      <c r="W1338" t="n">
        <v>1.15</v>
      </c>
      <c r="X1338" t="n">
        <v>0.13</v>
      </c>
      <c r="Y1338" t="n">
        <v>1</v>
      </c>
      <c r="Z1338" t="n">
        <v>10</v>
      </c>
    </row>
    <row r="1339">
      <c r="A1339" t="n">
        <v>39</v>
      </c>
      <c r="B1339" t="n">
        <v>115</v>
      </c>
      <c r="C1339" t="inlineStr">
        <is>
          <t xml:space="preserve">CONCLUIDO	</t>
        </is>
      </c>
      <c r="D1339" t="n">
        <v>10.1683</v>
      </c>
      <c r="E1339" t="n">
        <v>9.83</v>
      </c>
      <c r="F1339" t="n">
        <v>6.82</v>
      </c>
      <c r="G1339" t="n">
        <v>51.17</v>
      </c>
      <c r="H1339" t="n">
        <v>0.8</v>
      </c>
      <c r="I1339" t="n">
        <v>8</v>
      </c>
      <c r="J1339" t="n">
        <v>239.53</v>
      </c>
      <c r="K1339" t="n">
        <v>56.94</v>
      </c>
      <c r="L1339" t="n">
        <v>10.75</v>
      </c>
      <c r="M1339" t="n">
        <v>6</v>
      </c>
      <c r="N1339" t="n">
        <v>56.83</v>
      </c>
      <c r="O1339" t="n">
        <v>29775.57</v>
      </c>
      <c r="P1339" t="n">
        <v>99.48</v>
      </c>
      <c r="Q1339" t="n">
        <v>204.15</v>
      </c>
      <c r="R1339" t="n">
        <v>25.9</v>
      </c>
      <c r="S1339" t="n">
        <v>17.37</v>
      </c>
      <c r="T1339" t="n">
        <v>2151.58</v>
      </c>
      <c r="U1339" t="n">
        <v>0.67</v>
      </c>
      <c r="V1339" t="n">
        <v>0.75</v>
      </c>
      <c r="W1339" t="n">
        <v>1.15</v>
      </c>
      <c r="X1339" t="n">
        <v>0.13</v>
      </c>
      <c r="Y1339" t="n">
        <v>1</v>
      </c>
      <c r="Z1339" t="n">
        <v>10</v>
      </c>
    </row>
    <row r="1340">
      <c r="A1340" t="n">
        <v>40</v>
      </c>
      <c r="B1340" t="n">
        <v>115</v>
      </c>
      <c r="C1340" t="inlineStr">
        <is>
          <t xml:space="preserve">CONCLUIDO	</t>
        </is>
      </c>
      <c r="D1340" t="n">
        <v>10.1557</v>
      </c>
      <c r="E1340" t="n">
        <v>9.85</v>
      </c>
      <c r="F1340" t="n">
        <v>6.83</v>
      </c>
      <c r="G1340" t="n">
        <v>51.26</v>
      </c>
      <c r="H1340" t="n">
        <v>0.82</v>
      </c>
      <c r="I1340" t="n">
        <v>8</v>
      </c>
      <c r="J1340" t="n">
        <v>239.96</v>
      </c>
      <c r="K1340" t="n">
        <v>56.94</v>
      </c>
      <c r="L1340" t="n">
        <v>11</v>
      </c>
      <c r="M1340" t="n">
        <v>6</v>
      </c>
      <c r="N1340" t="n">
        <v>57.02</v>
      </c>
      <c r="O1340" t="n">
        <v>29829.32</v>
      </c>
      <c r="P1340" t="n">
        <v>99.52</v>
      </c>
      <c r="Q1340" t="n">
        <v>204.15</v>
      </c>
      <c r="R1340" t="n">
        <v>26.29</v>
      </c>
      <c r="S1340" t="n">
        <v>17.37</v>
      </c>
      <c r="T1340" t="n">
        <v>2349.8</v>
      </c>
      <c r="U1340" t="n">
        <v>0.66</v>
      </c>
      <c r="V1340" t="n">
        <v>0.75</v>
      </c>
      <c r="W1340" t="n">
        <v>1.15</v>
      </c>
      <c r="X1340" t="n">
        <v>0.14</v>
      </c>
      <c r="Y1340" t="n">
        <v>1</v>
      </c>
      <c r="Z1340" t="n">
        <v>10</v>
      </c>
    </row>
    <row r="1341">
      <c r="A1341" t="n">
        <v>41</v>
      </c>
      <c r="B1341" t="n">
        <v>115</v>
      </c>
      <c r="C1341" t="inlineStr">
        <is>
          <t xml:space="preserve">CONCLUIDO	</t>
        </is>
      </c>
      <c r="D1341" t="n">
        <v>10.1655</v>
      </c>
      <c r="E1341" t="n">
        <v>9.84</v>
      </c>
      <c r="F1341" t="n">
        <v>6.83</v>
      </c>
      <c r="G1341" t="n">
        <v>51.19</v>
      </c>
      <c r="H1341" t="n">
        <v>0.83</v>
      </c>
      <c r="I1341" t="n">
        <v>8</v>
      </c>
      <c r="J1341" t="n">
        <v>240.4</v>
      </c>
      <c r="K1341" t="n">
        <v>56.94</v>
      </c>
      <c r="L1341" t="n">
        <v>11.25</v>
      </c>
      <c r="M1341" t="n">
        <v>6</v>
      </c>
      <c r="N1341" t="n">
        <v>57.21</v>
      </c>
      <c r="O1341" t="n">
        <v>29883.27</v>
      </c>
      <c r="P1341" t="n">
        <v>99.31</v>
      </c>
      <c r="Q1341" t="n">
        <v>204.14</v>
      </c>
      <c r="R1341" t="n">
        <v>26.07</v>
      </c>
      <c r="S1341" t="n">
        <v>17.37</v>
      </c>
      <c r="T1341" t="n">
        <v>2238.18</v>
      </c>
      <c r="U1341" t="n">
        <v>0.67</v>
      </c>
      <c r="V1341" t="n">
        <v>0.75</v>
      </c>
      <c r="W1341" t="n">
        <v>1.15</v>
      </c>
      <c r="X1341" t="n">
        <v>0.13</v>
      </c>
      <c r="Y1341" t="n">
        <v>1</v>
      </c>
      <c r="Z1341" t="n">
        <v>10</v>
      </c>
    </row>
    <row r="1342">
      <c r="A1342" t="n">
        <v>42</v>
      </c>
      <c r="B1342" t="n">
        <v>115</v>
      </c>
      <c r="C1342" t="inlineStr">
        <is>
          <t xml:space="preserve">CONCLUIDO	</t>
        </is>
      </c>
      <c r="D1342" t="n">
        <v>10.1609</v>
      </c>
      <c r="E1342" t="n">
        <v>9.84</v>
      </c>
      <c r="F1342" t="n">
        <v>6.83</v>
      </c>
      <c r="G1342" t="n">
        <v>51.22</v>
      </c>
      <c r="H1342" t="n">
        <v>0.85</v>
      </c>
      <c r="I1342" t="n">
        <v>8</v>
      </c>
      <c r="J1342" t="n">
        <v>240.84</v>
      </c>
      <c r="K1342" t="n">
        <v>56.94</v>
      </c>
      <c r="L1342" t="n">
        <v>11.5</v>
      </c>
      <c r="M1342" t="n">
        <v>6</v>
      </c>
      <c r="N1342" t="n">
        <v>57.39</v>
      </c>
      <c r="O1342" t="n">
        <v>29937.16</v>
      </c>
      <c r="P1342" t="n">
        <v>99.14</v>
      </c>
      <c r="Q1342" t="n">
        <v>204.14</v>
      </c>
      <c r="R1342" t="n">
        <v>26.14</v>
      </c>
      <c r="S1342" t="n">
        <v>17.37</v>
      </c>
      <c r="T1342" t="n">
        <v>2273.32</v>
      </c>
      <c r="U1342" t="n">
        <v>0.66</v>
      </c>
      <c r="V1342" t="n">
        <v>0.75</v>
      </c>
      <c r="W1342" t="n">
        <v>1.15</v>
      </c>
      <c r="X1342" t="n">
        <v>0.14</v>
      </c>
      <c r="Y1342" t="n">
        <v>1</v>
      </c>
      <c r="Z1342" t="n">
        <v>10</v>
      </c>
    </row>
    <row r="1343">
      <c r="A1343" t="n">
        <v>43</v>
      </c>
      <c r="B1343" t="n">
        <v>115</v>
      </c>
      <c r="C1343" t="inlineStr">
        <is>
          <t xml:space="preserve">CONCLUIDO	</t>
        </is>
      </c>
      <c r="D1343" t="n">
        <v>10.2372</v>
      </c>
      <c r="E1343" t="n">
        <v>9.77</v>
      </c>
      <c r="F1343" t="n">
        <v>6.8</v>
      </c>
      <c r="G1343" t="n">
        <v>58.29</v>
      </c>
      <c r="H1343" t="n">
        <v>0.87</v>
      </c>
      <c r="I1343" t="n">
        <v>7</v>
      </c>
      <c r="J1343" t="n">
        <v>241.27</v>
      </c>
      <c r="K1343" t="n">
        <v>56.94</v>
      </c>
      <c r="L1343" t="n">
        <v>11.75</v>
      </c>
      <c r="M1343" t="n">
        <v>5</v>
      </c>
      <c r="N1343" t="n">
        <v>57.58</v>
      </c>
      <c r="O1343" t="n">
        <v>29991.11</v>
      </c>
      <c r="P1343" t="n">
        <v>98.38</v>
      </c>
      <c r="Q1343" t="n">
        <v>204.14</v>
      </c>
      <c r="R1343" t="n">
        <v>25.24</v>
      </c>
      <c r="S1343" t="n">
        <v>17.37</v>
      </c>
      <c r="T1343" t="n">
        <v>1828.72</v>
      </c>
      <c r="U1343" t="n">
        <v>0.6899999999999999</v>
      </c>
      <c r="V1343" t="n">
        <v>0.75</v>
      </c>
      <c r="W1343" t="n">
        <v>1.15</v>
      </c>
      <c r="X1343" t="n">
        <v>0.11</v>
      </c>
      <c r="Y1343" t="n">
        <v>1</v>
      </c>
      <c r="Z1343" t="n">
        <v>10</v>
      </c>
    </row>
    <row r="1344">
      <c r="A1344" t="n">
        <v>44</v>
      </c>
      <c r="B1344" t="n">
        <v>115</v>
      </c>
      <c r="C1344" t="inlineStr">
        <is>
          <t xml:space="preserve">CONCLUIDO	</t>
        </is>
      </c>
      <c r="D1344" t="n">
        <v>10.2328</v>
      </c>
      <c r="E1344" t="n">
        <v>9.77</v>
      </c>
      <c r="F1344" t="n">
        <v>6.8</v>
      </c>
      <c r="G1344" t="n">
        <v>58.32</v>
      </c>
      <c r="H1344" t="n">
        <v>0.88</v>
      </c>
      <c r="I1344" t="n">
        <v>7</v>
      </c>
      <c r="J1344" t="n">
        <v>241.71</v>
      </c>
      <c r="K1344" t="n">
        <v>56.94</v>
      </c>
      <c r="L1344" t="n">
        <v>12</v>
      </c>
      <c r="M1344" t="n">
        <v>5</v>
      </c>
      <c r="N1344" t="n">
        <v>57.77</v>
      </c>
      <c r="O1344" t="n">
        <v>30045.13</v>
      </c>
      <c r="P1344" t="n">
        <v>98.64</v>
      </c>
      <c r="Q1344" t="n">
        <v>204.14</v>
      </c>
      <c r="R1344" t="n">
        <v>25.29</v>
      </c>
      <c r="S1344" t="n">
        <v>17.37</v>
      </c>
      <c r="T1344" t="n">
        <v>1853.49</v>
      </c>
      <c r="U1344" t="n">
        <v>0.6899999999999999</v>
      </c>
      <c r="V1344" t="n">
        <v>0.75</v>
      </c>
      <c r="W1344" t="n">
        <v>1.15</v>
      </c>
      <c r="X1344" t="n">
        <v>0.11</v>
      </c>
      <c r="Y1344" t="n">
        <v>1</v>
      </c>
      <c r="Z1344" t="n">
        <v>10</v>
      </c>
    </row>
    <row r="1345">
      <c r="A1345" t="n">
        <v>45</v>
      </c>
      <c r="B1345" t="n">
        <v>115</v>
      </c>
      <c r="C1345" t="inlineStr">
        <is>
          <t xml:space="preserve">CONCLUIDO	</t>
        </is>
      </c>
      <c r="D1345" t="n">
        <v>10.2305</v>
      </c>
      <c r="E1345" t="n">
        <v>9.77</v>
      </c>
      <c r="F1345" t="n">
        <v>6.81</v>
      </c>
      <c r="G1345" t="n">
        <v>58.34</v>
      </c>
      <c r="H1345" t="n">
        <v>0.9</v>
      </c>
      <c r="I1345" t="n">
        <v>7</v>
      </c>
      <c r="J1345" t="n">
        <v>242.15</v>
      </c>
      <c r="K1345" t="n">
        <v>56.94</v>
      </c>
      <c r="L1345" t="n">
        <v>12.25</v>
      </c>
      <c r="M1345" t="n">
        <v>5</v>
      </c>
      <c r="N1345" t="n">
        <v>57.96</v>
      </c>
      <c r="O1345" t="n">
        <v>30099.23</v>
      </c>
      <c r="P1345" t="n">
        <v>98.78</v>
      </c>
      <c r="Q1345" t="n">
        <v>204.18</v>
      </c>
      <c r="R1345" t="n">
        <v>25.43</v>
      </c>
      <c r="S1345" t="n">
        <v>17.37</v>
      </c>
      <c r="T1345" t="n">
        <v>1922.16</v>
      </c>
      <c r="U1345" t="n">
        <v>0.68</v>
      </c>
      <c r="V1345" t="n">
        <v>0.75</v>
      </c>
      <c r="W1345" t="n">
        <v>1.15</v>
      </c>
      <c r="X1345" t="n">
        <v>0.12</v>
      </c>
      <c r="Y1345" t="n">
        <v>1</v>
      </c>
      <c r="Z1345" t="n">
        <v>10</v>
      </c>
    </row>
    <row r="1346">
      <c r="A1346" t="n">
        <v>46</v>
      </c>
      <c r="B1346" t="n">
        <v>115</v>
      </c>
      <c r="C1346" t="inlineStr">
        <is>
          <t xml:space="preserve">CONCLUIDO	</t>
        </is>
      </c>
      <c r="D1346" t="n">
        <v>10.229</v>
      </c>
      <c r="E1346" t="n">
        <v>9.779999999999999</v>
      </c>
      <c r="F1346" t="n">
        <v>6.81</v>
      </c>
      <c r="G1346" t="n">
        <v>58.35</v>
      </c>
      <c r="H1346" t="n">
        <v>0.92</v>
      </c>
      <c r="I1346" t="n">
        <v>7</v>
      </c>
      <c r="J1346" t="n">
        <v>242.59</v>
      </c>
      <c r="K1346" t="n">
        <v>56.94</v>
      </c>
      <c r="L1346" t="n">
        <v>12.5</v>
      </c>
      <c r="M1346" t="n">
        <v>5</v>
      </c>
      <c r="N1346" t="n">
        <v>58.15</v>
      </c>
      <c r="O1346" t="n">
        <v>30153.38</v>
      </c>
      <c r="P1346" t="n">
        <v>98.86</v>
      </c>
      <c r="Q1346" t="n">
        <v>204.14</v>
      </c>
      <c r="R1346" t="n">
        <v>25.47</v>
      </c>
      <c r="S1346" t="n">
        <v>17.37</v>
      </c>
      <c r="T1346" t="n">
        <v>1941.75</v>
      </c>
      <c r="U1346" t="n">
        <v>0.68</v>
      </c>
      <c r="V1346" t="n">
        <v>0.75</v>
      </c>
      <c r="W1346" t="n">
        <v>1.15</v>
      </c>
      <c r="X1346" t="n">
        <v>0.12</v>
      </c>
      <c r="Y1346" t="n">
        <v>1</v>
      </c>
      <c r="Z1346" t="n">
        <v>10</v>
      </c>
    </row>
    <row r="1347">
      <c r="A1347" t="n">
        <v>47</v>
      </c>
      <c r="B1347" t="n">
        <v>115</v>
      </c>
      <c r="C1347" t="inlineStr">
        <is>
          <t xml:space="preserve">CONCLUIDO	</t>
        </is>
      </c>
      <c r="D1347" t="n">
        <v>10.2238</v>
      </c>
      <c r="E1347" t="n">
        <v>9.779999999999999</v>
      </c>
      <c r="F1347" t="n">
        <v>6.81</v>
      </c>
      <c r="G1347" t="n">
        <v>58.4</v>
      </c>
      <c r="H1347" t="n">
        <v>0.93</v>
      </c>
      <c r="I1347" t="n">
        <v>7</v>
      </c>
      <c r="J1347" t="n">
        <v>243.03</v>
      </c>
      <c r="K1347" t="n">
        <v>56.94</v>
      </c>
      <c r="L1347" t="n">
        <v>12.75</v>
      </c>
      <c r="M1347" t="n">
        <v>5</v>
      </c>
      <c r="N1347" t="n">
        <v>58.34</v>
      </c>
      <c r="O1347" t="n">
        <v>30207.61</v>
      </c>
      <c r="P1347" t="n">
        <v>98.88</v>
      </c>
      <c r="Q1347" t="n">
        <v>204.17</v>
      </c>
      <c r="R1347" t="n">
        <v>25.62</v>
      </c>
      <c r="S1347" t="n">
        <v>17.37</v>
      </c>
      <c r="T1347" t="n">
        <v>2018.53</v>
      </c>
      <c r="U1347" t="n">
        <v>0.68</v>
      </c>
      <c r="V1347" t="n">
        <v>0.75</v>
      </c>
      <c r="W1347" t="n">
        <v>1.15</v>
      </c>
      <c r="X1347" t="n">
        <v>0.12</v>
      </c>
      <c r="Y1347" t="n">
        <v>1</v>
      </c>
      <c r="Z1347" t="n">
        <v>10</v>
      </c>
    </row>
    <row r="1348">
      <c r="A1348" t="n">
        <v>48</v>
      </c>
      <c r="B1348" t="n">
        <v>115</v>
      </c>
      <c r="C1348" t="inlineStr">
        <is>
          <t xml:space="preserve">CONCLUIDO	</t>
        </is>
      </c>
      <c r="D1348" t="n">
        <v>10.2258</v>
      </c>
      <c r="E1348" t="n">
        <v>9.779999999999999</v>
      </c>
      <c r="F1348" t="n">
        <v>6.81</v>
      </c>
      <c r="G1348" t="n">
        <v>58.38</v>
      </c>
      <c r="H1348" t="n">
        <v>0.95</v>
      </c>
      <c r="I1348" t="n">
        <v>7</v>
      </c>
      <c r="J1348" t="n">
        <v>243.47</v>
      </c>
      <c r="K1348" t="n">
        <v>56.94</v>
      </c>
      <c r="L1348" t="n">
        <v>13</v>
      </c>
      <c r="M1348" t="n">
        <v>5</v>
      </c>
      <c r="N1348" t="n">
        <v>58.53</v>
      </c>
      <c r="O1348" t="n">
        <v>30261.91</v>
      </c>
      <c r="P1348" t="n">
        <v>98.61</v>
      </c>
      <c r="Q1348" t="n">
        <v>204.15</v>
      </c>
      <c r="R1348" t="n">
        <v>25.62</v>
      </c>
      <c r="S1348" t="n">
        <v>17.37</v>
      </c>
      <c r="T1348" t="n">
        <v>2017.11</v>
      </c>
      <c r="U1348" t="n">
        <v>0.68</v>
      </c>
      <c r="V1348" t="n">
        <v>0.75</v>
      </c>
      <c r="W1348" t="n">
        <v>1.15</v>
      </c>
      <c r="X1348" t="n">
        <v>0.12</v>
      </c>
      <c r="Y1348" t="n">
        <v>1</v>
      </c>
      <c r="Z1348" t="n">
        <v>10</v>
      </c>
    </row>
    <row r="1349">
      <c r="A1349" t="n">
        <v>49</v>
      </c>
      <c r="B1349" t="n">
        <v>115</v>
      </c>
      <c r="C1349" t="inlineStr">
        <is>
          <t xml:space="preserve">CONCLUIDO	</t>
        </is>
      </c>
      <c r="D1349" t="n">
        <v>10.2252</v>
      </c>
      <c r="E1349" t="n">
        <v>9.779999999999999</v>
      </c>
      <c r="F1349" t="n">
        <v>6.81</v>
      </c>
      <c r="G1349" t="n">
        <v>58.39</v>
      </c>
      <c r="H1349" t="n">
        <v>0.97</v>
      </c>
      <c r="I1349" t="n">
        <v>7</v>
      </c>
      <c r="J1349" t="n">
        <v>243.91</v>
      </c>
      <c r="K1349" t="n">
        <v>56.94</v>
      </c>
      <c r="L1349" t="n">
        <v>13.25</v>
      </c>
      <c r="M1349" t="n">
        <v>5</v>
      </c>
      <c r="N1349" t="n">
        <v>58.72</v>
      </c>
      <c r="O1349" t="n">
        <v>30316.27</v>
      </c>
      <c r="P1349" t="n">
        <v>98.40000000000001</v>
      </c>
      <c r="Q1349" t="n">
        <v>204.14</v>
      </c>
      <c r="R1349" t="n">
        <v>25.64</v>
      </c>
      <c r="S1349" t="n">
        <v>17.37</v>
      </c>
      <c r="T1349" t="n">
        <v>2025.47</v>
      </c>
      <c r="U1349" t="n">
        <v>0.68</v>
      </c>
      <c r="V1349" t="n">
        <v>0.75</v>
      </c>
      <c r="W1349" t="n">
        <v>1.15</v>
      </c>
      <c r="X1349" t="n">
        <v>0.12</v>
      </c>
      <c r="Y1349" t="n">
        <v>1</v>
      </c>
      <c r="Z1349" t="n">
        <v>10</v>
      </c>
    </row>
    <row r="1350">
      <c r="A1350" t="n">
        <v>50</v>
      </c>
      <c r="B1350" t="n">
        <v>115</v>
      </c>
      <c r="C1350" t="inlineStr">
        <is>
          <t xml:space="preserve">CONCLUIDO	</t>
        </is>
      </c>
      <c r="D1350" t="n">
        <v>10.2186</v>
      </c>
      <c r="E1350" t="n">
        <v>9.789999999999999</v>
      </c>
      <c r="F1350" t="n">
        <v>6.82</v>
      </c>
      <c r="G1350" t="n">
        <v>58.44</v>
      </c>
      <c r="H1350" t="n">
        <v>0.98</v>
      </c>
      <c r="I1350" t="n">
        <v>7</v>
      </c>
      <c r="J1350" t="n">
        <v>244.35</v>
      </c>
      <c r="K1350" t="n">
        <v>56.94</v>
      </c>
      <c r="L1350" t="n">
        <v>13.5</v>
      </c>
      <c r="M1350" t="n">
        <v>5</v>
      </c>
      <c r="N1350" t="n">
        <v>58.91</v>
      </c>
      <c r="O1350" t="n">
        <v>30370.7</v>
      </c>
      <c r="P1350" t="n">
        <v>98.29000000000001</v>
      </c>
      <c r="Q1350" t="n">
        <v>204.14</v>
      </c>
      <c r="R1350" t="n">
        <v>25.81</v>
      </c>
      <c r="S1350" t="n">
        <v>17.37</v>
      </c>
      <c r="T1350" t="n">
        <v>2111.19</v>
      </c>
      <c r="U1350" t="n">
        <v>0.67</v>
      </c>
      <c r="V1350" t="n">
        <v>0.75</v>
      </c>
      <c r="W1350" t="n">
        <v>1.15</v>
      </c>
      <c r="X1350" t="n">
        <v>0.13</v>
      </c>
      <c r="Y1350" t="n">
        <v>1</v>
      </c>
      <c r="Z1350" t="n">
        <v>10</v>
      </c>
    </row>
    <row r="1351">
      <c r="A1351" t="n">
        <v>51</v>
      </c>
      <c r="B1351" t="n">
        <v>115</v>
      </c>
      <c r="C1351" t="inlineStr">
        <is>
          <t xml:space="preserve">CONCLUIDO	</t>
        </is>
      </c>
      <c r="D1351" t="n">
        <v>10.2247</v>
      </c>
      <c r="E1351" t="n">
        <v>9.779999999999999</v>
      </c>
      <c r="F1351" t="n">
        <v>6.81</v>
      </c>
      <c r="G1351" t="n">
        <v>58.39</v>
      </c>
      <c r="H1351" t="n">
        <v>1</v>
      </c>
      <c r="I1351" t="n">
        <v>7</v>
      </c>
      <c r="J1351" t="n">
        <v>244.79</v>
      </c>
      <c r="K1351" t="n">
        <v>56.94</v>
      </c>
      <c r="L1351" t="n">
        <v>13.75</v>
      </c>
      <c r="M1351" t="n">
        <v>5</v>
      </c>
      <c r="N1351" t="n">
        <v>59.1</v>
      </c>
      <c r="O1351" t="n">
        <v>30425.2</v>
      </c>
      <c r="P1351" t="n">
        <v>97.94</v>
      </c>
      <c r="Q1351" t="n">
        <v>204.14</v>
      </c>
      <c r="R1351" t="n">
        <v>25.55</v>
      </c>
      <c r="S1351" t="n">
        <v>17.37</v>
      </c>
      <c r="T1351" t="n">
        <v>1983.69</v>
      </c>
      <c r="U1351" t="n">
        <v>0.68</v>
      </c>
      <c r="V1351" t="n">
        <v>0.75</v>
      </c>
      <c r="W1351" t="n">
        <v>1.15</v>
      </c>
      <c r="X1351" t="n">
        <v>0.12</v>
      </c>
      <c r="Y1351" t="n">
        <v>1</v>
      </c>
      <c r="Z1351" t="n">
        <v>10</v>
      </c>
    </row>
    <row r="1352">
      <c r="A1352" t="n">
        <v>52</v>
      </c>
      <c r="B1352" t="n">
        <v>115</v>
      </c>
      <c r="C1352" t="inlineStr">
        <is>
          <t xml:space="preserve">CONCLUIDO	</t>
        </is>
      </c>
      <c r="D1352" t="n">
        <v>10.3022</v>
      </c>
      <c r="E1352" t="n">
        <v>9.710000000000001</v>
      </c>
      <c r="F1352" t="n">
        <v>6.78</v>
      </c>
      <c r="G1352" t="n">
        <v>67.83</v>
      </c>
      <c r="H1352" t="n">
        <v>1.02</v>
      </c>
      <c r="I1352" t="n">
        <v>6</v>
      </c>
      <c r="J1352" t="n">
        <v>245.23</v>
      </c>
      <c r="K1352" t="n">
        <v>56.94</v>
      </c>
      <c r="L1352" t="n">
        <v>14</v>
      </c>
      <c r="M1352" t="n">
        <v>4</v>
      </c>
      <c r="N1352" t="n">
        <v>59.29</v>
      </c>
      <c r="O1352" t="n">
        <v>30479.78</v>
      </c>
      <c r="P1352" t="n">
        <v>97.28</v>
      </c>
      <c r="Q1352" t="n">
        <v>204.14</v>
      </c>
      <c r="R1352" t="n">
        <v>24.72</v>
      </c>
      <c r="S1352" t="n">
        <v>17.37</v>
      </c>
      <c r="T1352" t="n">
        <v>1571.1</v>
      </c>
      <c r="U1352" t="n">
        <v>0.7</v>
      </c>
      <c r="V1352" t="n">
        <v>0.75</v>
      </c>
      <c r="W1352" t="n">
        <v>1.14</v>
      </c>
      <c r="X1352" t="n">
        <v>0.09</v>
      </c>
      <c r="Y1352" t="n">
        <v>1</v>
      </c>
      <c r="Z1352" t="n">
        <v>10</v>
      </c>
    </row>
    <row r="1353">
      <c r="A1353" t="n">
        <v>53</v>
      </c>
      <c r="B1353" t="n">
        <v>115</v>
      </c>
      <c r="C1353" t="inlineStr">
        <is>
          <t xml:space="preserve">CONCLUIDO	</t>
        </is>
      </c>
      <c r="D1353" t="n">
        <v>10.2987</v>
      </c>
      <c r="E1353" t="n">
        <v>9.710000000000001</v>
      </c>
      <c r="F1353" t="n">
        <v>6.79</v>
      </c>
      <c r="G1353" t="n">
        <v>67.86</v>
      </c>
      <c r="H1353" t="n">
        <v>1.03</v>
      </c>
      <c r="I1353" t="n">
        <v>6</v>
      </c>
      <c r="J1353" t="n">
        <v>245.68</v>
      </c>
      <c r="K1353" t="n">
        <v>56.94</v>
      </c>
      <c r="L1353" t="n">
        <v>14.25</v>
      </c>
      <c r="M1353" t="n">
        <v>4</v>
      </c>
      <c r="N1353" t="n">
        <v>59.48</v>
      </c>
      <c r="O1353" t="n">
        <v>30534.42</v>
      </c>
      <c r="P1353" t="n">
        <v>97.37</v>
      </c>
      <c r="Q1353" t="n">
        <v>204.16</v>
      </c>
      <c r="R1353" t="n">
        <v>24.73</v>
      </c>
      <c r="S1353" t="n">
        <v>17.37</v>
      </c>
      <c r="T1353" t="n">
        <v>1576.97</v>
      </c>
      <c r="U1353" t="n">
        <v>0.7</v>
      </c>
      <c r="V1353" t="n">
        <v>0.75</v>
      </c>
      <c r="W1353" t="n">
        <v>1.15</v>
      </c>
      <c r="X1353" t="n">
        <v>0.09</v>
      </c>
      <c r="Y1353" t="n">
        <v>1</v>
      </c>
      <c r="Z1353" t="n">
        <v>10</v>
      </c>
    </row>
    <row r="1354">
      <c r="A1354" t="n">
        <v>54</v>
      </c>
      <c r="B1354" t="n">
        <v>115</v>
      </c>
      <c r="C1354" t="inlineStr">
        <is>
          <t xml:space="preserve">CONCLUIDO	</t>
        </is>
      </c>
      <c r="D1354" t="n">
        <v>10.2975</v>
      </c>
      <c r="E1354" t="n">
        <v>9.710000000000001</v>
      </c>
      <c r="F1354" t="n">
        <v>6.79</v>
      </c>
      <c r="G1354" t="n">
        <v>67.87</v>
      </c>
      <c r="H1354" t="n">
        <v>1.05</v>
      </c>
      <c r="I1354" t="n">
        <v>6</v>
      </c>
      <c r="J1354" t="n">
        <v>246.12</v>
      </c>
      <c r="K1354" t="n">
        <v>56.94</v>
      </c>
      <c r="L1354" t="n">
        <v>14.5</v>
      </c>
      <c r="M1354" t="n">
        <v>4</v>
      </c>
      <c r="N1354" t="n">
        <v>59.68</v>
      </c>
      <c r="O1354" t="n">
        <v>30589.13</v>
      </c>
      <c r="P1354" t="n">
        <v>97.34</v>
      </c>
      <c r="Q1354" t="n">
        <v>204.15</v>
      </c>
      <c r="R1354" t="n">
        <v>24.87</v>
      </c>
      <c r="S1354" t="n">
        <v>17.37</v>
      </c>
      <c r="T1354" t="n">
        <v>1647.52</v>
      </c>
      <c r="U1354" t="n">
        <v>0.7</v>
      </c>
      <c r="V1354" t="n">
        <v>0.75</v>
      </c>
      <c r="W1354" t="n">
        <v>1.14</v>
      </c>
      <c r="X1354" t="n">
        <v>0.1</v>
      </c>
      <c r="Y1354" t="n">
        <v>1</v>
      </c>
      <c r="Z1354" t="n">
        <v>10</v>
      </c>
    </row>
    <row r="1355">
      <c r="A1355" t="n">
        <v>55</v>
      </c>
      <c r="B1355" t="n">
        <v>115</v>
      </c>
      <c r="C1355" t="inlineStr">
        <is>
          <t xml:space="preserve">CONCLUIDO	</t>
        </is>
      </c>
      <c r="D1355" t="n">
        <v>10.2978</v>
      </c>
      <c r="E1355" t="n">
        <v>9.710000000000001</v>
      </c>
      <c r="F1355" t="n">
        <v>6.79</v>
      </c>
      <c r="G1355" t="n">
        <v>67.87</v>
      </c>
      <c r="H1355" t="n">
        <v>1.06</v>
      </c>
      <c r="I1355" t="n">
        <v>6</v>
      </c>
      <c r="J1355" t="n">
        <v>246.57</v>
      </c>
      <c r="K1355" t="n">
        <v>56.94</v>
      </c>
      <c r="L1355" t="n">
        <v>14.75</v>
      </c>
      <c r="M1355" t="n">
        <v>4</v>
      </c>
      <c r="N1355" t="n">
        <v>59.87</v>
      </c>
      <c r="O1355" t="n">
        <v>30643.91</v>
      </c>
      <c r="P1355" t="n">
        <v>97.47</v>
      </c>
      <c r="Q1355" t="n">
        <v>204.14</v>
      </c>
      <c r="R1355" t="n">
        <v>24.88</v>
      </c>
      <c r="S1355" t="n">
        <v>17.37</v>
      </c>
      <c r="T1355" t="n">
        <v>1653.94</v>
      </c>
      <c r="U1355" t="n">
        <v>0.7</v>
      </c>
      <c r="V1355" t="n">
        <v>0.75</v>
      </c>
      <c r="W1355" t="n">
        <v>1.14</v>
      </c>
      <c r="X1355" t="n">
        <v>0.1</v>
      </c>
      <c r="Y1355" t="n">
        <v>1</v>
      </c>
      <c r="Z1355" t="n">
        <v>10</v>
      </c>
    </row>
    <row r="1356">
      <c r="A1356" t="n">
        <v>56</v>
      </c>
      <c r="B1356" t="n">
        <v>115</v>
      </c>
      <c r="C1356" t="inlineStr">
        <is>
          <t xml:space="preserve">CONCLUIDO	</t>
        </is>
      </c>
      <c r="D1356" t="n">
        <v>10.2939</v>
      </c>
      <c r="E1356" t="n">
        <v>9.710000000000001</v>
      </c>
      <c r="F1356" t="n">
        <v>6.79</v>
      </c>
      <c r="G1356" t="n">
        <v>67.90000000000001</v>
      </c>
      <c r="H1356" t="n">
        <v>1.08</v>
      </c>
      <c r="I1356" t="n">
        <v>6</v>
      </c>
      <c r="J1356" t="n">
        <v>247.01</v>
      </c>
      <c r="K1356" t="n">
        <v>56.94</v>
      </c>
      <c r="L1356" t="n">
        <v>15</v>
      </c>
      <c r="M1356" t="n">
        <v>4</v>
      </c>
      <c r="N1356" t="n">
        <v>60.07</v>
      </c>
      <c r="O1356" t="n">
        <v>30698.76</v>
      </c>
      <c r="P1356" t="n">
        <v>97.53</v>
      </c>
      <c r="Q1356" t="n">
        <v>204.15</v>
      </c>
      <c r="R1356" t="n">
        <v>24.98</v>
      </c>
      <c r="S1356" t="n">
        <v>17.37</v>
      </c>
      <c r="T1356" t="n">
        <v>1703.42</v>
      </c>
      <c r="U1356" t="n">
        <v>0.7</v>
      </c>
      <c r="V1356" t="n">
        <v>0.75</v>
      </c>
      <c r="W1356" t="n">
        <v>1.14</v>
      </c>
      <c r="X1356" t="n">
        <v>0.1</v>
      </c>
      <c r="Y1356" t="n">
        <v>1</v>
      </c>
      <c r="Z1356" t="n">
        <v>10</v>
      </c>
    </row>
    <row r="1357">
      <c r="A1357" t="n">
        <v>57</v>
      </c>
      <c r="B1357" t="n">
        <v>115</v>
      </c>
      <c r="C1357" t="inlineStr">
        <is>
          <t xml:space="preserve">CONCLUIDO	</t>
        </is>
      </c>
      <c r="D1357" t="n">
        <v>10.3028</v>
      </c>
      <c r="E1357" t="n">
        <v>9.710000000000001</v>
      </c>
      <c r="F1357" t="n">
        <v>6.78</v>
      </c>
      <c r="G1357" t="n">
        <v>67.81999999999999</v>
      </c>
      <c r="H1357" t="n">
        <v>1.1</v>
      </c>
      <c r="I1357" t="n">
        <v>6</v>
      </c>
      <c r="J1357" t="n">
        <v>247.46</v>
      </c>
      <c r="K1357" t="n">
        <v>56.94</v>
      </c>
      <c r="L1357" t="n">
        <v>15.25</v>
      </c>
      <c r="M1357" t="n">
        <v>4</v>
      </c>
      <c r="N1357" t="n">
        <v>60.26</v>
      </c>
      <c r="O1357" t="n">
        <v>30753.68</v>
      </c>
      <c r="P1357" t="n">
        <v>97.36</v>
      </c>
      <c r="Q1357" t="n">
        <v>204.15</v>
      </c>
      <c r="R1357" t="n">
        <v>24.63</v>
      </c>
      <c r="S1357" t="n">
        <v>17.37</v>
      </c>
      <c r="T1357" t="n">
        <v>1526.3</v>
      </c>
      <c r="U1357" t="n">
        <v>0.71</v>
      </c>
      <c r="V1357" t="n">
        <v>0.75</v>
      </c>
      <c r="W1357" t="n">
        <v>1.15</v>
      </c>
      <c r="X1357" t="n">
        <v>0.09</v>
      </c>
      <c r="Y1357" t="n">
        <v>1</v>
      </c>
      <c r="Z1357" t="n">
        <v>10</v>
      </c>
    </row>
    <row r="1358">
      <c r="A1358" t="n">
        <v>58</v>
      </c>
      <c r="B1358" t="n">
        <v>115</v>
      </c>
      <c r="C1358" t="inlineStr">
        <is>
          <t xml:space="preserve">CONCLUIDO	</t>
        </is>
      </c>
      <c r="D1358" t="n">
        <v>10.3004</v>
      </c>
      <c r="E1358" t="n">
        <v>9.710000000000001</v>
      </c>
      <c r="F1358" t="n">
        <v>6.78</v>
      </c>
      <c r="G1358" t="n">
        <v>67.84</v>
      </c>
      <c r="H1358" t="n">
        <v>1.11</v>
      </c>
      <c r="I1358" t="n">
        <v>6</v>
      </c>
      <c r="J1358" t="n">
        <v>247.9</v>
      </c>
      <c r="K1358" t="n">
        <v>56.94</v>
      </c>
      <c r="L1358" t="n">
        <v>15.5</v>
      </c>
      <c r="M1358" t="n">
        <v>4</v>
      </c>
      <c r="N1358" t="n">
        <v>60.46</v>
      </c>
      <c r="O1358" t="n">
        <v>30808.68</v>
      </c>
      <c r="P1358" t="n">
        <v>97.09999999999999</v>
      </c>
      <c r="Q1358" t="n">
        <v>204.14</v>
      </c>
      <c r="R1358" t="n">
        <v>24.71</v>
      </c>
      <c r="S1358" t="n">
        <v>17.37</v>
      </c>
      <c r="T1358" t="n">
        <v>1566.2</v>
      </c>
      <c r="U1358" t="n">
        <v>0.7</v>
      </c>
      <c r="V1358" t="n">
        <v>0.75</v>
      </c>
      <c r="W1358" t="n">
        <v>1.15</v>
      </c>
      <c r="X1358" t="n">
        <v>0.09</v>
      </c>
      <c r="Y1358" t="n">
        <v>1</v>
      </c>
      <c r="Z1358" t="n">
        <v>10</v>
      </c>
    </row>
    <row r="1359">
      <c r="A1359" t="n">
        <v>59</v>
      </c>
      <c r="B1359" t="n">
        <v>115</v>
      </c>
      <c r="C1359" t="inlineStr">
        <is>
          <t xml:space="preserve">CONCLUIDO	</t>
        </is>
      </c>
      <c r="D1359" t="n">
        <v>10.2969</v>
      </c>
      <c r="E1359" t="n">
        <v>9.710000000000001</v>
      </c>
      <c r="F1359" t="n">
        <v>6.79</v>
      </c>
      <c r="G1359" t="n">
        <v>67.88</v>
      </c>
      <c r="H1359" t="n">
        <v>1.13</v>
      </c>
      <c r="I1359" t="n">
        <v>6</v>
      </c>
      <c r="J1359" t="n">
        <v>248.35</v>
      </c>
      <c r="K1359" t="n">
        <v>56.94</v>
      </c>
      <c r="L1359" t="n">
        <v>15.75</v>
      </c>
      <c r="M1359" t="n">
        <v>4</v>
      </c>
      <c r="N1359" t="n">
        <v>60.66</v>
      </c>
      <c r="O1359" t="n">
        <v>30863.74</v>
      </c>
      <c r="P1359" t="n">
        <v>96.95999999999999</v>
      </c>
      <c r="Q1359" t="n">
        <v>204.14</v>
      </c>
      <c r="R1359" t="n">
        <v>24.84</v>
      </c>
      <c r="S1359" t="n">
        <v>17.37</v>
      </c>
      <c r="T1359" t="n">
        <v>1630.59</v>
      </c>
      <c r="U1359" t="n">
        <v>0.7</v>
      </c>
      <c r="V1359" t="n">
        <v>0.75</v>
      </c>
      <c r="W1359" t="n">
        <v>1.15</v>
      </c>
      <c r="X1359" t="n">
        <v>0.1</v>
      </c>
      <c r="Y1359" t="n">
        <v>1</v>
      </c>
      <c r="Z1359" t="n">
        <v>10</v>
      </c>
    </row>
    <row r="1360">
      <c r="A1360" t="n">
        <v>60</v>
      </c>
      <c r="B1360" t="n">
        <v>115</v>
      </c>
      <c r="C1360" t="inlineStr">
        <is>
          <t xml:space="preserve">CONCLUIDO	</t>
        </is>
      </c>
      <c r="D1360" t="n">
        <v>10.2939</v>
      </c>
      <c r="E1360" t="n">
        <v>9.710000000000001</v>
      </c>
      <c r="F1360" t="n">
        <v>6.79</v>
      </c>
      <c r="G1360" t="n">
        <v>67.90000000000001</v>
      </c>
      <c r="H1360" t="n">
        <v>1.14</v>
      </c>
      <c r="I1360" t="n">
        <v>6</v>
      </c>
      <c r="J1360" t="n">
        <v>248.79</v>
      </c>
      <c r="K1360" t="n">
        <v>56.94</v>
      </c>
      <c r="L1360" t="n">
        <v>16</v>
      </c>
      <c r="M1360" t="n">
        <v>4</v>
      </c>
      <c r="N1360" t="n">
        <v>60.85</v>
      </c>
      <c r="O1360" t="n">
        <v>30918.88</v>
      </c>
      <c r="P1360" t="n">
        <v>96.90000000000001</v>
      </c>
      <c r="Q1360" t="n">
        <v>204.15</v>
      </c>
      <c r="R1360" t="n">
        <v>25.02</v>
      </c>
      <c r="S1360" t="n">
        <v>17.37</v>
      </c>
      <c r="T1360" t="n">
        <v>1721.3</v>
      </c>
      <c r="U1360" t="n">
        <v>0.6899999999999999</v>
      </c>
      <c r="V1360" t="n">
        <v>0.75</v>
      </c>
      <c r="W1360" t="n">
        <v>1.14</v>
      </c>
      <c r="X1360" t="n">
        <v>0.1</v>
      </c>
      <c r="Y1360" t="n">
        <v>1</v>
      </c>
      <c r="Z1360" t="n">
        <v>10</v>
      </c>
    </row>
    <row r="1361">
      <c r="A1361" t="n">
        <v>61</v>
      </c>
      <c r="B1361" t="n">
        <v>115</v>
      </c>
      <c r="C1361" t="inlineStr">
        <is>
          <t xml:space="preserve">CONCLUIDO	</t>
        </is>
      </c>
      <c r="D1361" t="n">
        <v>10.2978</v>
      </c>
      <c r="E1361" t="n">
        <v>9.710000000000001</v>
      </c>
      <c r="F1361" t="n">
        <v>6.79</v>
      </c>
      <c r="G1361" t="n">
        <v>67.87</v>
      </c>
      <c r="H1361" t="n">
        <v>1.16</v>
      </c>
      <c r="I1361" t="n">
        <v>6</v>
      </c>
      <c r="J1361" t="n">
        <v>249.24</v>
      </c>
      <c r="K1361" t="n">
        <v>56.94</v>
      </c>
      <c r="L1361" t="n">
        <v>16.25</v>
      </c>
      <c r="M1361" t="n">
        <v>4</v>
      </c>
      <c r="N1361" t="n">
        <v>61.05</v>
      </c>
      <c r="O1361" t="n">
        <v>30974.09</v>
      </c>
      <c r="P1361" t="n">
        <v>96.62</v>
      </c>
      <c r="Q1361" t="n">
        <v>204.14</v>
      </c>
      <c r="R1361" t="n">
        <v>24.86</v>
      </c>
      <c r="S1361" t="n">
        <v>17.37</v>
      </c>
      <c r="T1361" t="n">
        <v>1640.02</v>
      </c>
      <c r="U1361" t="n">
        <v>0.7</v>
      </c>
      <c r="V1361" t="n">
        <v>0.75</v>
      </c>
      <c r="W1361" t="n">
        <v>1.14</v>
      </c>
      <c r="X1361" t="n">
        <v>0.1</v>
      </c>
      <c r="Y1361" t="n">
        <v>1</v>
      </c>
      <c r="Z1361" t="n">
        <v>10</v>
      </c>
    </row>
    <row r="1362">
      <c r="A1362" t="n">
        <v>62</v>
      </c>
      <c r="B1362" t="n">
        <v>115</v>
      </c>
      <c r="C1362" t="inlineStr">
        <is>
          <t xml:space="preserve">CONCLUIDO	</t>
        </is>
      </c>
      <c r="D1362" t="n">
        <v>10.2998</v>
      </c>
      <c r="E1362" t="n">
        <v>9.710000000000001</v>
      </c>
      <c r="F1362" t="n">
        <v>6.78</v>
      </c>
      <c r="G1362" t="n">
        <v>67.84999999999999</v>
      </c>
      <c r="H1362" t="n">
        <v>1.18</v>
      </c>
      <c r="I1362" t="n">
        <v>6</v>
      </c>
      <c r="J1362" t="n">
        <v>249.69</v>
      </c>
      <c r="K1362" t="n">
        <v>56.94</v>
      </c>
      <c r="L1362" t="n">
        <v>16.5</v>
      </c>
      <c r="M1362" t="n">
        <v>4</v>
      </c>
      <c r="N1362" t="n">
        <v>61.25</v>
      </c>
      <c r="O1362" t="n">
        <v>31029.37</v>
      </c>
      <c r="P1362" t="n">
        <v>96.58</v>
      </c>
      <c r="Q1362" t="n">
        <v>204.14</v>
      </c>
      <c r="R1362" t="n">
        <v>24.78</v>
      </c>
      <c r="S1362" t="n">
        <v>17.37</v>
      </c>
      <c r="T1362" t="n">
        <v>1603.25</v>
      </c>
      <c r="U1362" t="n">
        <v>0.7</v>
      </c>
      <c r="V1362" t="n">
        <v>0.75</v>
      </c>
      <c r="W1362" t="n">
        <v>1.14</v>
      </c>
      <c r="X1362" t="n">
        <v>0.09</v>
      </c>
      <c r="Y1362" t="n">
        <v>1</v>
      </c>
      <c r="Z1362" t="n">
        <v>10</v>
      </c>
    </row>
    <row r="1363">
      <c r="A1363" t="n">
        <v>63</v>
      </c>
      <c r="B1363" t="n">
        <v>115</v>
      </c>
      <c r="C1363" t="inlineStr">
        <is>
          <t xml:space="preserve">CONCLUIDO	</t>
        </is>
      </c>
      <c r="D1363" t="n">
        <v>10.2978</v>
      </c>
      <c r="E1363" t="n">
        <v>9.710000000000001</v>
      </c>
      <c r="F1363" t="n">
        <v>6.79</v>
      </c>
      <c r="G1363" t="n">
        <v>67.87</v>
      </c>
      <c r="H1363" t="n">
        <v>1.19</v>
      </c>
      <c r="I1363" t="n">
        <v>6</v>
      </c>
      <c r="J1363" t="n">
        <v>250.14</v>
      </c>
      <c r="K1363" t="n">
        <v>56.94</v>
      </c>
      <c r="L1363" t="n">
        <v>16.75</v>
      </c>
      <c r="M1363" t="n">
        <v>4</v>
      </c>
      <c r="N1363" t="n">
        <v>61.45</v>
      </c>
      <c r="O1363" t="n">
        <v>31084.72</v>
      </c>
      <c r="P1363" t="n">
        <v>96.43000000000001</v>
      </c>
      <c r="Q1363" t="n">
        <v>204.14</v>
      </c>
      <c r="R1363" t="n">
        <v>24.82</v>
      </c>
      <c r="S1363" t="n">
        <v>17.37</v>
      </c>
      <c r="T1363" t="n">
        <v>1623.55</v>
      </c>
      <c r="U1363" t="n">
        <v>0.7</v>
      </c>
      <c r="V1363" t="n">
        <v>0.75</v>
      </c>
      <c r="W1363" t="n">
        <v>1.15</v>
      </c>
      <c r="X1363" t="n">
        <v>0.1</v>
      </c>
      <c r="Y1363" t="n">
        <v>1</v>
      </c>
      <c r="Z1363" t="n">
        <v>10</v>
      </c>
    </row>
    <row r="1364">
      <c r="A1364" t="n">
        <v>64</v>
      </c>
      <c r="B1364" t="n">
        <v>115</v>
      </c>
      <c r="C1364" t="inlineStr">
        <is>
          <t xml:space="preserve">CONCLUIDO	</t>
        </is>
      </c>
      <c r="D1364" t="n">
        <v>10.2922</v>
      </c>
      <c r="E1364" t="n">
        <v>9.720000000000001</v>
      </c>
      <c r="F1364" t="n">
        <v>6.79</v>
      </c>
      <c r="G1364" t="n">
        <v>67.92</v>
      </c>
      <c r="H1364" t="n">
        <v>1.21</v>
      </c>
      <c r="I1364" t="n">
        <v>6</v>
      </c>
      <c r="J1364" t="n">
        <v>250.59</v>
      </c>
      <c r="K1364" t="n">
        <v>56.94</v>
      </c>
      <c r="L1364" t="n">
        <v>17</v>
      </c>
      <c r="M1364" t="n">
        <v>4</v>
      </c>
      <c r="N1364" t="n">
        <v>61.65</v>
      </c>
      <c r="O1364" t="n">
        <v>31140.15</v>
      </c>
      <c r="P1364" t="n">
        <v>96.02</v>
      </c>
      <c r="Q1364" t="n">
        <v>204.14</v>
      </c>
      <c r="R1364" t="n">
        <v>25.05</v>
      </c>
      <c r="S1364" t="n">
        <v>17.37</v>
      </c>
      <c r="T1364" t="n">
        <v>1736.34</v>
      </c>
      <c r="U1364" t="n">
        <v>0.6899999999999999</v>
      </c>
      <c r="V1364" t="n">
        <v>0.75</v>
      </c>
      <c r="W1364" t="n">
        <v>1.14</v>
      </c>
      <c r="X1364" t="n">
        <v>0.1</v>
      </c>
      <c r="Y1364" t="n">
        <v>1</v>
      </c>
      <c r="Z1364" t="n">
        <v>10</v>
      </c>
    </row>
    <row r="1365">
      <c r="A1365" t="n">
        <v>65</v>
      </c>
      <c r="B1365" t="n">
        <v>115</v>
      </c>
      <c r="C1365" t="inlineStr">
        <is>
          <t xml:space="preserve">CONCLUIDO	</t>
        </is>
      </c>
      <c r="D1365" t="n">
        <v>10.3594</v>
      </c>
      <c r="E1365" t="n">
        <v>9.65</v>
      </c>
      <c r="F1365" t="n">
        <v>6.77</v>
      </c>
      <c r="G1365" t="n">
        <v>81.27</v>
      </c>
      <c r="H1365" t="n">
        <v>1.22</v>
      </c>
      <c r="I1365" t="n">
        <v>5</v>
      </c>
      <c r="J1365" t="n">
        <v>251.04</v>
      </c>
      <c r="K1365" t="n">
        <v>56.94</v>
      </c>
      <c r="L1365" t="n">
        <v>17.25</v>
      </c>
      <c r="M1365" t="n">
        <v>3</v>
      </c>
      <c r="N1365" t="n">
        <v>61.85</v>
      </c>
      <c r="O1365" t="n">
        <v>31195.65</v>
      </c>
      <c r="P1365" t="n">
        <v>95.53</v>
      </c>
      <c r="Q1365" t="n">
        <v>204.14</v>
      </c>
      <c r="R1365" t="n">
        <v>24.37</v>
      </c>
      <c r="S1365" t="n">
        <v>17.37</v>
      </c>
      <c r="T1365" t="n">
        <v>1402.32</v>
      </c>
      <c r="U1365" t="n">
        <v>0.71</v>
      </c>
      <c r="V1365" t="n">
        <v>0.75</v>
      </c>
      <c r="W1365" t="n">
        <v>1.14</v>
      </c>
      <c r="X1365" t="n">
        <v>0.08</v>
      </c>
      <c r="Y1365" t="n">
        <v>1</v>
      </c>
      <c r="Z1365" t="n">
        <v>10</v>
      </c>
    </row>
    <row r="1366">
      <c r="A1366" t="n">
        <v>66</v>
      </c>
      <c r="B1366" t="n">
        <v>115</v>
      </c>
      <c r="C1366" t="inlineStr">
        <is>
          <t xml:space="preserve">CONCLUIDO	</t>
        </is>
      </c>
      <c r="D1366" t="n">
        <v>10.3564</v>
      </c>
      <c r="E1366" t="n">
        <v>9.66</v>
      </c>
      <c r="F1366" t="n">
        <v>6.78</v>
      </c>
      <c r="G1366" t="n">
        <v>81.31</v>
      </c>
      <c r="H1366" t="n">
        <v>1.24</v>
      </c>
      <c r="I1366" t="n">
        <v>5</v>
      </c>
      <c r="J1366" t="n">
        <v>251.49</v>
      </c>
      <c r="K1366" t="n">
        <v>56.94</v>
      </c>
      <c r="L1366" t="n">
        <v>17.5</v>
      </c>
      <c r="M1366" t="n">
        <v>3</v>
      </c>
      <c r="N1366" t="n">
        <v>62.05</v>
      </c>
      <c r="O1366" t="n">
        <v>31251.22</v>
      </c>
      <c r="P1366" t="n">
        <v>95.88</v>
      </c>
      <c r="Q1366" t="n">
        <v>204.14</v>
      </c>
      <c r="R1366" t="n">
        <v>24.49</v>
      </c>
      <c r="S1366" t="n">
        <v>17.37</v>
      </c>
      <c r="T1366" t="n">
        <v>1461.38</v>
      </c>
      <c r="U1366" t="n">
        <v>0.71</v>
      </c>
      <c r="V1366" t="n">
        <v>0.75</v>
      </c>
      <c r="W1366" t="n">
        <v>1.14</v>
      </c>
      <c r="X1366" t="n">
        <v>0.08</v>
      </c>
      <c r="Y1366" t="n">
        <v>1</v>
      </c>
      <c r="Z1366" t="n">
        <v>10</v>
      </c>
    </row>
    <row r="1367">
      <c r="A1367" t="n">
        <v>67</v>
      </c>
      <c r="B1367" t="n">
        <v>115</v>
      </c>
      <c r="C1367" t="inlineStr">
        <is>
          <t xml:space="preserve">CONCLUIDO	</t>
        </is>
      </c>
      <c r="D1367" t="n">
        <v>10.3576</v>
      </c>
      <c r="E1367" t="n">
        <v>9.65</v>
      </c>
      <c r="F1367" t="n">
        <v>6.77</v>
      </c>
      <c r="G1367" t="n">
        <v>81.29000000000001</v>
      </c>
      <c r="H1367" t="n">
        <v>1.25</v>
      </c>
      <c r="I1367" t="n">
        <v>5</v>
      </c>
      <c r="J1367" t="n">
        <v>251.94</v>
      </c>
      <c r="K1367" t="n">
        <v>56.94</v>
      </c>
      <c r="L1367" t="n">
        <v>17.75</v>
      </c>
      <c r="M1367" t="n">
        <v>3</v>
      </c>
      <c r="N1367" t="n">
        <v>62.25</v>
      </c>
      <c r="O1367" t="n">
        <v>31306.86</v>
      </c>
      <c r="P1367" t="n">
        <v>95.98999999999999</v>
      </c>
      <c r="Q1367" t="n">
        <v>204.14</v>
      </c>
      <c r="R1367" t="n">
        <v>24.48</v>
      </c>
      <c r="S1367" t="n">
        <v>17.37</v>
      </c>
      <c r="T1367" t="n">
        <v>1459.68</v>
      </c>
      <c r="U1367" t="n">
        <v>0.71</v>
      </c>
      <c r="V1367" t="n">
        <v>0.75</v>
      </c>
      <c r="W1367" t="n">
        <v>1.14</v>
      </c>
      <c r="X1367" t="n">
        <v>0.08</v>
      </c>
      <c r="Y1367" t="n">
        <v>1</v>
      </c>
      <c r="Z1367" t="n">
        <v>10</v>
      </c>
    </row>
    <row r="1368">
      <c r="A1368" t="n">
        <v>68</v>
      </c>
      <c r="B1368" t="n">
        <v>115</v>
      </c>
      <c r="C1368" t="inlineStr">
        <is>
          <t xml:space="preserve">CONCLUIDO	</t>
        </is>
      </c>
      <c r="D1368" t="n">
        <v>10.3612</v>
      </c>
      <c r="E1368" t="n">
        <v>9.65</v>
      </c>
      <c r="F1368" t="n">
        <v>6.77</v>
      </c>
      <c r="G1368" t="n">
        <v>81.25</v>
      </c>
      <c r="H1368" t="n">
        <v>1.27</v>
      </c>
      <c r="I1368" t="n">
        <v>5</v>
      </c>
      <c r="J1368" t="n">
        <v>252.39</v>
      </c>
      <c r="K1368" t="n">
        <v>56.94</v>
      </c>
      <c r="L1368" t="n">
        <v>18</v>
      </c>
      <c r="M1368" t="n">
        <v>3</v>
      </c>
      <c r="N1368" t="n">
        <v>62.45</v>
      </c>
      <c r="O1368" t="n">
        <v>31362.58</v>
      </c>
      <c r="P1368" t="n">
        <v>96.09999999999999</v>
      </c>
      <c r="Q1368" t="n">
        <v>204.17</v>
      </c>
      <c r="R1368" t="n">
        <v>24.35</v>
      </c>
      <c r="S1368" t="n">
        <v>17.37</v>
      </c>
      <c r="T1368" t="n">
        <v>1390.21</v>
      </c>
      <c r="U1368" t="n">
        <v>0.71</v>
      </c>
      <c r="V1368" t="n">
        <v>0.75</v>
      </c>
      <c r="W1368" t="n">
        <v>1.14</v>
      </c>
      <c r="X1368" t="n">
        <v>0.08</v>
      </c>
      <c r="Y1368" t="n">
        <v>1</v>
      </c>
      <c r="Z1368" t="n">
        <v>10</v>
      </c>
    </row>
    <row r="1369">
      <c r="A1369" t="n">
        <v>69</v>
      </c>
      <c r="B1369" t="n">
        <v>115</v>
      </c>
      <c r="C1369" t="inlineStr">
        <is>
          <t xml:space="preserve">CONCLUIDO	</t>
        </is>
      </c>
      <c r="D1369" t="n">
        <v>10.3573</v>
      </c>
      <c r="E1369" t="n">
        <v>9.65</v>
      </c>
      <c r="F1369" t="n">
        <v>6.77</v>
      </c>
      <c r="G1369" t="n">
        <v>81.3</v>
      </c>
      <c r="H1369" t="n">
        <v>1.28</v>
      </c>
      <c r="I1369" t="n">
        <v>5</v>
      </c>
      <c r="J1369" t="n">
        <v>252.84</v>
      </c>
      <c r="K1369" t="n">
        <v>56.94</v>
      </c>
      <c r="L1369" t="n">
        <v>18.25</v>
      </c>
      <c r="M1369" t="n">
        <v>3</v>
      </c>
      <c r="N1369" t="n">
        <v>62.65</v>
      </c>
      <c r="O1369" t="n">
        <v>31418.38</v>
      </c>
      <c r="P1369" t="n">
        <v>96.16</v>
      </c>
      <c r="Q1369" t="n">
        <v>204.15</v>
      </c>
      <c r="R1369" t="n">
        <v>24.53</v>
      </c>
      <c r="S1369" t="n">
        <v>17.37</v>
      </c>
      <c r="T1369" t="n">
        <v>1484.33</v>
      </c>
      <c r="U1369" t="n">
        <v>0.71</v>
      </c>
      <c r="V1369" t="n">
        <v>0.75</v>
      </c>
      <c r="W1369" t="n">
        <v>1.14</v>
      </c>
      <c r="X1369" t="n">
        <v>0.08</v>
      </c>
      <c r="Y1369" t="n">
        <v>1</v>
      </c>
      <c r="Z1369" t="n">
        <v>10</v>
      </c>
    </row>
    <row r="1370">
      <c r="A1370" t="n">
        <v>70</v>
      </c>
      <c r="B1370" t="n">
        <v>115</v>
      </c>
      <c r="C1370" t="inlineStr">
        <is>
          <t xml:space="preserve">CONCLUIDO	</t>
        </is>
      </c>
      <c r="D1370" t="n">
        <v>10.3591</v>
      </c>
      <c r="E1370" t="n">
        <v>9.65</v>
      </c>
      <c r="F1370" t="n">
        <v>6.77</v>
      </c>
      <c r="G1370" t="n">
        <v>81.28</v>
      </c>
      <c r="H1370" t="n">
        <v>1.3</v>
      </c>
      <c r="I1370" t="n">
        <v>5</v>
      </c>
      <c r="J1370" t="n">
        <v>253.3</v>
      </c>
      <c r="K1370" t="n">
        <v>56.94</v>
      </c>
      <c r="L1370" t="n">
        <v>18.5</v>
      </c>
      <c r="M1370" t="n">
        <v>3</v>
      </c>
      <c r="N1370" t="n">
        <v>62.86</v>
      </c>
      <c r="O1370" t="n">
        <v>31474.25</v>
      </c>
      <c r="P1370" t="n">
        <v>95.95999999999999</v>
      </c>
      <c r="Q1370" t="n">
        <v>204.14</v>
      </c>
      <c r="R1370" t="n">
        <v>24.36</v>
      </c>
      <c r="S1370" t="n">
        <v>17.37</v>
      </c>
      <c r="T1370" t="n">
        <v>1395.61</v>
      </c>
      <c r="U1370" t="n">
        <v>0.71</v>
      </c>
      <c r="V1370" t="n">
        <v>0.75</v>
      </c>
      <c r="W1370" t="n">
        <v>1.15</v>
      </c>
      <c r="X1370" t="n">
        <v>0.08</v>
      </c>
      <c r="Y1370" t="n">
        <v>1</v>
      </c>
      <c r="Z1370" t="n">
        <v>10</v>
      </c>
    </row>
    <row r="1371">
      <c r="A1371" t="n">
        <v>71</v>
      </c>
      <c r="B1371" t="n">
        <v>115</v>
      </c>
      <c r="C1371" t="inlineStr">
        <is>
          <t xml:space="preserve">CONCLUIDO	</t>
        </is>
      </c>
      <c r="D1371" t="n">
        <v>10.3576</v>
      </c>
      <c r="E1371" t="n">
        <v>9.65</v>
      </c>
      <c r="F1371" t="n">
        <v>6.77</v>
      </c>
      <c r="G1371" t="n">
        <v>81.29000000000001</v>
      </c>
      <c r="H1371" t="n">
        <v>1.31</v>
      </c>
      <c r="I1371" t="n">
        <v>5</v>
      </c>
      <c r="J1371" t="n">
        <v>253.75</v>
      </c>
      <c r="K1371" t="n">
        <v>56.94</v>
      </c>
      <c r="L1371" t="n">
        <v>18.75</v>
      </c>
      <c r="M1371" t="n">
        <v>3</v>
      </c>
      <c r="N1371" t="n">
        <v>63.06</v>
      </c>
      <c r="O1371" t="n">
        <v>31530.19</v>
      </c>
      <c r="P1371" t="n">
        <v>95.95</v>
      </c>
      <c r="Q1371" t="n">
        <v>204.15</v>
      </c>
      <c r="R1371" t="n">
        <v>24.48</v>
      </c>
      <c r="S1371" t="n">
        <v>17.37</v>
      </c>
      <c r="T1371" t="n">
        <v>1456.53</v>
      </c>
      <c r="U1371" t="n">
        <v>0.71</v>
      </c>
      <c r="V1371" t="n">
        <v>0.75</v>
      </c>
      <c r="W1371" t="n">
        <v>1.14</v>
      </c>
      <c r="X1371" t="n">
        <v>0.08</v>
      </c>
      <c r="Y1371" t="n">
        <v>1</v>
      </c>
      <c r="Z1371" t="n">
        <v>10</v>
      </c>
    </row>
    <row r="1372">
      <c r="A1372" t="n">
        <v>72</v>
      </c>
      <c r="B1372" t="n">
        <v>115</v>
      </c>
      <c r="C1372" t="inlineStr">
        <is>
          <t xml:space="preserve">CONCLUIDO	</t>
        </is>
      </c>
      <c r="D1372" t="n">
        <v>10.3541</v>
      </c>
      <c r="E1372" t="n">
        <v>9.66</v>
      </c>
      <c r="F1372" t="n">
        <v>6.78</v>
      </c>
      <c r="G1372" t="n">
        <v>81.33</v>
      </c>
      <c r="H1372" t="n">
        <v>1.33</v>
      </c>
      <c r="I1372" t="n">
        <v>5</v>
      </c>
      <c r="J1372" t="n">
        <v>254.21</v>
      </c>
      <c r="K1372" t="n">
        <v>56.94</v>
      </c>
      <c r="L1372" t="n">
        <v>19</v>
      </c>
      <c r="M1372" t="n">
        <v>3</v>
      </c>
      <c r="N1372" t="n">
        <v>63.26</v>
      </c>
      <c r="O1372" t="n">
        <v>31586.21</v>
      </c>
      <c r="P1372" t="n">
        <v>95.97</v>
      </c>
      <c r="Q1372" t="n">
        <v>204.14</v>
      </c>
      <c r="R1372" t="n">
        <v>24.54</v>
      </c>
      <c r="S1372" t="n">
        <v>17.37</v>
      </c>
      <c r="T1372" t="n">
        <v>1489.8</v>
      </c>
      <c r="U1372" t="n">
        <v>0.71</v>
      </c>
      <c r="V1372" t="n">
        <v>0.75</v>
      </c>
      <c r="W1372" t="n">
        <v>1.15</v>
      </c>
      <c r="X1372" t="n">
        <v>0.09</v>
      </c>
      <c r="Y1372" t="n">
        <v>1</v>
      </c>
      <c r="Z1372" t="n">
        <v>10</v>
      </c>
    </row>
    <row r="1373">
      <c r="A1373" t="n">
        <v>73</v>
      </c>
      <c r="B1373" t="n">
        <v>115</v>
      </c>
      <c r="C1373" t="inlineStr">
        <is>
          <t xml:space="preserve">CONCLUIDO	</t>
        </is>
      </c>
      <c r="D1373" t="n">
        <v>10.3621</v>
      </c>
      <c r="E1373" t="n">
        <v>9.65</v>
      </c>
      <c r="F1373" t="n">
        <v>6.77</v>
      </c>
      <c r="G1373" t="n">
        <v>81.23999999999999</v>
      </c>
      <c r="H1373" t="n">
        <v>1.34</v>
      </c>
      <c r="I1373" t="n">
        <v>5</v>
      </c>
      <c r="J1373" t="n">
        <v>254.66</v>
      </c>
      <c r="K1373" t="n">
        <v>56.94</v>
      </c>
      <c r="L1373" t="n">
        <v>19.25</v>
      </c>
      <c r="M1373" t="n">
        <v>3</v>
      </c>
      <c r="N1373" t="n">
        <v>63.47</v>
      </c>
      <c r="O1373" t="n">
        <v>31642.3</v>
      </c>
      <c r="P1373" t="n">
        <v>95.69</v>
      </c>
      <c r="Q1373" t="n">
        <v>204.14</v>
      </c>
      <c r="R1373" t="n">
        <v>24.36</v>
      </c>
      <c r="S1373" t="n">
        <v>17.37</v>
      </c>
      <c r="T1373" t="n">
        <v>1398.05</v>
      </c>
      <c r="U1373" t="n">
        <v>0.71</v>
      </c>
      <c r="V1373" t="n">
        <v>0.75</v>
      </c>
      <c r="W1373" t="n">
        <v>1.14</v>
      </c>
      <c r="X1373" t="n">
        <v>0.08</v>
      </c>
      <c r="Y1373" t="n">
        <v>1</v>
      </c>
      <c r="Z1373" t="n">
        <v>10</v>
      </c>
    </row>
    <row r="1374">
      <c r="A1374" t="n">
        <v>74</v>
      </c>
      <c r="B1374" t="n">
        <v>115</v>
      </c>
      <c r="C1374" t="inlineStr">
        <is>
          <t xml:space="preserve">CONCLUIDO	</t>
        </is>
      </c>
      <c r="D1374" t="n">
        <v>10.3612</v>
      </c>
      <c r="E1374" t="n">
        <v>9.65</v>
      </c>
      <c r="F1374" t="n">
        <v>6.77</v>
      </c>
      <c r="G1374" t="n">
        <v>81.25</v>
      </c>
      <c r="H1374" t="n">
        <v>1.36</v>
      </c>
      <c r="I1374" t="n">
        <v>5</v>
      </c>
      <c r="J1374" t="n">
        <v>255.12</v>
      </c>
      <c r="K1374" t="n">
        <v>56.94</v>
      </c>
      <c r="L1374" t="n">
        <v>19.5</v>
      </c>
      <c r="M1374" t="n">
        <v>3</v>
      </c>
      <c r="N1374" t="n">
        <v>63.67</v>
      </c>
      <c r="O1374" t="n">
        <v>31698.47</v>
      </c>
      <c r="P1374" t="n">
        <v>95.58</v>
      </c>
      <c r="Q1374" t="n">
        <v>204.14</v>
      </c>
      <c r="R1374" t="n">
        <v>24.4</v>
      </c>
      <c r="S1374" t="n">
        <v>17.37</v>
      </c>
      <c r="T1374" t="n">
        <v>1417.63</v>
      </c>
      <c r="U1374" t="n">
        <v>0.71</v>
      </c>
      <c r="V1374" t="n">
        <v>0.75</v>
      </c>
      <c r="W1374" t="n">
        <v>1.14</v>
      </c>
      <c r="X1374" t="n">
        <v>0.08</v>
      </c>
      <c r="Y1374" t="n">
        <v>1</v>
      </c>
      <c r="Z1374" t="n">
        <v>10</v>
      </c>
    </row>
    <row r="1375">
      <c r="A1375" t="n">
        <v>75</v>
      </c>
      <c r="B1375" t="n">
        <v>115</v>
      </c>
      <c r="C1375" t="inlineStr">
        <is>
          <t xml:space="preserve">CONCLUIDO	</t>
        </is>
      </c>
      <c r="D1375" t="n">
        <v>10.3654</v>
      </c>
      <c r="E1375" t="n">
        <v>9.65</v>
      </c>
      <c r="F1375" t="n">
        <v>6.77</v>
      </c>
      <c r="G1375" t="n">
        <v>81.20999999999999</v>
      </c>
      <c r="H1375" t="n">
        <v>1.37</v>
      </c>
      <c r="I1375" t="n">
        <v>5</v>
      </c>
      <c r="J1375" t="n">
        <v>255.57</v>
      </c>
      <c r="K1375" t="n">
        <v>56.94</v>
      </c>
      <c r="L1375" t="n">
        <v>19.75</v>
      </c>
      <c r="M1375" t="n">
        <v>3</v>
      </c>
      <c r="N1375" t="n">
        <v>63.88</v>
      </c>
      <c r="O1375" t="n">
        <v>31754.72</v>
      </c>
      <c r="P1375" t="n">
        <v>95.28</v>
      </c>
      <c r="Q1375" t="n">
        <v>204.15</v>
      </c>
      <c r="R1375" t="n">
        <v>24.18</v>
      </c>
      <c r="S1375" t="n">
        <v>17.37</v>
      </c>
      <c r="T1375" t="n">
        <v>1308.58</v>
      </c>
      <c r="U1375" t="n">
        <v>0.72</v>
      </c>
      <c r="V1375" t="n">
        <v>0.75</v>
      </c>
      <c r="W1375" t="n">
        <v>1.14</v>
      </c>
      <c r="X1375" t="n">
        <v>0.08</v>
      </c>
      <c r="Y1375" t="n">
        <v>1</v>
      </c>
      <c r="Z1375" t="n">
        <v>10</v>
      </c>
    </row>
    <row r="1376">
      <c r="A1376" t="n">
        <v>76</v>
      </c>
      <c r="B1376" t="n">
        <v>115</v>
      </c>
      <c r="C1376" t="inlineStr">
        <is>
          <t xml:space="preserve">CONCLUIDO	</t>
        </is>
      </c>
      <c r="D1376" t="n">
        <v>10.3681</v>
      </c>
      <c r="E1376" t="n">
        <v>9.640000000000001</v>
      </c>
      <c r="F1376" t="n">
        <v>6.76</v>
      </c>
      <c r="G1376" t="n">
        <v>81.18000000000001</v>
      </c>
      <c r="H1376" t="n">
        <v>1.39</v>
      </c>
      <c r="I1376" t="n">
        <v>5</v>
      </c>
      <c r="J1376" t="n">
        <v>256.03</v>
      </c>
      <c r="K1376" t="n">
        <v>56.94</v>
      </c>
      <c r="L1376" t="n">
        <v>20</v>
      </c>
      <c r="M1376" t="n">
        <v>3</v>
      </c>
      <c r="N1376" t="n">
        <v>64.09</v>
      </c>
      <c r="O1376" t="n">
        <v>31811.04</v>
      </c>
      <c r="P1376" t="n">
        <v>94.94</v>
      </c>
      <c r="Q1376" t="n">
        <v>204.14</v>
      </c>
      <c r="R1376" t="n">
        <v>24.11</v>
      </c>
      <c r="S1376" t="n">
        <v>17.37</v>
      </c>
      <c r="T1376" t="n">
        <v>1274.01</v>
      </c>
      <c r="U1376" t="n">
        <v>0.72</v>
      </c>
      <c r="V1376" t="n">
        <v>0.75</v>
      </c>
      <c r="W1376" t="n">
        <v>1.14</v>
      </c>
      <c r="X1376" t="n">
        <v>0.07000000000000001</v>
      </c>
      <c r="Y1376" t="n">
        <v>1</v>
      </c>
      <c r="Z1376" t="n">
        <v>10</v>
      </c>
    </row>
    <row r="1377">
      <c r="A1377" t="n">
        <v>77</v>
      </c>
      <c r="B1377" t="n">
        <v>115</v>
      </c>
      <c r="C1377" t="inlineStr">
        <is>
          <t xml:space="preserve">CONCLUIDO	</t>
        </is>
      </c>
      <c r="D1377" t="n">
        <v>10.3699</v>
      </c>
      <c r="E1377" t="n">
        <v>9.640000000000001</v>
      </c>
      <c r="F1377" t="n">
        <v>6.76</v>
      </c>
      <c r="G1377" t="n">
        <v>81.16</v>
      </c>
      <c r="H1377" t="n">
        <v>1.4</v>
      </c>
      <c r="I1377" t="n">
        <v>5</v>
      </c>
      <c r="J1377" t="n">
        <v>256.49</v>
      </c>
      <c r="K1377" t="n">
        <v>56.94</v>
      </c>
      <c r="L1377" t="n">
        <v>20.25</v>
      </c>
      <c r="M1377" t="n">
        <v>3</v>
      </c>
      <c r="N1377" t="n">
        <v>64.29000000000001</v>
      </c>
      <c r="O1377" t="n">
        <v>31867.44</v>
      </c>
      <c r="P1377" t="n">
        <v>94.63</v>
      </c>
      <c r="Q1377" t="n">
        <v>204.14</v>
      </c>
      <c r="R1377" t="n">
        <v>24.05</v>
      </c>
      <c r="S1377" t="n">
        <v>17.37</v>
      </c>
      <c r="T1377" t="n">
        <v>1242.41</v>
      </c>
      <c r="U1377" t="n">
        <v>0.72</v>
      </c>
      <c r="V1377" t="n">
        <v>0.76</v>
      </c>
      <c r="W1377" t="n">
        <v>1.14</v>
      </c>
      <c r="X1377" t="n">
        <v>0.07000000000000001</v>
      </c>
      <c r="Y1377" t="n">
        <v>1</v>
      </c>
      <c r="Z1377" t="n">
        <v>10</v>
      </c>
    </row>
    <row r="1378">
      <c r="A1378" t="n">
        <v>78</v>
      </c>
      <c r="B1378" t="n">
        <v>115</v>
      </c>
      <c r="C1378" t="inlineStr">
        <is>
          <t xml:space="preserve">CONCLUIDO	</t>
        </is>
      </c>
      <c r="D1378" t="n">
        <v>10.3654</v>
      </c>
      <c r="E1378" t="n">
        <v>9.65</v>
      </c>
      <c r="F1378" t="n">
        <v>6.77</v>
      </c>
      <c r="G1378" t="n">
        <v>81.20999999999999</v>
      </c>
      <c r="H1378" t="n">
        <v>1.42</v>
      </c>
      <c r="I1378" t="n">
        <v>5</v>
      </c>
      <c r="J1378" t="n">
        <v>256.94</v>
      </c>
      <c r="K1378" t="n">
        <v>56.94</v>
      </c>
      <c r="L1378" t="n">
        <v>20.5</v>
      </c>
      <c r="M1378" t="n">
        <v>3</v>
      </c>
      <c r="N1378" t="n">
        <v>64.5</v>
      </c>
      <c r="O1378" t="n">
        <v>31924.04</v>
      </c>
      <c r="P1378" t="n">
        <v>94.29000000000001</v>
      </c>
      <c r="Q1378" t="n">
        <v>204.14</v>
      </c>
      <c r="R1378" t="n">
        <v>24.18</v>
      </c>
      <c r="S1378" t="n">
        <v>17.37</v>
      </c>
      <c r="T1378" t="n">
        <v>1305.17</v>
      </c>
      <c r="U1378" t="n">
        <v>0.72</v>
      </c>
      <c r="V1378" t="n">
        <v>0.75</v>
      </c>
      <c r="W1378" t="n">
        <v>1.14</v>
      </c>
      <c r="X1378" t="n">
        <v>0.08</v>
      </c>
      <c r="Y1378" t="n">
        <v>1</v>
      </c>
      <c r="Z1378" t="n">
        <v>10</v>
      </c>
    </row>
    <row r="1379">
      <c r="A1379" t="n">
        <v>79</v>
      </c>
      <c r="B1379" t="n">
        <v>115</v>
      </c>
      <c r="C1379" t="inlineStr">
        <is>
          <t xml:space="preserve">CONCLUIDO	</t>
        </is>
      </c>
      <c r="D1379" t="n">
        <v>10.3675</v>
      </c>
      <c r="E1379" t="n">
        <v>9.65</v>
      </c>
      <c r="F1379" t="n">
        <v>6.77</v>
      </c>
      <c r="G1379" t="n">
        <v>81.18000000000001</v>
      </c>
      <c r="H1379" t="n">
        <v>1.43</v>
      </c>
      <c r="I1379" t="n">
        <v>5</v>
      </c>
      <c r="J1379" t="n">
        <v>257.4</v>
      </c>
      <c r="K1379" t="n">
        <v>56.94</v>
      </c>
      <c r="L1379" t="n">
        <v>20.75</v>
      </c>
      <c r="M1379" t="n">
        <v>3</v>
      </c>
      <c r="N1379" t="n">
        <v>64.70999999999999</v>
      </c>
      <c r="O1379" t="n">
        <v>31980.59</v>
      </c>
      <c r="P1379" t="n">
        <v>93.95</v>
      </c>
      <c r="Q1379" t="n">
        <v>204.14</v>
      </c>
      <c r="R1379" t="n">
        <v>24.16</v>
      </c>
      <c r="S1379" t="n">
        <v>17.37</v>
      </c>
      <c r="T1379" t="n">
        <v>1298.99</v>
      </c>
      <c r="U1379" t="n">
        <v>0.72</v>
      </c>
      <c r="V1379" t="n">
        <v>0.75</v>
      </c>
      <c r="W1379" t="n">
        <v>1.14</v>
      </c>
      <c r="X1379" t="n">
        <v>0.07000000000000001</v>
      </c>
      <c r="Y1379" t="n">
        <v>1</v>
      </c>
      <c r="Z1379" t="n">
        <v>10</v>
      </c>
    </row>
    <row r="1380">
      <c r="A1380" t="n">
        <v>80</v>
      </c>
      <c r="B1380" t="n">
        <v>115</v>
      </c>
      <c r="C1380" t="inlineStr">
        <is>
          <t xml:space="preserve">CONCLUIDO	</t>
        </is>
      </c>
      <c r="D1380" t="n">
        <v>10.3648</v>
      </c>
      <c r="E1380" t="n">
        <v>9.65</v>
      </c>
      <c r="F1380" t="n">
        <v>6.77</v>
      </c>
      <c r="G1380" t="n">
        <v>81.20999999999999</v>
      </c>
      <c r="H1380" t="n">
        <v>1.45</v>
      </c>
      <c r="I1380" t="n">
        <v>5</v>
      </c>
      <c r="J1380" t="n">
        <v>257.86</v>
      </c>
      <c r="K1380" t="n">
        <v>56.94</v>
      </c>
      <c r="L1380" t="n">
        <v>21</v>
      </c>
      <c r="M1380" t="n">
        <v>3</v>
      </c>
      <c r="N1380" t="n">
        <v>64.92</v>
      </c>
      <c r="O1380" t="n">
        <v>32037.22</v>
      </c>
      <c r="P1380" t="n">
        <v>93.81999999999999</v>
      </c>
      <c r="Q1380" t="n">
        <v>204.16</v>
      </c>
      <c r="R1380" t="n">
        <v>24.25</v>
      </c>
      <c r="S1380" t="n">
        <v>17.37</v>
      </c>
      <c r="T1380" t="n">
        <v>1342.4</v>
      </c>
      <c r="U1380" t="n">
        <v>0.72</v>
      </c>
      <c r="V1380" t="n">
        <v>0.75</v>
      </c>
      <c r="W1380" t="n">
        <v>1.14</v>
      </c>
      <c r="X1380" t="n">
        <v>0.08</v>
      </c>
      <c r="Y1380" t="n">
        <v>1</v>
      </c>
      <c r="Z1380" t="n">
        <v>10</v>
      </c>
    </row>
    <row r="1381">
      <c r="A1381" t="n">
        <v>81</v>
      </c>
      <c r="B1381" t="n">
        <v>115</v>
      </c>
      <c r="C1381" t="inlineStr">
        <is>
          <t xml:space="preserve">CONCLUIDO	</t>
        </is>
      </c>
      <c r="D1381" t="n">
        <v>10.3651</v>
      </c>
      <c r="E1381" t="n">
        <v>9.65</v>
      </c>
      <c r="F1381" t="n">
        <v>6.77</v>
      </c>
      <c r="G1381" t="n">
        <v>81.20999999999999</v>
      </c>
      <c r="H1381" t="n">
        <v>1.46</v>
      </c>
      <c r="I1381" t="n">
        <v>5</v>
      </c>
      <c r="J1381" t="n">
        <v>258.32</v>
      </c>
      <c r="K1381" t="n">
        <v>56.94</v>
      </c>
      <c r="L1381" t="n">
        <v>21.25</v>
      </c>
      <c r="M1381" t="n">
        <v>3</v>
      </c>
      <c r="N1381" t="n">
        <v>65.13</v>
      </c>
      <c r="O1381" t="n">
        <v>32093.94</v>
      </c>
      <c r="P1381" t="n">
        <v>93.75</v>
      </c>
      <c r="Q1381" t="n">
        <v>204.14</v>
      </c>
      <c r="R1381" t="n">
        <v>24.27</v>
      </c>
      <c r="S1381" t="n">
        <v>17.37</v>
      </c>
      <c r="T1381" t="n">
        <v>1353.15</v>
      </c>
      <c r="U1381" t="n">
        <v>0.72</v>
      </c>
      <c r="V1381" t="n">
        <v>0.75</v>
      </c>
      <c r="W1381" t="n">
        <v>1.14</v>
      </c>
      <c r="X1381" t="n">
        <v>0.08</v>
      </c>
      <c r="Y1381" t="n">
        <v>1</v>
      </c>
      <c r="Z1381" t="n">
        <v>10</v>
      </c>
    </row>
    <row r="1382">
      <c r="A1382" t="n">
        <v>82</v>
      </c>
      <c r="B1382" t="n">
        <v>115</v>
      </c>
      <c r="C1382" t="inlineStr">
        <is>
          <t xml:space="preserve">CONCLUIDO	</t>
        </is>
      </c>
      <c r="D1382" t="n">
        <v>10.3567</v>
      </c>
      <c r="E1382" t="n">
        <v>9.66</v>
      </c>
      <c r="F1382" t="n">
        <v>6.78</v>
      </c>
      <c r="G1382" t="n">
        <v>81.3</v>
      </c>
      <c r="H1382" t="n">
        <v>1.48</v>
      </c>
      <c r="I1382" t="n">
        <v>5</v>
      </c>
      <c r="J1382" t="n">
        <v>258.78</v>
      </c>
      <c r="K1382" t="n">
        <v>56.94</v>
      </c>
      <c r="L1382" t="n">
        <v>21.5</v>
      </c>
      <c r="M1382" t="n">
        <v>3</v>
      </c>
      <c r="N1382" t="n">
        <v>65.34</v>
      </c>
      <c r="O1382" t="n">
        <v>32150.72</v>
      </c>
      <c r="P1382" t="n">
        <v>93.7</v>
      </c>
      <c r="Q1382" t="n">
        <v>204.14</v>
      </c>
      <c r="R1382" t="n">
        <v>24.42</v>
      </c>
      <c r="S1382" t="n">
        <v>17.37</v>
      </c>
      <c r="T1382" t="n">
        <v>1427.84</v>
      </c>
      <c r="U1382" t="n">
        <v>0.71</v>
      </c>
      <c r="V1382" t="n">
        <v>0.75</v>
      </c>
      <c r="W1382" t="n">
        <v>1.15</v>
      </c>
      <c r="X1382" t="n">
        <v>0.08</v>
      </c>
      <c r="Y1382" t="n">
        <v>1</v>
      </c>
      <c r="Z1382" t="n">
        <v>10</v>
      </c>
    </row>
    <row r="1383">
      <c r="A1383" t="n">
        <v>83</v>
      </c>
      <c r="B1383" t="n">
        <v>115</v>
      </c>
      <c r="C1383" t="inlineStr">
        <is>
          <t xml:space="preserve">CONCLUIDO	</t>
        </is>
      </c>
      <c r="D1383" t="n">
        <v>10.3645</v>
      </c>
      <c r="E1383" t="n">
        <v>9.65</v>
      </c>
      <c r="F1383" t="n">
        <v>6.77</v>
      </c>
      <c r="G1383" t="n">
        <v>81.22</v>
      </c>
      <c r="H1383" t="n">
        <v>1.49</v>
      </c>
      <c r="I1383" t="n">
        <v>5</v>
      </c>
      <c r="J1383" t="n">
        <v>259.24</v>
      </c>
      <c r="K1383" t="n">
        <v>56.94</v>
      </c>
      <c r="L1383" t="n">
        <v>21.75</v>
      </c>
      <c r="M1383" t="n">
        <v>3</v>
      </c>
      <c r="N1383" t="n">
        <v>65.55</v>
      </c>
      <c r="O1383" t="n">
        <v>32207.59</v>
      </c>
      <c r="P1383" t="n">
        <v>93.20999999999999</v>
      </c>
      <c r="Q1383" t="n">
        <v>204.14</v>
      </c>
      <c r="R1383" t="n">
        <v>24.24</v>
      </c>
      <c r="S1383" t="n">
        <v>17.37</v>
      </c>
      <c r="T1383" t="n">
        <v>1337.64</v>
      </c>
      <c r="U1383" t="n">
        <v>0.72</v>
      </c>
      <c r="V1383" t="n">
        <v>0.75</v>
      </c>
      <c r="W1383" t="n">
        <v>1.14</v>
      </c>
      <c r="X1383" t="n">
        <v>0.08</v>
      </c>
      <c r="Y1383" t="n">
        <v>1</v>
      </c>
      <c r="Z1383" t="n">
        <v>10</v>
      </c>
    </row>
    <row r="1384">
      <c r="A1384" t="n">
        <v>84</v>
      </c>
      <c r="B1384" t="n">
        <v>115</v>
      </c>
      <c r="C1384" t="inlineStr">
        <is>
          <t xml:space="preserve">CONCLUIDO	</t>
        </is>
      </c>
      <c r="D1384" t="n">
        <v>10.3696</v>
      </c>
      <c r="E1384" t="n">
        <v>9.640000000000001</v>
      </c>
      <c r="F1384" t="n">
        <v>6.76</v>
      </c>
      <c r="G1384" t="n">
        <v>81.16</v>
      </c>
      <c r="H1384" t="n">
        <v>1.51</v>
      </c>
      <c r="I1384" t="n">
        <v>5</v>
      </c>
      <c r="J1384" t="n">
        <v>259.71</v>
      </c>
      <c r="K1384" t="n">
        <v>56.94</v>
      </c>
      <c r="L1384" t="n">
        <v>22</v>
      </c>
      <c r="M1384" t="n">
        <v>3</v>
      </c>
      <c r="N1384" t="n">
        <v>65.76000000000001</v>
      </c>
      <c r="O1384" t="n">
        <v>32264.54</v>
      </c>
      <c r="P1384" t="n">
        <v>92.76000000000001</v>
      </c>
      <c r="Q1384" t="n">
        <v>204.14</v>
      </c>
      <c r="R1384" t="n">
        <v>24.11</v>
      </c>
      <c r="S1384" t="n">
        <v>17.37</v>
      </c>
      <c r="T1384" t="n">
        <v>1270.51</v>
      </c>
      <c r="U1384" t="n">
        <v>0.72</v>
      </c>
      <c r="V1384" t="n">
        <v>0.76</v>
      </c>
      <c r="W1384" t="n">
        <v>1.14</v>
      </c>
      <c r="X1384" t="n">
        <v>0.07000000000000001</v>
      </c>
      <c r="Y1384" t="n">
        <v>1</v>
      </c>
      <c r="Z1384" t="n">
        <v>10</v>
      </c>
    </row>
    <row r="1385">
      <c r="A1385" t="n">
        <v>85</v>
      </c>
      <c r="B1385" t="n">
        <v>115</v>
      </c>
      <c r="C1385" t="inlineStr">
        <is>
          <t xml:space="preserve">CONCLUIDO	</t>
        </is>
      </c>
      <c r="D1385" t="n">
        <v>10.4384</v>
      </c>
      <c r="E1385" t="n">
        <v>9.58</v>
      </c>
      <c r="F1385" t="n">
        <v>6.74</v>
      </c>
      <c r="G1385" t="n">
        <v>101.15</v>
      </c>
      <c r="H1385" t="n">
        <v>1.52</v>
      </c>
      <c r="I1385" t="n">
        <v>4</v>
      </c>
      <c r="J1385" t="n">
        <v>260.17</v>
      </c>
      <c r="K1385" t="n">
        <v>56.94</v>
      </c>
      <c r="L1385" t="n">
        <v>22.25</v>
      </c>
      <c r="M1385" t="n">
        <v>2</v>
      </c>
      <c r="N1385" t="n">
        <v>65.98</v>
      </c>
      <c r="O1385" t="n">
        <v>32321.56</v>
      </c>
      <c r="P1385" t="n">
        <v>92.33</v>
      </c>
      <c r="Q1385" t="n">
        <v>204.14</v>
      </c>
      <c r="R1385" t="n">
        <v>23.45</v>
      </c>
      <c r="S1385" t="n">
        <v>17.37</v>
      </c>
      <c r="T1385" t="n">
        <v>948.58</v>
      </c>
      <c r="U1385" t="n">
        <v>0.74</v>
      </c>
      <c r="V1385" t="n">
        <v>0.76</v>
      </c>
      <c r="W1385" t="n">
        <v>1.14</v>
      </c>
      <c r="X1385" t="n">
        <v>0.05</v>
      </c>
      <c r="Y1385" t="n">
        <v>1</v>
      </c>
      <c r="Z1385" t="n">
        <v>10</v>
      </c>
    </row>
    <row r="1386">
      <c r="A1386" t="n">
        <v>86</v>
      </c>
      <c r="B1386" t="n">
        <v>115</v>
      </c>
      <c r="C1386" t="inlineStr">
        <is>
          <t xml:space="preserve">CONCLUIDO	</t>
        </is>
      </c>
      <c r="D1386" t="n">
        <v>10.4384</v>
      </c>
      <c r="E1386" t="n">
        <v>9.58</v>
      </c>
      <c r="F1386" t="n">
        <v>6.74</v>
      </c>
      <c r="G1386" t="n">
        <v>101.15</v>
      </c>
      <c r="H1386" t="n">
        <v>1.54</v>
      </c>
      <c r="I1386" t="n">
        <v>4</v>
      </c>
      <c r="J1386" t="n">
        <v>260.63</v>
      </c>
      <c r="K1386" t="n">
        <v>56.94</v>
      </c>
      <c r="L1386" t="n">
        <v>22.5</v>
      </c>
      <c r="M1386" t="n">
        <v>2</v>
      </c>
      <c r="N1386" t="n">
        <v>66.19</v>
      </c>
      <c r="O1386" t="n">
        <v>32378.67</v>
      </c>
      <c r="P1386" t="n">
        <v>92.47</v>
      </c>
      <c r="Q1386" t="n">
        <v>204.14</v>
      </c>
      <c r="R1386" t="n">
        <v>23.47</v>
      </c>
      <c r="S1386" t="n">
        <v>17.37</v>
      </c>
      <c r="T1386" t="n">
        <v>954.96</v>
      </c>
      <c r="U1386" t="n">
        <v>0.74</v>
      </c>
      <c r="V1386" t="n">
        <v>0.76</v>
      </c>
      <c r="W1386" t="n">
        <v>1.14</v>
      </c>
      <c r="X1386" t="n">
        <v>0.05</v>
      </c>
      <c r="Y1386" t="n">
        <v>1</v>
      </c>
      <c r="Z1386" t="n">
        <v>10</v>
      </c>
    </row>
    <row r="1387">
      <c r="A1387" t="n">
        <v>87</v>
      </c>
      <c r="B1387" t="n">
        <v>115</v>
      </c>
      <c r="C1387" t="inlineStr">
        <is>
          <t xml:space="preserve">CONCLUIDO	</t>
        </is>
      </c>
      <c r="D1387" t="n">
        <v>10.4324</v>
      </c>
      <c r="E1387" t="n">
        <v>9.59</v>
      </c>
      <c r="F1387" t="n">
        <v>6.75</v>
      </c>
      <c r="G1387" t="n">
        <v>101.24</v>
      </c>
      <c r="H1387" t="n">
        <v>1.55</v>
      </c>
      <c r="I1387" t="n">
        <v>4</v>
      </c>
      <c r="J1387" t="n">
        <v>261.09</v>
      </c>
      <c r="K1387" t="n">
        <v>56.94</v>
      </c>
      <c r="L1387" t="n">
        <v>22.75</v>
      </c>
      <c r="M1387" t="n">
        <v>2</v>
      </c>
      <c r="N1387" t="n">
        <v>66.40000000000001</v>
      </c>
      <c r="O1387" t="n">
        <v>32435.86</v>
      </c>
      <c r="P1387" t="n">
        <v>92.72</v>
      </c>
      <c r="Q1387" t="n">
        <v>204.14</v>
      </c>
      <c r="R1387" t="n">
        <v>23.64</v>
      </c>
      <c r="S1387" t="n">
        <v>17.37</v>
      </c>
      <c r="T1387" t="n">
        <v>1044.66</v>
      </c>
      <c r="U1387" t="n">
        <v>0.73</v>
      </c>
      <c r="V1387" t="n">
        <v>0.76</v>
      </c>
      <c r="W1387" t="n">
        <v>1.14</v>
      </c>
      <c r="X1387" t="n">
        <v>0.06</v>
      </c>
      <c r="Y1387" t="n">
        <v>1</v>
      </c>
      <c r="Z1387" t="n">
        <v>10</v>
      </c>
    </row>
    <row r="1388">
      <c r="A1388" t="n">
        <v>88</v>
      </c>
      <c r="B1388" t="n">
        <v>115</v>
      </c>
      <c r="C1388" t="inlineStr">
        <is>
          <t xml:space="preserve">CONCLUIDO	</t>
        </is>
      </c>
      <c r="D1388" t="n">
        <v>10.4327</v>
      </c>
      <c r="E1388" t="n">
        <v>9.59</v>
      </c>
      <c r="F1388" t="n">
        <v>6.75</v>
      </c>
      <c r="G1388" t="n">
        <v>101.23</v>
      </c>
      <c r="H1388" t="n">
        <v>1.56</v>
      </c>
      <c r="I1388" t="n">
        <v>4</v>
      </c>
      <c r="J1388" t="n">
        <v>261.56</v>
      </c>
      <c r="K1388" t="n">
        <v>56.94</v>
      </c>
      <c r="L1388" t="n">
        <v>23</v>
      </c>
      <c r="M1388" t="n">
        <v>2</v>
      </c>
      <c r="N1388" t="n">
        <v>66.62</v>
      </c>
      <c r="O1388" t="n">
        <v>32493.12</v>
      </c>
      <c r="P1388" t="n">
        <v>92.83</v>
      </c>
      <c r="Q1388" t="n">
        <v>204.14</v>
      </c>
      <c r="R1388" t="n">
        <v>23.66</v>
      </c>
      <c r="S1388" t="n">
        <v>17.37</v>
      </c>
      <c r="T1388" t="n">
        <v>1051.12</v>
      </c>
      <c r="U1388" t="n">
        <v>0.73</v>
      </c>
      <c r="V1388" t="n">
        <v>0.76</v>
      </c>
      <c r="W1388" t="n">
        <v>1.14</v>
      </c>
      <c r="X1388" t="n">
        <v>0.06</v>
      </c>
      <c r="Y1388" t="n">
        <v>1</v>
      </c>
      <c r="Z1388" t="n">
        <v>10</v>
      </c>
    </row>
    <row r="1389">
      <c r="A1389" t="n">
        <v>89</v>
      </c>
      <c r="B1389" t="n">
        <v>115</v>
      </c>
      <c r="C1389" t="inlineStr">
        <is>
          <t xml:space="preserve">CONCLUIDO	</t>
        </is>
      </c>
      <c r="D1389" t="n">
        <v>10.4312</v>
      </c>
      <c r="E1389" t="n">
        <v>9.59</v>
      </c>
      <c r="F1389" t="n">
        <v>6.75</v>
      </c>
      <c r="G1389" t="n">
        <v>101.25</v>
      </c>
      <c r="H1389" t="n">
        <v>1.58</v>
      </c>
      <c r="I1389" t="n">
        <v>4</v>
      </c>
      <c r="J1389" t="n">
        <v>262.02</v>
      </c>
      <c r="K1389" t="n">
        <v>56.94</v>
      </c>
      <c r="L1389" t="n">
        <v>23.25</v>
      </c>
      <c r="M1389" t="n">
        <v>2</v>
      </c>
      <c r="N1389" t="n">
        <v>66.83</v>
      </c>
      <c r="O1389" t="n">
        <v>32550.47</v>
      </c>
      <c r="P1389" t="n">
        <v>92.92</v>
      </c>
      <c r="Q1389" t="n">
        <v>204.14</v>
      </c>
      <c r="R1389" t="n">
        <v>23.69</v>
      </c>
      <c r="S1389" t="n">
        <v>17.37</v>
      </c>
      <c r="T1389" t="n">
        <v>1066.02</v>
      </c>
      <c r="U1389" t="n">
        <v>0.73</v>
      </c>
      <c r="V1389" t="n">
        <v>0.76</v>
      </c>
      <c r="W1389" t="n">
        <v>1.14</v>
      </c>
      <c r="X1389" t="n">
        <v>0.06</v>
      </c>
      <c r="Y1389" t="n">
        <v>1</v>
      </c>
      <c r="Z1389" t="n">
        <v>10</v>
      </c>
    </row>
    <row r="1390">
      <c r="A1390" t="n">
        <v>90</v>
      </c>
      <c r="B1390" t="n">
        <v>115</v>
      </c>
      <c r="C1390" t="inlineStr">
        <is>
          <t xml:space="preserve">CONCLUIDO	</t>
        </is>
      </c>
      <c r="D1390" t="n">
        <v>10.4309</v>
      </c>
      <c r="E1390" t="n">
        <v>9.59</v>
      </c>
      <c r="F1390" t="n">
        <v>6.75</v>
      </c>
      <c r="G1390" t="n">
        <v>101.26</v>
      </c>
      <c r="H1390" t="n">
        <v>1.59</v>
      </c>
      <c r="I1390" t="n">
        <v>4</v>
      </c>
      <c r="J1390" t="n">
        <v>262.49</v>
      </c>
      <c r="K1390" t="n">
        <v>56.94</v>
      </c>
      <c r="L1390" t="n">
        <v>23.5</v>
      </c>
      <c r="M1390" t="n">
        <v>2</v>
      </c>
      <c r="N1390" t="n">
        <v>67.05</v>
      </c>
      <c r="O1390" t="n">
        <v>32607.89</v>
      </c>
      <c r="P1390" t="n">
        <v>93.09</v>
      </c>
      <c r="Q1390" t="n">
        <v>204.14</v>
      </c>
      <c r="R1390" t="n">
        <v>23.68</v>
      </c>
      <c r="S1390" t="n">
        <v>17.37</v>
      </c>
      <c r="T1390" t="n">
        <v>1060.08</v>
      </c>
      <c r="U1390" t="n">
        <v>0.73</v>
      </c>
      <c r="V1390" t="n">
        <v>0.76</v>
      </c>
      <c r="W1390" t="n">
        <v>1.14</v>
      </c>
      <c r="X1390" t="n">
        <v>0.06</v>
      </c>
      <c r="Y1390" t="n">
        <v>1</v>
      </c>
      <c r="Z1390" t="n">
        <v>10</v>
      </c>
    </row>
    <row r="1391">
      <c r="A1391" t="n">
        <v>91</v>
      </c>
      <c r="B1391" t="n">
        <v>115</v>
      </c>
      <c r="C1391" t="inlineStr">
        <is>
          <t xml:space="preserve">CONCLUIDO	</t>
        </is>
      </c>
      <c r="D1391" t="n">
        <v>10.4327</v>
      </c>
      <c r="E1391" t="n">
        <v>9.59</v>
      </c>
      <c r="F1391" t="n">
        <v>6.75</v>
      </c>
      <c r="G1391" t="n">
        <v>101.23</v>
      </c>
      <c r="H1391" t="n">
        <v>1.61</v>
      </c>
      <c r="I1391" t="n">
        <v>4</v>
      </c>
      <c r="J1391" t="n">
        <v>262.96</v>
      </c>
      <c r="K1391" t="n">
        <v>56.94</v>
      </c>
      <c r="L1391" t="n">
        <v>23.75</v>
      </c>
      <c r="M1391" t="n">
        <v>2</v>
      </c>
      <c r="N1391" t="n">
        <v>67.26000000000001</v>
      </c>
      <c r="O1391" t="n">
        <v>32665.4</v>
      </c>
      <c r="P1391" t="n">
        <v>93.18000000000001</v>
      </c>
      <c r="Q1391" t="n">
        <v>204.14</v>
      </c>
      <c r="R1391" t="n">
        <v>23.59</v>
      </c>
      <c r="S1391" t="n">
        <v>17.37</v>
      </c>
      <c r="T1391" t="n">
        <v>1015.23</v>
      </c>
      <c r="U1391" t="n">
        <v>0.74</v>
      </c>
      <c r="V1391" t="n">
        <v>0.76</v>
      </c>
      <c r="W1391" t="n">
        <v>1.14</v>
      </c>
      <c r="X1391" t="n">
        <v>0.06</v>
      </c>
      <c r="Y1391" t="n">
        <v>1</v>
      </c>
      <c r="Z1391" t="n">
        <v>10</v>
      </c>
    </row>
    <row r="1392">
      <c r="A1392" t="n">
        <v>92</v>
      </c>
      <c r="B1392" t="n">
        <v>115</v>
      </c>
      <c r="C1392" t="inlineStr">
        <is>
          <t xml:space="preserve">CONCLUIDO	</t>
        </is>
      </c>
      <c r="D1392" t="n">
        <v>10.4399</v>
      </c>
      <c r="E1392" t="n">
        <v>9.58</v>
      </c>
      <c r="F1392" t="n">
        <v>6.74</v>
      </c>
      <c r="G1392" t="n">
        <v>101.13</v>
      </c>
      <c r="H1392" t="n">
        <v>1.62</v>
      </c>
      <c r="I1392" t="n">
        <v>4</v>
      </c>
      <c r="J1392" t="n">
        <v>263.42</v>
      </c>
      <c r="K1392" t="n">
        <v>56.94</v>
      </c>
      <c r="L1392" t="n">
        <v>24</v>
      </c>
      <c r="M1392" t="n">
        <v>2</v>
      </c>
      <c r="N1392" t="n">
        <v>67.48</v>
      </c>
      <c r="O1392" t="n">
        <v>32722.99</v>
      </c>
      <c r="P1392" t="n">
        <v>93.17</v>
      </c>
      <c r="Q1392" t="n">
        <v>204.14</v>
      </c>
      <c r="R1392" t="n">
        <v>23.41</v>
      </c>
      <c r="S1392" t="n">
        <v>17.37</v>
      </c>
      <c r="T1392" t="n">
        <v>928.04</v>
      </c>
      <c r="U1392" t="n">
        <v>0.74</v>
      </c>
      <c r="V1392" t="n">
        <v>0.76</v>
      </c>
      <c r="W1392" t="n">
        <v>1.14</v>
      </c>
      <c r="X1392" t="n">
        <v>0.05</v>
      </c>
      <c r="Y1392" t="n">
        <v>1</v>
      </c>
      <c r="Z1392" t="n">
        <v>10</v>
      </c>
    </row>
    <row r="1393">
      <c r="A1393" t="n">
        <v>93</v>
      </c>
      <c r="B1393" t="n">
        <v>115</v>
      </c>
      <c r="C1393" t="inlineStr">
        <is>
          <t xml:space="preserve">CONCLUIDO	</t>
        </is>
      </c>
      <c r="D1393" t="n">
        <v>10.436</v>
      </c>
      <c r="E1393" t="n">
        <v>9.58</v>
      </c>
      <c r="F1393" t="n">
        <v>6.75</v>
      </c>
      <c r="G1393" t="n">
        <v>101.19</v>
      </c>
      <c r="H1393" t="n">
        <v>1.64</v>
      </c>
      <c r="I1393" t="n">
        <v>4</v>
      </c>
      <c r="J1393" t="n">
        <v>263.89</v>
      </c>
      <c r="K1393" t="n">
        <v>56.94</v>
      </c>
      <c r="L1393" t="n">
        <v>24.25</v>
      </c>
      <c r="M1393" t="n">
        <v>2</v>
      </c>
      <c r="N1393" t="n">
        <v>67.7</v>
      </c>
      <c r="O1393" t="n">
        <v>32780.66</v>
      </c>
      <c r="P1393" t="n">
        <v>93.2</v>
      </c>
      <c r="Q1393" t="n">
        <v>204.14</v>
      </c>
      <c r="R1393" t="n">
        <v>23.53</v>
      </c>
      <c r="S1393" t="n">
        <v>17.37</v>
      </c>
      <c r="T1393" t="n">
        <v>988.29</v>
      </c>
      <c r="U1393" t="n">
        <v>0.74</v>
      </c>
      <c r="V1393" t="n">
        <v>0.76</v>
      </c>
      <c r="W1393" t="n">
        <v>1.14</v>
      </c>
      <c r="X1393" t="n">
        <v>0.05</v>
      </c>
      <c r="Y1393" t="n">
        <v>1</v>
      </c>
      <c r="Z1393" t="n">
        <v>10</v>
      </c>
    </row>
    <row r="1394">
      <c r="A1394" t="n">
        <v>94</v>
      </c>
      <c r="B1394" t="n">
        <v>115</v>
      </c>
      <c r="C1394" t="inlineStr">
        <is>
          <t xml:space="preserve">CONCLUIDO	</t>
        </is>
      </c>
      <c r="D1394" t="n">
        <v>10.4351</v>
      </c>
      <c r="E1394" t="n">
        <v>9.58</v>
      </c>
      <c r="F1394" t="n">
        <v>6.75</v>
      </c>
      <c r="G1394" t="n">
        <v>101.2</v>
      </c>
      <c r="H1394" t="n">
        <v>1.65</v>
      </c>
      <c r="I1394" t="n">
        <v>4</v>
      </c>
      <c r="J1394" t="n">
        <v>264.36</v>
      </c>
      <c r="K1394" t="n">
        <v>56.94</v>
      </c>
      <c r="L1394" t="n">
        <v>24.5</v>
      </c>
      <c r="M1394" t="n">
        <v>2</v>
      </c>
      <c r="N1394" t="n">
        <v>67.92</v>
      </c>
      <c r="O1394" t="n">
        <v>32838.42</v>
      </c>
      <c r="P1394" t="n">
        <v>93.13</v>
      </c>
      <c r="Q1394" t="n">
        <v>204.15</v>
      </c>
      <c r="R1394" t="n">
        <v>23.56</v>
      </c>
      <c r="S1394" t="n">
        <v>17.37</v>
      </c>
      <c r="T1394" t="n">
        <v>1002.83</v>
      </c>
      <c r="U1394" t="n">
        <v>0.74</v>
      </c>
      <c r="V1394" t="n">
        <v>0.76</v>
      </c>
      <c r="W1394" t="n">
        <v>1.14</v>
      </c>
      <c r="X1394" t="n">
        <v>0.06</v>
      </c>
      <c r="Y1394" t="n">
        <v>1</v>
      </c>
      <c r="Z1394" t="n">
        <v>10</v>
      </c>
    </row>
    <row r="1395">
      <c r="A1395" t="n">
        <v>95</v>
      </c>
      <c r="B1395" t="n">
        <v>115</v>
      </c>
      <c r="C1395" t="inlineStr">
        <is>
          <t xml:space="preserve">CONCLUIDO	</t>
        </is>
      </c>
      <c r="D1395" t="n">
        <v>10.429</v>
      </c>
      <c r="E1395" t="n">
        <v>9.59</v>
      </c>
      <c r="F1395" t="n">
        <v>6.75</v>
      </c>
      <c r="G1395" t="n">
        <v>101.28</v>
      </c>
      <c r="H1395" t="n">
        <v>1.66</v>
      </c>
      <c r="I1395" t="n">
        <v>4</v>
      </c>
      <c r="J1395" t="n">
        <v>264.83</v>
      </c>
      <c r="K1395" t="n">
        <v>56.94</v>
      </c>
      <c r="L1395" t="n">
        <v>24.75</v>
      </c>
      <c r="M1395" t="n">
        <v>2</v>
      </c>
      <c r="N1395" t="n">
        <v>68.13</v>
      </c>
      <c r="O1395" t="n">
        <v>32896.26</v>
      </c>
      <c r="P1395" t="n">
        <v>93.18000000000001</v>
      </c>
      <c r="Q1395" t="n">
        <v>204.15</v>
      </c>
      <c r="R1395" t="n">
        <v>23.74</v>
      </c>
      <c r="S1395" t="n">
        <v>17.37</v>
      </c>
      <c r="T1395" t="n">
        <v>1094.1</v>
      </c>
      <c r="U1395" t="n">
        <v>0.73</v>
      </c>
      <c r="V1395" t="n">
        <v>0.76</v>
      </c>
      <c r="W1395" t="n">
        <v>1.14</v>
      </c>
      <c r="X1395" t="n">
        <v>0.06</v>
      </c>
      <c r="Y1395" t="n">
        <v>1</v>
      </c>
      <c r="Z1395" t="n">
        <v>10</v>
      </c>
    </row>
    <row r="1396">
      <c r="A1396" t="n">
        <v>96</v>
      </c>
      <c r="B1396" t="n">
        <v>115</v>
      </c>
      <c r="C1396" t="inlineStr">
        <is>
          <t xml:space="preserve">CONCLUIDO	</t>
        </is>
      </c>
      <c r="D1396" t="n">
        <v>10.4321</v>
      </c>
      <c r="E1396" t="n">
        <v>9.59</v>
      </c>
      <c r="F1396" t="n">
        <v>6.75</v>
      </c>
      <c r="G1396" t="n">
        <v>101.24</v>
      </c>
      <c r="H1396" t="n">
        <v>1.68</v>
      </c>
      <c r="I1396" t="n">
        <v>4</v>
      </c>
      <c r="J1396" t="n">
        <v>265.3</v>
      </c>
      <c r="K1396" t="n">
        <v>56.94</v>
      </c>
      <c r="L1396" t="n">
        <v>25</v>
      </c>
      <c r="M1396" t="n">
        <v>2</v>
      </c>
      <c r="N1396" t="n">
        <v>68.34999999999999</v>
      </c>
      <c r="O1396" t="n">
        <v>32954.18</v>
      </c>
      <c r="P1396" t="n">
        <v>93.06</v>
      </c>
      <c r="Q1396" t="n">
        <v>204.14</v>
      </c>
      <c r="R1396" t="n">
        <v>23.73</v>
      </c>
      <c r="S1396" t="n">
        <v>17.37</v>
      </c>
      <c r="T1396" t="n">
        <v>1085.37</v>
      </c>
      <c r="U1396" t="n">
        <v>0.73</v>
      </c>
      <c r="V1396" t="n">
        <v>0.76</v>
      </c>
      <c r="W1396" t="n">
        <v>1.14</v>
      </c>
      <c r="X1396" t="n">
        <v>0.06</v>
      </c>
      <c r="Y1396" t="n">
        <v>1</v>
      </c>
      <c r="Z1396" t="n">
        <v>10</v>
      </c>
    </row>
    <row r="1397">
      <c r="A1397" t="n">
        <v>97</v>
      </c>
      <c r="B1397" t="n">
        <v>115</v>
      </c>
      <c r="C1397" t="inlineStr">
        <is>
          <t xml:space="preserve">CONCLUIDO	</t>
        </is>
      </c>
      <c r="D1397" t="n">
        <v>10.4324</v>
      </c>
      <c r="E1397" t="n">
        <v>9.59</v>
      </c>
      <c r="F1397" t="n">
        <v>6.75</v>
      </c>
      <c r="G1397" t="n">
        <v>101.24</v>
      </c>
      <c r="H1397" t="n">
        <v>1.69</v>
      </c>
      <c r="I1397" t="n">
        <v>4</v>
      </c>
      <c r="J1397" t="n">
        <v>265.77</v>
      </c>
      <c r="K1397" t="n">
        <v>56.94</v>
      </c>
      <c r="L1397" t="n">
        <v>25.25</v>
      </c>
      <c r="M1397" t="n">
        <v>2</v>
      </c>
      <c r="N1397" t="n">
        <v>68.56999999999999</v>
      </c>
      <c r="O1397" t="n">
        <v>33012.18</v>
      </c>
      <c r="P1397" t="n">
        <v>93.03</v>
      </c>
      <c r="Q1397" t="n">
        <v>204.15</v>
      </c>
      <c r="R1397" t="n">
        <v>23.66</v>
      </c>
      <c r="S1397" t="n">
        <v>17.37</v>
      </c>
      <c r="T1397" t="n">
        <v>1052.93</v>
      </c>
      <c r="U1397" t="n">
        <v>0.73</v>
      </c>
      <c r="V1397" t="n">
        <v>0.76</v>
      </c>
      <c r="W1397" t="n">
        <v>1.14</v>
      </c>
      <c r="X1397" t="n">
        <v>0.06</v>
      </c>
      <c r="Y1397" t="n">
        <v>1</v>
      </c>
      <c r="Z1397" t="n">
        <v>10</v>
      </c>
    </row>
    <row r="1398">
      <c r="A1398" t="n">
        <v>98</v>
      </c>
      <c r="B1398" t="n">
        <v>115</v>
      </c>
      <c r="C1398" t="inlineStr">
        <is>
          <t xml:space="preserve">CONCLUIDO	</t>
        </is>
      </c>
      <c r="D1398" t="n">
        <v>10.4354</v>
      </c>
      <c r="E1398" t="n">
        <v>9.58</v>
      </c>
      <c r="F1398" t="n">
        <v>6.75</v>
      </c>
      <c r="G1398" t="n">
        <v>101.2</v>
      </c>
      <c r="H1398" t="n">
        <v>1.7</v>
      </c>
      <c r="I1398" t="n">
        <v>4</v>
      </c>
      <c r="J1398" t="n">
        <v>266.24</v>
      </c>
      <c r="K1398" t="n">
        <v>56.94</v>
      </c>
      <c r="L1398" t="n">
        <v>25.5</v>
      </c>
      <c r="M1398" t="n">
        <v>2</v>
      </c>
      <c r="N1398" t="n">
        <v>68.8</v>
      </c>
      <c r="O1398" t="n">
        <v>33070.26</v>
      </c>
      <c r="P1398" t="n">
        <v>92.81999999999999</v>
      </c>
      <c r="Q1398" t="n">
        <v>204.14</v>
      </c>
      <c r="R1398" t="n">
        <v>23.55</v>
      </c>
      <c r="S1398" t="n">
        <v>17.37</v>
      </c>
      <c r="T1398" t="n">
        <v>997.4400000000001</v>
      </c>
      <c r="U1398" t="n">
        <v>0.74</v>
      </c>
      <c r="V1398" t="n">
        <v>0.76</v>
      </c>
      <c r="W1398" t="n">
        <v>1.14</v>
      </c>
      <c r="X1398" t="n">
        <v>0.06</v>
      </c>
      <c r="Y1398" t="n">
        <v>1</v>
      </c>
      <c r="Z1398" t="n">
        <v>10</v>
      </c>
    </row>
    <row r="1399">
      <c r="A1399" t="n">
        <v>99</v>
      </c>
      <c r="B1399" t="n">
        <v>115</v>
      </c>
      <c r="C1399" t="inlineStr">
        <is>
          <t xml:space="preserve">CONCLUIDO	</t>
        </is>
      </c>
      <c r="D1399" t="n">
        <v>10.4363</v>
      </c>
      <c r="E1399" t="n">
        <v>9.58</v>
      </c>
      <c r="F1399" t="n">
        <v>6.75</v>
      </c>
      <c r="G1399" t="n">
        <v>101.18</v>
      </c>
      <c r="H1399" t="n">
        <v>1.72</v>
      </c>
      <c r="I1399" t="n">
        <v>4</v>
      </c>
      <c r="J1399" t="n">
        <v>266.71</v>
      </c>
      <c r="K1399" t="n">
        <v>56.94</v>
      </c>
      <c r="L1399" t="n">
        <v>25.75</v>
      </c>
      <c r="M1399" t="n">
        <v>2</v>
      </c>
      <c r="N1399" t="n">
        <v>69.02</v>
      </c>
      <c r="O1399" t="n">
        <v>33128.44</v>
      </c>
      <c r="P1399" t="n">
        <v>92.8</v>
      </c>
      <c r="Q1399" t="n">
        <v>204.14</v>
      </c>
      <c r="R1399" t="n">
        <v>23.54</v>
      </c>
      <c r="S1399" t="n">
        <v>17.37</v>
      </c>
      <c r="T1399" t="n">
        <v>990.16</v>
      </c>
      <c r="U1399" t="n">
        <v>0.74</v>
      </c>
      <c r="V1399" t="n">
        <v>0.76</v>
      </c>
      <c r="W1399" t="n">
        <v>1.14</v>
      </c>
      <c r="X1399" t="n">
        <v>0.05</v>
      </c>
      <c r="Y1399" t="n">
        <v>1</v>
      </c>
      <c r="Z1399" t="n">
        <v>10</v>
      </c>
    </row>
    <row r="1400">
      <c r="A1400" t="n">
        <v>100</v>
      </c>
      <c r="B1400" t="n">
        <v>115</v>
      </c>
      <c r="C1400" t="inlineStr">
        <is>
          <t xml:space="preserve">CONCLUIDO	</t>
        </is>
      </c>
      <c r="D1400" t="n">
        <v>10.4393</v>
      </c>
      <c r="E1400" t="n">
        <v>9.58</v>
      </c>
      <c r="F1400" t="n">
        <v>6.74</v>
      </c>
      <c r="G1400" t="n">
        <v>101.14</v>
      </c>
      <c r="H1400" t="n">
        <v>1.73</v>
      </c>
      <c r="I1400" t="n">
        <v>4</v>
      </c>
      <c r="J1400" t="n">
        <v>267.18</v>
      </c>
      <c r="K1400" t="n">
        <v>56.94</v>
      </c>
      <c r="L1400" t="n">
        <v>26</v>
      </c>
      <c r="M1400" t="n">
        <v>2</v>
      </c>
      <c r="N1400" t="n">
        <v>69.23999999999999</v>
      </c>
      <c r="O1400" t="n">
        <v>33186.69</v>
      </c>
      <c r="P1400" t="n">
        <v>92.61</v>
      </c>
      <c r="Q1400" t="n">
        <v>204.15</v>
      </c>
      <c r="R1400" t="n">
        <v>23.43</v>
      </c>
      <c r="S1400" t="n">
        <v>17.37</v>
      </c>
      <c r="T1400" t="n">
        <v>935.09</v>
      </c>
      <c r="U1400" t="n">
        <v>0.74</v>
      </c>
      <c r="V1400" t="n">
        <v>0.76</v>
      </c>
      <c r="W1400" t="n">
        <v>1.14</v>
      </c>
      <c r="X1400" t="n">
        <v>0.05</v>
      </c>
      <c r="Y1400" t="n">
        <v>1</v>
      </c>
      <c r="Z1400" t="n">
        <v>10</v>
      </c>
    </row>
    <row r="1401">
      <c r="A1401" t="n">
        <v>101</v>
      </c>
      <c r="B1401" t="n">
        <v>115</v>
      </c>
      <c r="C1401" t="inlineStr">
        <is>
          <t xml:space="preserve">CONCLUIDO	</t>
        </is>
      </c>
      <c r="D1401" t="n">
        <v>10.4402</v>
      </c>
      <c r="E1401" t="n">
        <v>9.58</v>
      </c>
      <c r="F1401" t="n">
        <v>6.74</v>
      </c>
      <c r="G1401" t="n">
        <v>101.13</v>
      </c>
      <c r="H1401" t="n">
        <v>1.75</v>
      </c>
      <c r="I1401" t="n">
        <v>4</v>
      </c>
      <c r="J1401" t="n">
        <v>267.66</v>
      </c>
      <c r="K1401" t="n">
        <v>56.94</v>
      </c>
      <c r="L1401" t="n">
        <v>26.25</v>
      </c>
      <c r="M1401" t="n">
        <v>2</v>
      </c>
      <c r="N1401" t="n">
        <v>69.45999999999999</v>
      </c>
      <c r="O1401" t="n">
        <v>33245.03</v>
      </c>
      <c r="P1401" t="n">
        <v>92.45</v>
      </c>
      <c r="Q1401" t="n">
        <v>204.14</v>
      </c>
      <c r="R1401" t="n">
        <v>23.38</v>
      </c>
      <c r="S1401" t="n">
        <v>17.37</v>
      </c>
      <c r="T1401" t="n">
        <v>910.24</v>
      </c>
      <c r="U1401" t="n">
        <v>0.74</v>
      </c>
      <c r="V1401" t="n">
        <v>0.76</v>
      </c>
      <c r="W1401" t="n">
        <v>1.14</v>
      </c>
      <c r="X1401" t="n">
        <v>0.05</v>
      </c>
      <c r="Y1401" t="n">
        <v>1</v>
      </c>
      <c r="Z1401" t="n">
        <v>10</v>
      </c>
    </row>
    <row r="1402">
      <c r="A1402" t="n">
        <v>102</v>
      </c>
      <c r="B1402" t="n">
        <v>115</v>
      </c>
      <c r="C1402" t="inlineStr">
        <is>
          <t xml:space="preserve">CONCLUIDO	</t>
        </is>
      </c>
      <c r="D1402" t="n">
        <v>10.436</v>
      </c>
      <c r="E1402" t="n">
        <v>9.58</v>
      </c>
      <c r="F1402" t="n">
        <v>6.75</v>
      </c>
      <c r="G1402" t="n">
        <v>101.19</v>
      </c>
      <c r="H1402" t="n">
        <v>1.76</v>
      </c>
      <c r="I1402" t="n">
        <v>4</v>
      </c>
      <c r="J1402" t="n">
        <v>268.13</v>
      </c>
      <c r="K1402" t="n">
        <v>56.94</v>
      </c>
      <c r="L1402" t="n">
        <v>26.5</v>
      </c>
      <c r="M1402" t="n">
        <v>2</v>
      </c>
      <c r="N1402" t="n">
        <v>69.69</v>
      </c>
      <c r="O1402" t="n">
        <v>33303.46</v>
      </c>
      <c r="P1402" t="n">
        <v>92.34</v>
      </c>
      <c r="Q1402" t="n">
        <v>204.14</v>
      </c>
      <c r="R1402" t="n">
        <v>23.45</v>
      </c>
      <c r="S1402" t="n">
        <v>17.37</v>
      </c>
      <c r="T1402" t="n">
        <v>948.55</v>
      </c>
      <c r="U1402" t="n">
        <v>0.74</v>
      </c>
      <c r="V1402" t="n">
        <v>0.76</v>
      </c>
      <c r="W1402" t="n">
        <v>1.14</v>
      </c>
      <c r="X1402" t="n">
        <v>0.05</v>
      </c>
      <c r="Y1402" t="n">
        <v>1</v>
      </c>
      <c r="Z1402" t="n">
        <v>10</v>
      </c>
    </row>
    <row r="1403">
      <c r="A1403" t="n">
        <v>103</v>
      </c>
      <c r="B1403" t="n">
        <v>115</v>
      </c>
      <c r="C1403" t="inlineStr">
        <is>
          <t xml:space="preserve">CONCLUIDO	</t>
        </is>
      </c>
      <c r="D1403" t="n">
        <v>10.4408</v>
      </c>
      <c r="E1403" t="n">
        <v>9.58</v>
      </c>
      <c r="F1403" t="n">
        <v>6.74</v>
      </c>
      <c r="G1403" t="n">
        <v>101.12</v>
      </c>
      <c r="H1403" t="n">
        <v>1.77</v>
      </c>
      <c r="I1403" t="n">
        <v>4</v>
      </c>
      <c r="J1403" t="n">
        <v>268.6</v>
      </c>
      <c r="K1403" t="n">
        <v>56.94</v>
      </c>
      <c r="L1403" t="n">
        <v>26.75</v>
      </c>
      <c r="M1403" t="n">
        <v>2</v>
      </c>
      <c r="N1403" t="n">
        <v>69.91</v>
      </c>
      <c r="O1403" t="n">
        <v>33361.97</v>
      </c>
      <c r="P1403" t="n">
        <v>92.04000000000001</v>
      </c>
      <c r="Q1403" t="n">
        <v>204.14</v>
      </c>
      <c r="R1403" t="n">
        <v>23.37</v>
      </c>
      <c r="S1403" t="n">
        <v>17.37</v>
      </c>
      <c r="T1403" t="n">
        <v>906.62</v>
      </c>
      <c r="U1403" t="n">
        <v>0.74</v>
      </c>
      <c r="V1403" t="n">
        <v>0.76</v>
      </c>
      <c r="W1403" t="n">
        <v>1.14</v>
      </c>
      <c r="X1403" t="n">
        <v>0.05</v>
      </c>
      <c r="Y1403" t="n">
        <v>1</v>
      </c>
      <c r="Z1403" t="n">
        <v>10</v>
      </c>
    </row>
    <row r="1404">
      <c r="A1404" t="n">
        <v>104</v>
      </c>
      <c r="B1404" t="n">
        <v>115</v>
      </c>
      <c r="C1404" t="inlineStr">
        <is>
          <t xml:space="preserve">CONCLUIDO	</t>
        </is>
      </c>
      <c r="D1404" t="n">
        <v>10.4387</v>
      </c>
      <c r="E1404" t="n">
        <v>9.58</v>
      </c>
      <c r="F1404" t="n">
        <v>6.74</v>
      </c>
      <c r="G1404" t="n">
        <v>101.15</v>
      </c>
      <c r="H1404" t="n">
        <v>1.79</v>
      </c>
      <c r="I1404" t="n">
        <v>4</v>
      </c>
      <c r="J1404" t="n">
        <v>269.08</v>
      </c>
      <c r="K1404" t="n">
        <v>56.94</v>
      </c>
      <c r="L1404" t="n">
        <v>27</v>
      </c>
      <c r="M1404" t="n">
        <v>2</v>
      </c>
      <c r="N1404" t="n">
        <v>70.14</v>
      </c>
      <c r="O1404" t="n">
        <v>33420.56</v>
      </c>
      <c r="P1404" t="n">
        <v>91.94</v>
      </c>
      <c r="Q1404" t="n">
        <v>204.14</v>
      </c>
      <c r="R1404" t="n">
        <v>23.41</v>
      </c>
      <c r="S1404" t="n">
        <v>17.37</v>
      </c>
      <c r="T1404" t="n">
        <v>925.9299999999999</v>
      </c>
      <c r="U1404" t="n">
        <v>0.74</v>
      </c>
      <c r="V1404" t="n">
        <v>0.76</v>
      </c>
      <c r="W1404" t="n">
        <v>1.14</v>
      </c>
      <c r="X1404" t="n">
        <v>0.05</v>
      </c>
      <c r="Y1404" t="n">
        <v>1</v>
      </c>
      <c r="Z1404" t="n">
        <v>10</v>
      </c>
    </row>
    <row r="1405">
      <c r="A1405" t="n">
        <v>105</v>
      </c>
      <c r="B1405" t="n">
        <v>115</v>
      </c>
      <c r="C1405" t="inlineStr">
        <is>
          <t xml:space="preserve">CONCLUIDO	</t>
        </is>
      </c>
      <c r="D1405" t="n">
        <v>10.4411</v>
      </c>
      <c r="E1405" t="n">
        <v>9.58</v>
      </c>
      <c r="F1405" t="n">
        <v>6.74</v>
      </c>
      <c r="G1405" t="n">
        <v>101.12</v>
      </c>
      <c r="H1405" t="n">
        <v>1.8</v>
      </c>
      <c r="I1405" t="n">
        <v>4</v>
      </c>
      <c r="J1405" t="n">
        <v>269.55</v>
      </c>
      <c r="K1405" t="n">
        <v>56.94</v>
      </c>
      <c r="L1405" t="n">
        <v>27.25</v>
      </c>
      <c r="M1405" t="n">
        <v>2</v>
      </c>
      <c r="N1405" t="n">
        <v>70.36</v>
      </c>
      <c r="O1405" t="n">
        <v>33479.25</v>
      </c>
      <c r="P1405" t="n">
        <v>91.56999999999999</v>
      </c>
      <c r="Q1405" t="n">
        <v>204.15</v>
      </c>
      <c r="R1405" t="n">
        <v>23.4</v>
      </c>
      <c r="S1405" t="n">
        <v>17.37</v>
      </c>
      <c r="T1405" t="n">
        <v>921.75</v>
      </c>
      <c r="U1405" t="n">
        <v>0.74</v>
      </c>
      <c r="V1405" t="n">
        <v>0.76</v>
      </c>
      <c r="W1405" t="n">
        <v>1.14</v>
      </c>
      <c r="X1405" t="n">
        <v>0.05</v>
      </c>
      <c r="Y1405" t="n">
        <v>1</v>
      </c>
      <c r="Z1405" t="n">
        <v>10</v>
      </c>
    </row>
    <row r="1406">
      <c r="A1406" t="n">
        <v>106</v>
      </c>
      <c r="B1406" t="n">
        <v>115</v>
      </c>
      <c r="C1406" t="inlineStr">
        <is>
          <t xml:space="preserve">CONCLUIDO	</t>
        </is>
      </c>
      <c r="D1406" t="n">
        <v>10.4451</v>
      </c>
      <c r="E1406" t="n">
        <v>9.57</v>
      </c>
      <c r="F1406" t="n">
        <v>6.74</v>
      </c>
      <c r="G1406" t="n">
        <v>101.06</v>
      </c>
      <c r="H1406" t="n">
        <v>1.81</v>
      </c>
      <c r="I1406" t="n">
        <v>4</v>
      </c>
      <c r="J1406" t="n">
        <v>270.03</v>
      </c>
      <c r="K1406" t="n">
        <v>56.94</v>
      </c>
      <c r="L1406" t="n">
        <v>27.5</v>
      </c>
      <c r="M1406" t="n">
        <v>2</v>
      </c>
      <c r="N1406" t="n">
        <v>70.59</v>
      </c>
      <c r="O1406" t="n">
        <v>33538.02</v>
      </c>
      <c r="P1406" t="n">
        <v>91.38</v>
      </c>
      <c r="Q1406" t="n">
        <v>204.14</v>
      </c>
      <c r="R1406" t="n">
        <v>23.28</v>
      </c>
      <c r="S1406" t="n">
        <v>17.37</v>
      </c>
      <c r="T1406" t="n">
        <v>864.09</v>
      </c>
      <c r="U1406" t="n">
        <v>0.75</v>
      </c>
      <c r="V1406" t="n">
        <v>0.76</v>
      </c>
      <c r="W1406" t="n">
        <v>1.14</v>
      </c>
      <c r="X1406" t="n">
        <v>0.05</v>
      </c>
      <c r="Y1406" t="n">
        <v>1</v>
      </c>
      <c r="Z1406" t="n">
        <v>10</v>
      </c>
    </row>
    <row r="1407">
      <c r="A1407" t="n">
        <v>107</v>
      </c>
      <c r="B1407" t="n">
        <v>115</v>
      </c>
      <c r="C1407" t="inlineStr">
        <is>
          <t xml:space="preserve">CONCLUIDO	</t>
        </is>
      </c>
      <c r="D1407" t="n">
        <v>10.4457</v>
      </c>
      <c r="E1407" t="n">
        <v>9.57</v>
      </c>
      <c r="F1407" t="n">
        <v>6.74</v>
      </c>
      <c r="G1407" t="n">
        <v>101.05</v>
      </c>
      <c r="H1407" t="n">
        <v>1.83</v>
      </c>
      <c r="I1407" t="n">
        <v>4</v>
      </c>
      <c r="J1407" t="n">
        <v>270.51</v>
      </c>
      <c r="K1407" t="n">
        <v>56.94</v>
      </c>
      <c r="L1407" t="n">
        <v>27.75</v>
      </c>
      <c r="M1407" t="n">
        <v>2</v>
      </c>
      <c r="N1407" t="n">
        <v>70.81999999999999</v>
      </c>
      <c r="O1407" t="n">
        <v>33596.87</v>
      </c>
      <c r="P1407" t="n">
        <v>91.08</v>
      </c>
      <c r="Q1407" t="n">
        <v>204.14</v>
      </c>
      <c r="R1407" t="n">
        <v>23.17</v>
      </c>
      <c r="S1407" t="n">
        <v>17.37</v>
      </c>
      <c r="T1407" t="n">
        <v>807.62</v>
      </c>
      <c r="U1407" t="n">
        <v>0.75</v>
      </c>
      <c r="V1407" t="n">
        <v>0.76</v>
      </c>
      <c r="W1407" t="n">
        <v>1.14</v>
      </c>
      <c r="X1407" t="n">
        <v>0.05</v>
      </c>
      <c r="Y1407" t="n">
        <v>1</v>
      </c>
      <c r="Z1407" t="n">
        <v>10</v>
      </c>
    </row>
    <row r="1408">
      <c r="A1408" t="n">
        <v>108</v>
      </c>
      <c r="B1408" t="n">
        <v>115</v>
      </c>
      <c r="C1408" t="inlineStr">
        <is>
          <t xml:space="preserve">CONCLUIDO	</t>
        </is>
      </c>
      <c r="D1408" t="n">
        <v>10.4493</v>
      </c>
      <c r="E1408" t="n">
        <v>9.57</v>
      </c>
      <c r="F1408" t="n">
        <v>6.73</v>
      </c>
      <c r="G1408" t="n">
        <v>101</v>
      </c>
      <c r="H1408" t="n">
        <v>1.84</v>
      </c>
      <c r="I1408" t="n">
        <v>4</v>
      </c>
      <c r="J1408" t="n">
        <v>270.99</v>
      </c>
      <c r="K1408" t="n">
        <v>56.94</v>
      </c>
      <c r="L1408" t="n">
        <v>28</v>
      </c>
      <c r="M1408" t="n">
        <v>2</v>
      </c>
      <c r="N1408" t="n">
        <v>71.04000000000001</v>
      </c>
      <c r="O1408" t="n">
        <v>33655.82</v>
      </c>
      <c r="P1408" t="n">
        <v>90.81</v>
      </c>
      <c r="Q1408" t="n">
        <v>204.14</v>
      </c>
      <c r="R1408" t="n">
        <v>23.1</v>
      </c>
      <c r="S1408" t="n">
        <v>17.37</v>
      </c>
      <c r="T1408" t="n">
        <v>770.75</v>
      </c>
      <c r="U1408" t="n">
        <v>0.75</v>
      </c>
      <c r="V1408" t="n">
        <v>0.76</v>
      </c>
      <c r="W1408" t="n">
        <v>1.14</v>
      </c>
      <c r="X1408" t="n">
        <v>0.04</v>
      </c>
      <c r="Y1408" t="n">
        <v>1</v>
      </c>
      <c r="Z1408" t="n">
        <v>10</v>
      </c>
    </row>
    <row r="1409">
      <c r="A1409" t="n">
        <v>109</v>
      </c>
      <c r="B1409" t="n">
        <v>115</v>
      </c>
      <c r="C1409" t="inlineStr">
        <is>
          <t xml:space="preserve">CONCLUIDO	</t>
        </is>
      </c>
      <c r="D1409" t="n">
        <v>10.4445</v>
      </c>
      <c r="E1409" t="n">
        <v>9.57</v>
      </c>
      <c r="F1409" t="n">
        <v>6.74</v>
      </c>
      <c r="G1409" t="n">
        <v>101.07</v>
      </c>
      <c r="H1409" t="n">
        <v>1.85</v>
      </c>
      <c r="I1409" t="n">
        <v>4</v>
      </c>
      <c r="J1409" t="n">
        <v>271.46</v>
      </c>
      <c r="K1409" t="n">
        <v>56.94</v>
      </c>
      <c r="L1409" t="n">
        <v>28.25</v>
      </c>
      <c r="M1409" t="n">
        <v>2</v>
      </c>
      <c r="N1409" t="n">
        <v>71.27</v>
      </c>
      <c r="O1409" t="n">
        <v>33714.85</v>
      </c>
      <c r="P1409" t="n">
        <v>90.59999999999999</v>
      </c>
      <c r="Q1409" t="n">
        <v>204.14</v>
      </c>
      <c r="R1409" t="n">
        <v>23.2</v>
      </c>
      <c r="S1409" t="n">
        <v>17.37</v>
      </c>
      <c r="T1409" t="n">
        <v>821.37</v>
      </c>
      <c r="U1409" t="n">
        <v>0.75</v>
      </c>
      <c r="V1409" t="n">
        <v>0.76</v>
      </c>
      <c r="W1409" t="n">
        <v>1.14</v>
      </c>
      <c r="X1409" t="n">
        <v>0.05</v>
      </c>
      <c r="Y1409" t="n">
        <v>1</v>
      </c>
      <c r="Z1409" t="n">
        <v>10</v>
      </c>
    </row>
    <row r="1410">
      <c r="A1410" t="n">
        <v>110</v>
      </c>
      <c r="B1410" t="n">
        <v>115</v>
      </c>
      <c r="C1410" t="inlineStr">
        <is>
          <t xml:space="preserve">CONCLUIDO	</t>
        </is>
      </c>
      <c r="D1410" t="n">
        <v>10.4451</v>
      </c>
      <c r="E1410" t="n">
        <v>9.57</v>
      </c>
      <c r="F1410" t="n">
        <v>6.74</v>
      </c>
      <c r="G1410" t="n">
        <v>101.06</v>
      </c>
      <c r="H1410" t="n">
        <v>1.87</v>
      </c>
      <c r="I1410" t="n">
        <v>4</v>
      </c>
      <c r="J1410" t="n">
        <v>271.94</v>
      </c>
      <c r="K1410" t="n">
        <v>56.94</v>
      </c>
      <c r="L1410" t="n">
        <v>28.5</v>
      </c>
      <c r="M1410" t="n">
        <v>2</v>
      </c>
      <c r="N1410" t="n">
        <v>71.5</v>
      </c>
      <c r="O1410" t="n">
        <v>33773.97</v>
      </c>
      <c r="P1410" t="n">
        <v>90.39</v>
      </c>
      <c r="Q1410" t="n">
        <v>204.14</v>
      </c>
      <c r="R1410" t="n">
        <v>23.23</v>
      </c>
      <c r="S1410" t="n">
        <v>17.37</v>
      </c>
      <c r="T1410" t="n">
        <v>837.17</v>
      </c>
      <c r="U1410" t="n">
        <v>0.75</v>
      </c>
      <c r="V1410" t="n">
        <v>0.76</v>
      </c>
      <c r="W1410" t="n">
        <v>1.14</v>
      </c>
      <c r="X1410" t="n">
        <v>0.05</v>
      </c>
      <c r="Y1410" t="n">
        <v>1</v>
      </c>
      <c r="Z1410" t="n">
        <v>10</v>
      </c>
    </row>
    <row r="1411">
      <c r="A1411" t="n">
        <v>111</v>
      </c>
      <c r="B1411" t="n">
        <v>115</v>
      </c>
      <c r="C1411" t="inlineStr">
        <is>
          <t xml:space="preserve">CONCLUIDO	</t>
        </is>
      </c>
      <c r="D1411" t="n">
        <v>10.4427</v>
      </c>
      <c r="E1411" t="n">
        <v>9.58</v>
      </c>
      <c r="F1411" t="n">
        <v>6.74</v>
      </c>
      <c r="G1411" t="n">
        <v>101.1</v>
      </c>
      <c r="H1411" t="n">
        <v>1.88</v>
      </c>
      <c r="I1411" t="n">
        <v>4</v>
      </c>
      <c r="J1411" t="n">
        <v>272.43</v>
      </c>
      <c r="K1411" t="n">
        <v>56.94</v>
      </c>
      <c r="L1411" t="n">
        <v>28.75</v>
      </c>
      <c r="M1411" t="n">
        <v>2</v>
      </c>
      <c r="N1411" t="n">
        <v>71.73</v>
      </c>
      <c r="O1411" t="n">
        <v>33833.3</v>
      </c>
      <c r="P1411" t="n">
        <v>90.22</v>
      </c>
      <c r="Q1411" t="n">
        <v>204.14</v>
      </c>
      <c r="R1411" t="n">
        <v>23.26</v>
      </c>
      <c r="S1411" t="n">
        <v>17.37</v>
      </c>
      <c r="T1411" t="n">
        <v>852.03</v>
      </c>
      <c r="U1411" t="n">
        <v>0.75</v>
      </c>
      <c r="V1411" t="n">
        <v>0.76</v>
      </c>
      <c r="W1411" t="n">
        <v>1.14</v>
      </c>
      <c r="X1411" t="n">
        <v>0.05</v>
      </c>
      <c r="Y1411" t="n">
        <v>1</v>
      </c>
      <c r="Z1411" t="n">
        <v>10</v>
      </c>
    </row>
    <row r="1412">
      <c r="A1412" t="n">
        <v>112</v>
      </c>
      <c r="B1412" t="n">
        <v>115</v>
      </c>
      <c r="C1412" t="inlineStr">
        <is>
          <t xml:space="preserve">CONCLUIDO	</t>
        </is>
      </c>
      <c r="D1412" t="n">
        <v>10.4393</v>
      </c>
      <c r="E1412" t="n">
        <v>9.58</v>
      </c>
      <c r="F1412" t="n">
        <v>6.74</v>
      </c>
      <c r="G1412" t="n">
        <v>101.14</v>
      </c>
      <c r="H1412" t="n">
        <v>1.89</v>
      </c>
      <c r="I1412" t="n">
        <v>4</v>
      </c>
      <c r="J1412" t="n">
        <v>272.91</v>
      </c>
      <c r="K1412" t="n">
        <v>56.94</v>
      </c>
      <c r="L1412" t="n">
        <v>29</v>
      </c>
      <c r="M1412" t="n">
        <v>2</v>
      </c>
      <c r="N1412" t="n">
        <v>71.95999999999999</v>
      </c>
      <c r="O1412" t="n">
        <v>33892.61</v>
      </c>
      <c r="P1412" t="n">
        <v>89.95999999999999</v>
      </c>
      <c r="Q1412" t="n">
        <v>204.14</v>
      </c>
      <c r="R1412" t="n">
        <v>23.42</v>
      </c>
      <c r="S1412" t="n">
        <v>17.37</v>
      </c>
      <c r="T1412" t="n">
        <v>934.28</v>
      </c>
      <c r="U1412" t="n">
        <v>0.74</v>
      </c>
      <c r="V1412" t="n">
        <v>0.76</v>
      </c>
      <c r="W1412" t="n">
        <v>1.14</v>
      </c>
      <c r="X1412" t="n">
        <v>0.05</v>
      </c>
      <c r="Y1412" t="n">
        <v>1</v>
      </c>
      <c r="Z1412" t="n">
        <v>10</v>
      </c>
    </row>
    <row r="1413">
      <c r="A1413" t="n">
        <v>113</v>
      </c>
      <c r="B1413" t="n">
        <v>115</v>
      </c>
      <c r="C1413" t="inlineStr">
        <is>
          <t xml:space="preserve">CONCLUIDO	</t>
        </is>
      </c>
      <c r="D1413" t="n">
        <v>10.4408</v>
      </c>
      <c r="E1413" t="n">
        <v>9.58</v>
      </c>
      <c r="F1413" t="n">
        <v>6.74</v>
      </c>
      <c r="G1413" t="n">
        <v>101.12</v>
      </c>
      <c r="H1413" t="n">
        <v>1.9</v>
      </c>
      <c r="I1413" t="n">
        <v>4</v>
      </c>
      <c r="J1413" t="n">
        <v>273.39</v>
      </c>
      <c r="K1413" t="n">
        <v>56.94</v>
      </c>
      <c r="L1413" t="n">
        <v>29.25</v>
      </c>
      <c r="M1413" t="n">
        <v>2</v>
      </c>
      <c r="N1413" t="n">
        <v>72.19</v>
      </c>
      <c r="O1413" t="n">
        <v>33952</v>
      </c>
      <c r="P1413" t="n">
        <v>89.62</v>
      </c>
      <c r="Q1413" t="n">
        <v>204.14</v>
      </c>
      <c r="R1413" t="n">
        <v>23.39</v>
      </c>
      <c r="S1413" t="n">
        <v>17.37</v>
      </c>
      <c r="T1413" t="n">
        <v>916.08</v>
      </c>
      <c r="U1413" t="n">
        <v>0.74</v>
      </c>
      <c r="V1413" t="n">
        <v>0.76</v>
      </c>
      <c r="W1413" t="n">
        <v>1.14</v>
      </c>
      <c r="X1413" t="n">
        <v>0.05</v>
      </c>
      <c r="Y1413" t="n">
        <v>1</v>
      </c>
      <c r="Z1413" t="n">
        <v>10</v>
      </c>
    </row>
    <row r="1414">
      <c r="A1414" t="n">
        <v>114</v>
      </c>
      <c r="B1414" t="n">
        <v>115</v>
      </c>
      <c r="C1414" t="inlineStr">
        <is>
          <t xml:space="preserve">CONCLUIDO	</t>
        </is>
      </c>
      <c r="D1414" t="n">
        <v>10.4442</v>
      </c>
      <c r="E1414" t="n">
        <v>9.57</v>
      </c>
      <c r="F1414" t="n">
        <v>6.74</v>
      </c>
      <c r="G1414" t="n">
        <v>101.08</v>
      </c>
      <c r="H1414" t="n">
        <v>1.92</v>
      </c>
      <c r="I1414" t="n">
        <v>4</v>
      </c>
      <c r="J1414" t="n">
        <v>273.87</v>
      </c>
      <c r="K1414" t="n">
        <v>56.94</v>
      </c>
      <c r="L1414" t="n">
        <v>29.5</v>
      </c>
      <c r="M1414" t="n">
        <v>2</v>
      </c>
      <c r="N1414" t="n">
        <v>72.43000000000001</v>
      </c>
      <c r="O1414" t="n">
        <v>34011.48</v>
      </c>
      <c r="P1414" t="n">
        <v>89.27</v>
      </c>
      <c r="Q1414" t="n">
        <v>204.14</v>
      </c>
      <c r="R1414" t="n">
        <v>23.24</v>
      </c>
      <c r="S1414" t="n">
        <v>17.37</v>
      </c>
      <c r="T1414" t="n">
        <v>842.59</v>
      </c>
      <c r="U1414" t="n">
        <v>0.75</v>
      </c>
      <c r="V1414" t="n">
        <v>0.76</v>
      </c>
      <c r="W1414" t="n">
        <v>1.14</v>
      </c>
      <c r="X1414" t="n">
        <v>0.05</v>
      </c>
      <c r="Y1414" t="n">
        <v>1</v>
      </c>
      <c r="Z1414" t="n">
        <v>10</v>
      </c>
    </row>
    <row r="1415">
      <c r="A1415" t="n">
        <v>115</v>
      </c>
      <c r="B1415" t="n">
        <v>115</v>
      </c>
      <c r="C1415" t="inlineStr">
        <is>
          <t xml:space="preserve">CONCLUIDO	</t>
        </is>
      </c>
      <c r="D1415" t="n">
        <v>10.4442</v>
      </c>
      <c r="E1415" t="n">
        <v>9.57</v>
      </c>
      <c r="F1415" t="n">
        <v>6.74</v>
      </c>
      <c r="G1415" t="n">
        <v>101.08</v>
      </c>
      <c r="H1415" t="n">
        <v>1.93</v>
      </c>
      <c r="I1415" t="n">
        <v>4</v>
      </c>
      <c r="J1415" t="n">
        <v>274.35</v>
      </c>
      <c r="K1415" t="n">
        <v>56.94</v>
      </c>
      <c r="L1415" t="n">
        <v>29.75</v>
      </c>
      <c r="M1415" t="n">
        <v>2</v>
      </c>
      <c r="N1415" t="n">
        <v>72.66</v>
      </c>
      <c r="O1415" t="n">
        <v>34071.05</v>
      </c>
      <c r="P1415" t="n">
        <v>89.06</v>
      </c>
      <c r="Q1415" t="n">
        <v>204.14</v>
      </c>
      <c r="R1415" t="n">
        <v>23.27</v>
      </c>
      <c r="S1415" t="n">
        <v>17.37</v>
      </c>
      <c r="T1415" t="n">
        <v>856.66</v>
      </c>
      <c r="U1415" t="n">
        <v>0.75</v>
      </c>
      <c r="V1415" t="n">
        <v>0.76</v>
      </c>
      <c r="W1415" t="n">
        <v>1.14</v>
      </c>
      <c r="X1415" t="n">
        <v>0.05</v>
      </c>
      <c r="Y1415" t="n">
        <v>1</v>
      </c>
      <c r="Z1415" t="n">
        <v>10</v>
      </c>
    </row>
    <row r="1416">
      <c r="A1416" t="n">
        <v>116</v>
      </c>
      <c r="B1416" t="n">
        <v>115</v>
      </c>
      <c r="C1416" t="inlineStr">
        <is>
          <t xml:space="preserve">CONCLUIDO	</t>
        </is>
      </c>
      <c r="D1416" t="n">
        <v>10.4414</v>
      </c>
      <c r="E1416" t="n">
        <v>9.58</v>
      </c>
      <c r="F1416" t="n">
        <v>6.74</v>
      </c>
      <c r="G1416" t="n">
        <v>101.11</v>
      </c>
      <c r="H1416" t="n">
        <v>1.94</v>
      </c>
      <c r="I1416" t="n">
        <v>4</v>
      </c>
      <c r="J1416" t="n">
        <v>274.84</v>
      </c>
      <c r="K1416" t="n">
        <v>56.94</v>
      </c>
      <c r="L1416" t="n">
        <v>30</v>
      </c>
      <c r="M1416" t="n">
        <v>2</v>
      </c>
      <c r="N1416" t="n">
        <v>72.89</v>
      </c>
      <c r="O1416" t="n">
        <v>34130.71</v>
      </c>
      <c r="P1416" t="n">
        <v>88.95999999999999</v>
      </c>
      <c r="Q1416" t="n">
        <v>204.14</v>
      </c>
      <c r="R1416" t="n">
        <v>23.33</v>
      </c>
      <c r="S1416" t="n">
        <v>17.37</v>
      </c>
      <c r="T1416" t="n">
        <v>885.46</v>
      </c>
      <c r="U1416" t="n">
        <v>0.74</v>
      </c>
      <c r="V1416" t="n">
        <v>0.76</v>
      </c>
      <c r="W1416" t="n">
        <v>1.14</v>
      </c>
      <c r="X1416" t="n">
        <v>0.05</v>
      </c>
      <c r="Y1416" t="n">
        <v>1</v>
      </c>
      <c r="Z1416" t="n">
        <v>10</v>
      </c>
    </row>
    <row r="1417">
      <c r="A1417" t="n">
        <v>117</v>
      </c>
      <c r="B1417" t="n">
        <v>115</v>
      </c>
      <c r="C1417" t="inlineStr">
        <is>
          <t xml:space="preserve">CONCLUIDO	</t>
        </is>
      </c>
      <c r="D1417" t="n">
        <v>10.4436</v>
      </c>
      <c r="E1417" t="n">
        <v>9.58</v>
      </c>
      <c r="F1417" t="n">
        <v>6.74</v>
      </c>
      <c r="G1417" t="n">
        <v>101.08</v>
      </c>
      <c r="H1417" t="n">
        <v>1.96</v>
      </c>
      <c r="I1417" t="n">
        <v>4</v>
      </c>
      <c r="J1417" t="n">
        <v>275.32</v>
      </c>
      <c r="K1417" t="n">
        <v>56.94</v>
      </c>
      <c r="L1417" t="n">
        <v>30.25</v>
      </c>
      <c r="M1417" t="n">
        <v>2</v>
      </c>
      <c r="N1417" t="n">
        <v>73.13</v>
      </c>
      <c r="O1417" t="n">
        <v>34190.46</v>
      </c>
      <c r="P1417" t="n">
        <v>88.58</v>
      </c>
      <c r="Q1417" t="n">
        <v>204.14</v>
      </c>
      <c r="R1417" t="n">
        <v>23.34</v>
      </c>
      <c r="S1417" t="n">
        <v>17.37</v>
      </c>
      <c r="T1417" t="n">
        <v>890.01</v>
      </c>
      <c r="U1417" t="n">
        <v>0.74</v>
      </c>
      <c r="V1417" t="n">
        <v>0.76</v>
      </c>
      <c r="W1417" t="n">
        <v>1.14</v>
      </c>
      <c r="X1417" t="n">
        <v>0.05</v>
      </c>
      <c r="Y1417" t="n">
        <v>1</v>
      </c>
      <c r="Z1417" t="n">
        <v>10</v>
      </c>
    </row>
    <row r="1418">
      <c r="A1418" t="n">
        <v>118</v>
      </c>
      <c r="B1418" t="n">
        <v>115</v>
      </c>
      <c r="C1418" t="inlineStr">
        <is>
          <t xml:space="preserve">CONCLUIDO	</t>
        </is>
      </c>
      <c r="D1418" t="n">
        <v>10.4384</v>
      </c>
      <c r="E1418" t="n">
        <v>9.58</v>
      </c>
      <c r="F1418" t="n">
        <v>6.74</v>
      </c>
      <c r="G1418" t="n">
        <v>101.15</v>
      </c>
      <c r="H1418" t="n">
        <v>1.97</v>
      </c>
      <c r="I1418" t="n">
        <v>4</v>
      </c>
      <c r="J1418" t="n">
        <v>275.81</v>
      </c>
      <c r="K1418" t="n">
        <v>56.94</v>
      </c>
      <c r="L1418" t="n">
        <v>30.5</v>
      </c>
      <c r="M1418" t="n">
        <v>2</v>
      </c>
      <c r="N1418" t="n">
        <v>73.36</v>
      </c>
      <c r="O1418" t="n">
        <v>34250.31</v>
      </c>
      <c r="P1418" t="n">
        <v>88.25</v>
      </c>
      <c r="Q1418" t="n">
        <v>204.14</v>
      </c>
      <c r="R1418" t="n">
        <v>23.43</v>
      </c>
      <c r="S1418" t="n">
        <v>17.37</v>
      </c>
      <c r="T1418" t="n">
        <v>937.27</v>
      </c>
      <c r="U1418" t="n">
        <v>0.74</v>
      </c>
      <c r="V1418" t="n">
        <v>0.76</v>
      </c>
      <c r="W1418" t="n">
        <v>1.14</v>
      </c>
      <c r="X1418" t="n">
        <v>0.05</v>
      </c>
      <c r="Y1418" t="n">
        <v>1</v>
      </c>
      <c r="Z1418" t="n">
        <v>10</v>
      </c>
    </row>
    <row r="1419">
      <c r="A1419" t="n">
        <v>119</v>
      </c>
      <c r="B1419" t="n">
        <v>115</v>
      </c>
      <c r="C1419" t="inlineStr">
        <is>
          <t xml:space="preserve">CONCLUIDO	</t>
        </is>
      </c>
      <c r="D1419" t="n">
        <v>10.4393</v>
      </c>
      <c r="E1419" t="n">
        <v>9.58</v>
      </c>
      <c r="F1419" t="n">
        <v>6.74</v>
      </c>
      <c r="G1419" t="n">
        <v>101.14</v>
      </c>
      <c r="H1419" t="n">
        <v>1.98</v>
      </c>
      <c r="I1419" t="n">
        <v>4</v>
      </c>
      <c r="J1419" t="n">
        <v>276.29</v>
      </c>
      <c r="K1419" t="n">
        <v>56.94</v>
      </c>
      <c r="L1419" t="n">
        <v>30.75</v>
      </c>
      <c r="M1419" t="n">
        <v>2</v>
      </c>
      <c r="N1419" t="n">
        <v>73.59999999999999</v>
      </c>
      <c r="O1419" t="n">
        <v>34310.24</v>
      </c>
      <c r="P1419" t="n">
        <v>87.79000000000001</v>
      </c>
      <c r="Q1419" t="n">
        <v>204.14</v>
      </c>
      <c r="R1419" t="n">
        <v>23.4</v>
      </c>
      <c r="S1419" t="n">
        <v>17.37</v>
      </c>
      <c r="T1419" t="n">
        <v>923.99</v>
      </c>
      <c r="U1419" t="n">
        <v>0.74</v>
      </c>
      <c r="V1419" t="n">
        <v>0.76</v>
      </c>
      <c r="W1419" t="n">
        <v>1.14</v>
      </c>
      <c r="X1419" t="n">
        <v>0.05</v>
      </c>
      <c r="Y1419" t="n">
        <v>1</v>
      </c>
      <c r="Z1419" t="n">
        <v>10</v>
      </c>
    </row>
    <row r="1420">
      <c r="A1420" t="n">
        <v>120</v>
      </c>
      <c r="B1420" t="n">
        <v>115</v>
      </c>
      <c r="C1420" t="inlineStr">
        <is>
          <t xml:space="preserve">CONCLUIDO	</t>
        </is>
      </c>
      <c r="D1420" t="n">
        <v>10.4448</v>
      </c>
      <c r="E1420" t="n">
        <v>9.57</v>
      </c>
      <c r="F1420" t="n">
        <v>6.74</v>
      </c>
      <c r="G1420" t="n">
        <v>101.07</v>
      </c>
      <c r="H1420" t="n">
        <v>1.99</v>
      </c>
      <c r="I1420" t="n">
        <v>4</v>
      </c>
      <c r="J1420" t="n">
        <v>276.78</v>
      </c>
      <c r="K1420" t="n">
        <v>56.94</v>
      </c>
      <c r="L1420" t="n">
        <v>31</v>
      </c>
      <c r="M1420" t="n">
        <v>2</v>
      </c>
      <c r="N1420" t="n">
        <v>73.84</v>
      </c>
      <c r="O1420" t="n">
        <v>34370.27</v>
      </c>
      <c r="P1420" t="n">
        <v>87.13</v>
      </c>
      <c r="Q1420" t="n">
        <v>204.14</v>
      </c>
      <c r="R1420" t="n">
        <v>23.21</v>
      </c>
      <c r="S1420" t="n">
        <v>17.37</v>
      </c>
      <c r="T1420" t="n">
        <v>826.7</v>
      </c>
      <c r="U1420" t="n">
        <v>0.75</v>
      </c>
      <c r="V1420" t="n">
        <v>0.76</v>
      </c>
      <c r="W1420" t="n">
        <v>1.14</v>
      </c>
      <c r="X1420" t="n">
        <v>0.05</v>
      </c>
      <c r="Y1420" t="n">
        <v>1</v>
      </c>
      <c r="Z1420" t="n">
        <v>10</v>
      </c>
    </row>
    <row r="1421">
      <c r="A1421" t="n">
        <v>121</v>
      </c>
      <c r="B1421" t="n">
        <v>115</v>
      </c>
      <c r="C1421" t="inlineStr">
        <is>
          <t xml:space="preserve">CONCLUIDO	</t>
        </is>
      </c>
      <c r="D1421" t="n">
        <v>10.5159</v>
      </c>
      <c r="E1421" t="n">
        <v>9.51</v>
      </c>
      <c r="F1421" t="n">
        <v>6.72</v>
      </c>
      <c r="G1421" t="n">
        <v>134.34</v>
      </c>
      <c r="H1421" t="n">
        <v>2.01</v>
      </c>
      <c r="I1421" t="n">
        <v>3</v>
      </c>
      <c r="J1421" t="n">
        <v>277.27</v>
      </c>
      <c r="K1421" t="n">
        <v>56.94</v>
      </c>
      <c r="L1421" t="n">
        <v>31.25</v>
      </c>
      <c r="M1421" t="n">
        <v>1</v>
      </c>
      <c r="N1421" t="n">
        <v>74.06999999999999</v>
      </c>
      <c r="O1421" t="n">
        <v>34430.39</v>
      </c>
      <c r="P1421" t="n">
        <v>87.02</v>
      </c>
      <c r="Q1421" t="n">
        <v>204.14</v>
      </c>
      <c r="R1421" t="n">
        <v>22.62</v>
      </c>
      <c r="S1421" t="n">
        <v>17.37</v>
      </c>
      <c r="T1421" t="n">
        <v>538.37</v>
      </c>
      <c r="U1421" t="n">
        <v>0.77</v>
      </c>
      <c r="V1421" t="n">
        <v>0.76</v>
      </c>
      <c r="W1421" t="n">
        <v>1.14</v>
      </c>
      <c r="X1421" t="n">
        <v>0.03</v>
      </c>
      <c r="Y1421" t="n">
        <v>1</v>
      </c>
      <c r="Z1421" t="n">
        <v>10</v>
      </c>
    </row>
    <row r="1422">
      <c r="A1422" t="n">
        <v>122</v>
      </c>
      <c r="B1422" t="n">
        <v>115</v>
      </c>
      <c r="C1422" t="inlineStr">
        <is>
          <t xml:space="preserve">CONCLUIDO	</t>
        </is>
      </c>
      <c r="D1422" t="n">
        <v>10.5149</v>
      </c>
      <c r="E1422" t="n">
        <v>9.51</v>
      </c>
      <c r="F1422" t="n">
        <v>6.72</v>
      </c>
      <c r="G1422" t="n">
        <v>134.36</v>
      </c>
      <c r="H1422" t="n">
        <v>2.02</v>
      </c>
      <c r="I1422" t="n">
        <v>3</v>
      </c>
      <c r="J1422" t="n">
        <v>277.75</v>
      </c>
      <c r="K1422" t="n">
        <v>56.94</v>
      </c>
      <c r="L1422" t="n">
        <v>31.5</v>
      </c>
      <c r="M1422" t="n">
        <v>1</v>
      </c>
      <c r="N1422" t="n">
        <v>74.31</v>
      </c>
      <c r="O1422" t="n">
        <v>34490.61</v>
      </c>
      <c r="P1422" t="n">
        <v>87.20999999999999</v>
      </c>
      <c r="Q1422" t="n">
        <v>204.14</v>
      </c>
      <c r="R1422" t="n">
        <v>22.66</v>
      </c>
      <c r="S1422" t="n">
        <v>17.37</v>
      </c>
      <c r="T1422" t="n">
        <v>555.9</v>
      </c>
      <c r="U1422" t="n">
        <v>0.77</v>
      </c>
      <c r="V1422" t="n">
        <v>0.76</v>
      </c>
      <c r="W1422" t="n">
        <v>1.14</v>
      </c>
      <c r="X1422" t="n">
        <v>0.03</v>
      </c>
      <c r="Y1422" t="n">
        <v>1</v>
      </c>
      <c r="Z1422" t="n">
        <v>10</v>
      </c>
    </row>
    <row r="1423">
      <c r="A1423" t="n">
        <v>123</v>
      </c>
      <c r="B1423" t="n">
        <v>115</v>
      </c>
      <c r="C1423" t="inlineStr">
        <is>
          <t xml:space="preserve">CONCLUIDO	</t>
        </is>
      </c>
      <c r="D1423" t="n">
        <v>10.5137</v>
      </c>
      <c r="E1423" t="n">
        <v>9.51</v>
      </c>
      <c r="F1423" t="n">
        <v>6.72</v>
      </c>
      <c r="G1423" t="n">
        <v>134.38</v>
      </c>
      <c r="H1423" t="n">
        <v>2.03</v>
      </c>
      <c r="I1423" t="n">
        <v>3</v>
      </c>
      <c r="J1423" t="n">
        <v>278.24</v>
      </c>
      <c r="K1423" t="n">
        <v>56.94</v>
      </c>
      <c r="L1423" t="n">
        <v>31.75</v>
      </c>
      <c r="M1423" t="n">
        <v>1</v>
      </c>
      <c r="N1423" t="n">
        <v>74.55</v>
      </c>
      <c r="O1423" t="n">
        <v>34550.91</v>
      </c>
      <c r="P1423" t="n">
        <v>87.51000000000001</v>
      </c>
      <c r="Q1423" t="n">
        <v>204.14</v>
      </c>
      <c r="R1423" t="n">
        <v>22.66</v>
      </c>
      <c r="S1423" t="n">
        <v>17.37</v>
      </c>
      <c r="T1423" t="n">
        <v>555.53</v>
      </c>
      <c r="U1423" t="n">
        <v>0.77</v>
      </c>
      <c r="V1423" t="n">
        <v>0.76</v>
      </c>
      <c r="W1423" t="n">
        <v>1.14</v>
      </c>
      <c r="X1423" t="n">
        <v>0.03</v>
      </c>
      <c r="Y1423" t="n">
        <v>1</v>
      </c>
      <c r="Z1423" t="n">
        <v>10</v>
      </c>
    </row>
    <row r="1424">
      <c r="A1424" t="n">
        <v>124</v>
      </c>
      <c r="B1424" t="n">
        <v>115</v>
      </c>
      <c r="C1424" t="inlineStr">
        <is>
          <t xml:space="preserve">CONCLUIDO	</t>
        </is>
      </c>
      <c r="D1424" t="n">
        <v>10.5128</v>
      </c>
      <c r="E1424" t="n">
        <v>9.51</v>
      </c>
      <c r="F1424" t="n">
        <v>6.72</v>
      </c>
      <c r="G1424" t="n">
        <v>134.39</v>
      </c>
      <c r="H1424" t="n">
        <v>2.04</v>
      </c>
      <c r="I1424" t="n">
        <v>3</v>
      </c>
      <c r="J1424" t="n">
        <v>278.73</v>
      </c>
      <c r="K1424" t="n">
        <v>56.94</v>
      </c>
      <c r="L1424" t="n">
        <v>32</v>
      </c>
      <c r="M1424" t="n">
        <v>1</v>
      </c>
      <c r="N1424" t="n">
        <v>74.79000000000001</v>
      </c>
      <c r="O1424" t="n">
        <v>34611.32</v>
      </c>
      <c r="P1424" t="n">
        <v>87.56</v>
      </c>
      <c r="Q1424" t="n">
        <v>204.14</v>
      </c>
      <c r="R1424" t="n">
        <v>22.69</v>
      </c>
      <c r="S1424" t="n">
        <v>17.37</v>
      </c>
      <c r="T1424" t="n">
        <v>570.37</v>
      </c>
      <c r="U1424" t="n">
        <v>0.77</v>
      </c>
      <c r="V1424" t="n">
        <v>0.76</v>
      </c>
      <c r="W1424" t="n">
        <v>1.14</v>
      </c>
      <c r="X1424" t="n">
        <v>0.03</v>
      </c>
      <c r="Y1424" t="n">
        <v>1</v>
      </c>
      <c r="Z1424" t="n">
        <v>10</v>
      </c>
    </row>
    <row r="1425">
      <c r="A1425" t="n">
        <v>125</v>
      </c>
      <c r="B1425" t="n">
        <v>115</v>
      </c>
      <c r="C1425" t="inlineStr">
        <is>
          <t xml:space="preserve">CONCLUIDO	</t>
        </is>
      </c>
      <c r="D1425" t="n">
        <v>10.5156</v>
      </c>
      <c r="E1425" t="n">
        <v>9.51</v>
      </c>
      <c r="F1425" t="n">
        <v>6.72</v>
      </c>
      <c r="G1425" t="n">
        <v>134.34</v>
      </c>
      <c r="H1425" t="n">
        <v>2.06</v>
      </c>
      <c r="I1425" t="n">
        <v>3</v>
      </c>
      <c r="J1425" t="n">
        <v>279.22</v>
      </c>
      <c r="K1425" t="n">
        <v>56.94</v>
      </c>
      <c r="L1425" t="n">
        <v>32.25</v>
      </c>
      <c r="M1425" t="n">
        <v>1</v>
      </c>
      <c r="N1425" t="n">
        <v>75.03</v>
      </c>
      <c r="O1425" t="n">
        <v>34671.81</v>
      </c>
      <c r="P1425" t="n">
        <v>87.79000000000001</v>
      </c>
      <c r="Q1425" t="n">
        <v>204.14</v>
      </c>
      <c r="R1425" t="n">
        <v>22.6</v>
      </c>
      <c r="S1425" t="n">
        <v>17.37</v>
      </c>
      <c r="T1425" t="n">
        <v>529.62</v>
      </c>
      <c r="U1425" t="n">
        <v>0.77</v>
      </c>
      <c r="V1425" t="n">
        <v>0.76</v>
      </c>
      <c r="W1425" t="n">
        <v>1.14</v>
      </c>
      <c r="X1425" t="n">
        <v>0.03</v>
      </c>
      <c r="Y1425" t="n">
        <v>1</v>
      </c>
      <c r="Z1425" t="n">
        <v>10</v>
      </c>
    </row>
    <row r="1426">
      <c r="A1426" t="n">
        <v>126</v>
      </c>
      <c r="B1426" t="n">
        <v>115</v>
      </c>
      <c r="C1426" t="inlineStr">
        <is>
          <t xml:space="preserve">CONCLUIDO	</t>
        </is>
      </c>
      <c r="D1426" t="n">
        <v>10.5149</v>
      </c>
      <c r="E1426" t="n">
        <v>9.51</v>
      </c>
      <c r="F1426" t="n">
        <v>6.72</v>
      </c>
      <c r="G1426" t="n">
        <v>134.36</v>
      </c>
      <c r="H1426" t="n">
        <v>2.07</v>
      </c>
      <c r="I1426" t="n">
        <v>3</v>
      </c>
      <c r="J1426" t="n">
        <v>279.72</v>
      </c>
      <c r="K1426" t="n">
        <v>56.94</v>
      </c>
      <c r="L1426" t="n">
        <v>32.5</v>
      </c>
      <c r="M1426" t="n">
        <v>1</v>
      </c>
      <c r="N1426" t="n">
        <v>75.27</v>
      </c>
      <c r="O1426" t="n">
        <v>34732.41</v>
      </c>
      <c r="P1426" t="n">
        <v>87.92</v>
      </c>
      <c r="Q1426" t="n">
        <v>204.14</v>
      </c>
      <c r="R1426" t="n">
        <v>22.61</v>
      </c>
      <c r="S1426" t="n">
        <v>17.37</v>
      </c>
      <c r="T1426" t="n">
        <v>532.63</v>
      </c>
      <c r="U1426" t="n">
        <v>0.77</v>
      </c>
      <c r="V1426" t="n">
        <v>0.76</v>
      </c>
      <c r="W1426" t="n">
        <v>1.14</v>
      </c>
      <c r="X1426" t="n">
        <v>0.03</v>
      </c>
      <c r="Y1426" t="n">
        <v>1</v>
      </c>
      <c r="Z1426" t="n">
        <v>10</v>
      </c>
    </row>
    <row r="1427">
      <c r="A1427" t="n">
        <v>127</v>
      </c>
      <c r="B1427" t="n">
        <v>115</v>
      </c>
      <c r="C1427" t="inlineStr">
        <is>
          <t xml:space="preserve">CONCLUIDO	</t>
        </is>
      </c>
      <c r="D1427" t="n">
        <v>10.5128</v>
      </c>
      <c r="E1427" t="n">
        <v>9.51</v>
      </c>
      <c r="F1427" t="n">
        <v>6.72</v>
      </c>
      <c r="G1427" t="n">
        <v>134.39</v>
      </c>
      <c r="H1427" t="n">
        <v>2.08</v>
      </c>
      <c r="I1427" t="n">
        <v>3</v>
      </c>
      <c r="J1427" t="n">
        <v>280.21</v>
      </c>
      <c r="K1427" t="n">
        <v>56.94</v>
      </c>
      <c r="L1427" t="n">
        <v>32.75</v>
      </c>
      <c r="M1427" t="n">
        <v>0</v>
      </c>
      <c r="N1427" t="n">
        <v>75.51000000000001</v>
      </c>
      <c r="O1427" t="n">
        <v>34793.09</v>
      </c>
      <c r="P1427" t="n">
        <v>88.06</v>
      </c>
      <c r="Q1427" t="n">
        <v>204.14</v>
      </c>
      <c r="R1427" t="n">
        <v>22.62</v>
      </c>
      <c r="S1427" t="n">
        <v>17.37</v>
      </c>
      <c r="T1427" t="n">
        <v>539.72</v>
      </c>
      <c r="U1427" t="n">
        <v>0.77</v>
      </c>
      <c r="V1427" t="n">
        <v>0.76</v>
      </c>
      <c r="W1427" t="n">
        <v>1.14</v>
      </c>
      <c r="X1427" t="n">
        <v>0.03</v>
      </c>
      <c r="Y1427" t="n">
        <v>1</v>
      </c>
      <c r="Z1427" t="n">
        <v>10</v>
      </c>
    </row>
    <row r="1428">
      <c r="A1428" t="n">
        <v>0</v>
      </c>
      <c r="B1428" t="n">
        <v>35</v>
      </c>
      <c r="C1428" t="inlineStr">
        <is>
          <t xml:space="preserve">CONCLUIDO	</t>
        </is>
      </c>
      <c r="D1428" t="n">
        <v>9.8377</v>
      </c>
      <c r="E1428" t="n">
        <v>10.16</v>
      </c>
      <c r="F1428" t="n">
        <v>7.53</v>
      </c>
      <c r="G1428" t="n">
        <v>10.51</v>
      </c>
      <c r="H1428" t="n">
        <v>0.22</v>
      </c>
      <c r="I1428" t="n">
        <v>43</v>
      </c>
      <c r="J1428" t="n">
        <v>80.84</v>
      </c>
      <c r="K1428" t="n">
        <v>35.1</v>
      </c>
      <c r="L1428" t="n">
        <v>1</v>
      </c>
      <c r="M1428" t="n">
        <v>41</v>
      </c>
      <c r="N1428" t="n">
        <v>9.74</v>
      </c>
      <c r="O1428" t="n">
        <v>10204.21</v>
      </c>
      <c r="P1428" t="n">
        <v>57.91</v>
      </c>
      <c r="Q1428" t="n">
        <v>204.16</v>
      </c>
      <c r="R1428" t="n">
        <v>48.25</v>
      </c>
      <c r="S1428" t="n">
        <v>17.37</v>
      </c>
      <c r="T1428" t="n">
        <v>13154.31</v>
      </c>
      <c r="U1428" t="n">
        <v>0.36</v>
      </c>
      <c r="V1428" t="n">
        <v>0.68</v>
      </c>
      <c r="W1428" t="n">
        <v>1.2</v>
      </c>
      <c r="X1428" t="n">
        <v>0.84</v>
      </c>
      <c r="Y1428" t="n">
        <v>1</v>
      </c>
      <c r="Z1428" t="n">
        <v>10</v>
      </c>
    </row>
    <row r="1429">
      <c r="A1429" t="n">
        <v>1</v>
      </c>
      <c r="B1429" t="n">
        <v>35</v>
      </c>
      <c r="C1429" t="inlineStr">
        <is>
          <t xml:space="preserve">CONCLUIDO	</t>
        </is>
      </c>
      <c r="D1429" t="n">
        <v>10.2102</v>
      </c>
      <c r="E1429" t="n">
        <v>9.789999999999999</v>
      </c>
      <c r="F1429" t="n">
        <v>7.33</v>
      </c>
      <c r="G1429" t="n">
        <v>13.33</v>
      </c>
      <c r="H1429" t="n">
        <v>0.27</v>
      </c>
      <c r="I1429" t="n">
        <v>33</v>
      </c>
      <c r="J1429" t="n">
        <v>81.14</v>
      </c>
      <c r="K1429" t="n">
        <v>35.1</v>
      </c>
      <c r="L1429" t="n">
        <v>1.25</v>
      </c>
      <c r="M1429" t="n">
        <v>31</v>
      </c>
      <c r="N1429" t="n">
        <v>9.789999999999999</v>
      </c>
      <c r="O1429" t="n">
        <v>10241.25</v>
      </c>
      <c r="P1429" t="n">
        <v>55.86</v>
      </c>
      <c r="Q1429" t="n">
        <v>204.16</v>
      </c>
      <c r="R1429" t="n">
        <v>41.63</v>
      </c>
      <c r="S1429" t="n">
        <v>17.37</v>
      </c>
      <c r="T1429" t="n">
        <v>9894.129999999999</v>
      </c>
      <c r="U1429" t="n">
        <v>0.42</v>
      </c>
      <c r="V1429" t="n">
        <v>0.7</v>
      </c>
      <c r="W1429" t="n">
        <v>1.2</v>
      </c>
      <c r="X1429" t="n">
        <v>0.64</v>
      </c>
      <c r="Y1429" t="n">
        <v>1</v>
      </c>
      <c r="Z1429" t="n">
        <v>10</v>
      </c>
    </row>
    <row r="1430">
      <c r="A1430" t="n">
        <v>2</v>
      </c>
      <c r="B1430" t="n">
        <v>35</v>
      </c>
      <c r="C1430" t="inlineStr">
        <is>
          <t xml:space="preserve">CONCLUIDO	</t>
        </is>
      </c>
      <c r="D1430" t="n">
        <v>10.4493</v>
      </c>
      <c r="E1430" t="n">
        <v>9.57</v>
      </c>
      <c r="F1430" t="n">
        <v>7.21</v>
      </c>
      <c r="G1430" t="n">
        <v>16.03</v>
      </c>
      <c r="H1430" t="n">
        <v>0.32</v>
      </c>
      <c r="I1430" t="n">
        <v>27</v>
      </c>
      <c r="J1430" t="n">
        <v>81.44</v>
      </c>
      <c r="K1430" t="n">
        <v>35.1</v>
      </c>
      <c r="L1430" t="n">
        <v>1.5</v>
      </c>
      <c r="M1430" t="n">
        <v>25</v>
      </c>
      <c r="N1430" t="n">
        <v>9.84</v>
      </c>
      <c r="O1430" t="n">
        <v>10278.32</v>
      </c>
      <c r="P1430" t="n">
        <v>54.43</v>
      </c>
      <c r="Q1430" t="n">
        <v>204.15</v>
      </c>
      <c r="R1430" t="n">
        <v>38</v>
      </c>
      <c r="S1430" t="n">
        <v>17.37</v>
      </c>
      <c r="T1430" t="n">
        <v>8105.34</v>
      </c>
      <c r="U1430" t="n">
        <v>0.46</v>
      </c>
      <c r="V1430" t="n">
        <v>0.71</v>
      </c>
      <c r="W1430" t="n">
        <v>1.18</v>
      </c>
      <c r="X1430" t="n">
        <v>0.52</v>
      </c>
      <c r="Y1430" t="n">
        <v>1</v>
      </c>
      <c r="Z1430" t="n">
        <v>10</v>
      </c>
    </row>
    <row r="1431">
      <c r="A1431" t="n">
        <v>3</v>
      </c>
      <c r="B1431" t="n">
        <v>35</v>
      </c>
      <c r="C1431" t="inlineStr">
        <is>
          <t xml:space="preserve">CONCLUIDO	</t>
        </is>
      </c>
      <c r="D1431" t="n">
        <v>10.6198</v>
      </c>
      <c r="E1431" t="n">
        <v>9.42</v>
      </c>
      <c r="F1431" t="n">
        <v>7.13</v>
      </c>
      <c r="G1431" t="n">
        <v>18.6</v>
      </c>
      <c r="H1431" t="n">
        <v>0.38</v>
      </c>
      <c r="I1431" t="n">
        <v>23</v>
      </c>
      <c r="J1431" t="n">
        <v>81.73999999999999</v>
      </c>
      <c r="K1431" t="n">
        <v>35.1</v>
      </c>
      <c r="L1431" t="n">
        <v>1.75</v>
      </c>
      <c r="M1431" t="n">
        <v>21</v>
      </c>
      <c r="N1431" t="n">
        <v>9.890000000000001</v>
      </c>
      <c r="O1431" t="n">
        <v>10315.41</v>
      </c>
      <c r="P1431" t="n">
        <v>53.34</v>
      </c>
      <c r="Q1431" t="n">
        <v>204.19</v>
      </c>
      <c r="R1431" t="n">
        <v>35.68</v>
      </c>
      <c r="S1431" t="n">
        <v>17.37</v>
      </c>
      <c r="T1431" t="n">
        <v>6965.96</v>
      </c>
      <c r="U1431" t="n">
        <v>0.49</v>
      </c>
      <c r="V1431" t="n">
        <v>0.72</v>
      </c>
      <c r="W1431" t="n">
        <v>1.17</v>
      </c>
      <c r="X1431" t="n">
        <v>0.44</v>
      </c>
      <c r="Y1431" t="n">
        <v>1</v>
      </c>
      <c r="Z1431" t="n">
        <v>10</v>
      </c>
    </row>
    <row r="1432">
      <c r="A1432" t="n">
        <v>4</v>
      </c>
      <c r="B1432" t="n">
        <v>35</v>
      </c>
      <c r="C1432" t="inlineStr">
        <is>
          <t xml:space="preserve">CONCLUIDO	</t>
        </is>
      </c>
      <c r="D1432" t="n">
        <v>10.7386</v>
      </c>
      <c r="E1432" t="n">
        <v>9.31</v>
      </c>
      <c r="F1432" t="n">
        <v>7.08</v>
      </c>
      <c r="G1432" t="n">
        <v>21.23</v>
      </c>
      <c r="H1432" t="n">
        <v>0.43</v>
      </c>
      <c r="I1432" t="n">
        <v>20</v>
      </c>
      <c r="J1432" t="n">
        <v>82.04000000000001</v>
      </c>
      <c r="K1432" t="n">
        <v>35.1</v>
      </c>
      <c r="L1432" t="n">
        <v>2</v>
      </c>
      <c r="M1432" t="n">
        <v>18</v>
      </c>
      <c r="N1432" t="n">
        <v>9.94</v>
      </c>
      <c r="O1432" t="n">
        <v>10352.53</v>
      </c>
      <c r="P1432" t="n">
        <v>52.56</v>
      </c>
      <c r="Q1432" t="n">
        <v>204.18</v>
      </c>
      <c r="R1432" t="n">
        <v>33.83</v>
      </c>
      <c r="S1432" t="n">
        <v>17.37</v>
      </c>
      <c r="T1432" t="n">
        <v>6059.5</v>
      </c>
      <c r="U1432" t="n">
        <v>0.51</v>
      </c>
      <c r="V1432" t="n">
        <v>0.72</v>
      </c>
      <c r="W1432" t="n">
        <v>1.17</v>
      </c>
      <c r="X1432" t="n">
        <v>0.38</v>
      </c>
      <c r="Y1432" t="n">
        <v>1</v>
      </c>
      <c r="Z1432" t="n">
        <v>10</v>
      </c>
    </row>
    <row r="1433">
      <c r="A1433" t="n">
        <v>5</v>
      </c>
      <c r="B1433" t="n">
        <v>35</v>
      </c>
      <c r="C1433" t="inlineStr">
        <is>
          <t xml:space="preserve">CONCLUIDO	</t>
        </is>
      </c>
      <c r="D1433" t="n">
        <v>10.8316</v>
      </c>
      <c r="E1433" t="n">
        <v>9.23</v>
      </c>
      <c r="F1433" t="n">
        <v>7.03</v>
      </c>
      <c r="G1433" t="n">
        <v>23.43</v>
      </c>
      <c r="H1433" t="n">
        <v>0.48</v>
      </c>
      <c r="I1433" t="n">
        <v>18</v>
      </c>
      <c r="J1433" t="n">
        <v>82.34</v>
      </c>
      <c r="K1433" t="n">
        <v>35.1</v>
      </c>
      <c r="L1433" t="n">
        <v>2.25</v>
      </c>
      <c r="M1433" t="n">
        <v>16</v>
      </c>
      <c r="N1433" t="n">
        <v>9.99</v>
      </c>
      <c r="O1433" t="n">
        <v>10389.66</v>
      </c>
      <c r="P1433" t="n">
        <v>51.52</v>
      </c>
      <c r="Q1433" t="n">
        <v>204.15</v>
      </c>
      <c r="R1433" t="n">
        <v>32.51</v>
      </c>
      <c r="S1433" t="n">
        <v>17.37</v>
      </c>
      <c r="T1433" t="n">
        <v>5407.13</v>
      </c>
      <c r="U1433" t="n">
        <v>0.53</v>
      </c>
      <c r="V1433" t="n">
        <v>0.73</v>
      </c>
      <c r="W1433" t="n">
        <v>1.16</v>
      </c>
      <c r="X1433" t="n">
        <v>0.34</v>
      </c>
      <c r="Y1433" t="n">
        <v>1</v>
      </c>
      <c r="Z1433" t="n">
        <v>10</v>
      </c>
    </row>
    <row r="1434">
      <c r="A1434" t="n">
        <v>6</v>
      </c>
      <c r="B1434" t="n">
        <v>35</v>
      </c>
      <c r="C1434" t="inlineStr">
        <is>
          <t xml:space="preserve">CONCLUIDO	</t>
        </is>
      </c>
      <c r="D1434" t="n">
        <v>10.9055</v>
      </c>
      <c r="E1434" t="n">
        <v>9.17</v>
      </c>
      <c r="F1434" t="n">
        <v>7</v>
      </c>
      <c r="G1434" t="n">
        <v>26.26</v>
      </c>
      <c r="H1434" t="n">
        <v>0.53</v>
      </c>
      <c r="I1434" t="n">
        <v>16</v>
      </c>
      <c r="J1434" t="n">
        <v>82.65000000000001</v>
      </c>
      <c r="K1434" t="n">
        <v>35.1</v>
      </c>
      <c r="L1434" t="n">
        <v>2.5</v>
      </c>
      <c r="M1434" t="n">
        <v>14</v>
      </c>
      <c r="N1434" t="n">
        <v>10.04</v>
      </c>
      <c r="O1434" t="n">
        <v>10426.82</v>
      </c>
      <c r="P1434" t="n">
        <v>50.9</v>
      </c>
      <c r="Q1434" t="n">
        <v>204.14</v>
      </c>
      <c r="R1434" t="n">
        <v>31.43</v>
      </c>
      <c r="S1434" t="n">
        <v>17.37</v>
      </c>
      <c r="T1434" t="n">
        <v>4877.08</v>
      </c>
      <c r="U1434" t="n">
        <v>0.55</v>
      </c>
      <c r="V1434" t="n">
        <v>0.73</v>
      </c>
      <c r="W1434" t="n">
        <v>1.17</v>
      </c>
      <c r="X1434" t="n">
        <v>0.31</v>
      </c>
      <c r="Y1434" t="n">
        <v>1</v>
      </c>
      <c r="Z1434" t="n">
        <v>10</v>
      </c>
    </row>
    <row r="1435">
      <c r="A1435" t="n">
        <v>7</v>
      </c>
      <c r="B1435" t="n">
        <v>35</v>
      </c>
      <c r="C1435" t="inlineStr">
        <is>
          <t xml:space="preserve">CONCLUIDO	</t>
        </is>
      </c>
      <c r="D1435" t="n">
        <v>10.9519</v>
      </c>
      <c r="E1435" t="n">
        <v>9.130000000000001</v>
      </c>
      <c r="F1435" t="n">
        <v>6.98</v>
      </c>
      <c r="G1435" t="n">
        <v>27.92</v>
      </c>
      <c r="H1435" t="n">
        <v>0.58</v>
      </c>
      <c r="I1435" t="n">
        <v>15</v>
      </c>
      <c r="J1435" t="n">
        <v>82.95</v>
      </c>
      <c r="K1435" t="n">
        <v>35.1</v>
      </c>
      <c r="L1435" t="n">
        <v>2.75</v>
      </c>
      <c r="M1435" t="n">
        <v>13</v>
      </c>
      <c r="N1435" t="n">
        <v>10.1</v>
      </c>
      <c r="O1435" t="n">
        <v>10463.99</v>
      </c>
      <c r="P1435" t="n">
        <v>50.19</v>
      </c>
      <c r="Q1435" t="n">
        <v>204.14</v>
      </c>
      <c r="R1435" t="n">
        <v>30.87</v>
      </c>
      <c r="S1435" t="n">
        <v>17.37</v>
      </c>
      <c r="T1435" t="n">
        <v>4601.49</v>
      </c>
      <c r="U1435" t="n">
        <v>0.5600000000000001</v>
      </c>
      <c r="V1435" t="n">
        <v>0.73</v>
      </c>
      <c r="W1435" t="n">
        <v>1.16</v>
      </c>
      <c r="X1435" t="n">
        <v>0.29</v>
      </c>
      <c r="Y1435" t="n">
        <v>1</v>
      </c>
      <c r="Z1435" t="n">
        <v>10</v>
      </c>
    </row>
    <row r="1436">
      <c r="A1436" t="n">
        <v>8</v>
      </c>
      <c r="B1436" t="n">
        <v>35</v>
      </c>
      <c r="C1436" t="inlineStr">
        <is>
          <t xml:space="preserve">CONCLUIDO	</t>
        </is>
      </c>
      <c r="D1436" t="n">
        <v>11.0579</v>
      </c>
      <c r="E1436" t="n">
        <v>9.039999999999999</v>
      </c>
      <c r="F1436" t="n">
        <v>6.93</v>
      </c>
      <c r="G1436" t="n">
        <v>31.97</v>
      </c>
      <c r="H1436" t="n">
        <v>0.63</v>
      </c>
      <c r="I1436" t="n">
        <v>13</v>
      </c>
      <c r="J1436" t="n">
        <v>83.25</v>
      </c>
      <c r="K1436" t="n">
        <v>35.1</v>
      </c>
      <c r="L1436" t="n">
        <v>3</v>
      </c>
      <c r="M1436" t="n">
        <v>11</v>
      </c>
      <c r="N1436" t="n">
        <v>10.15</v>
      </c>
      <c r="O1436" t="n">
        <v>10501.19</v>
      </c>
      <c r="P1436" t="n">
        <v>49.4</v>
      </c>
      <c r="Q1436" t="n">
        <v>204.14</v>
      </c>
      <c r="R1436" t="n">
        <v>29.26</v>
      </c>
      <c r="S1436" t="n">
        <v>17.37</v>
      </c>
      <c r="T1436" t="n">
        <v>3804.89</v>
      </c>
      <c r="U1436" t="n">
        <v>0.59</v>
      </c>
      <c r="V1436" t="n">
        <v>0.74</v>
      </c>
      <c r="W1436" t="n">
        <v>1.15</v>
      </c>
      <c r="X1436" t="n">
        <v>0.24</v>
      </c>
      <c r="Y1436" t="n">
        <v>1</v>
      </c>
      <c r="Z1436" t="n">
        <v>10</v>
      </c>
    </row>
    <row r="1437">
      <c r="A1437" t="n">
        <v>9</v>
      </c>
      <c r="B1437" t="n">
        <v>35</v>
      </c>
      <c r="C1437" t="inlineStr">
        <is>
          <t xml:space="preserve">CONCLUIDO	</t>
        </is>
      </c>
      <c r="D1437" t="n">
        <v>11.0909</v>
      </c>
      <c r="E1437" t="n">
        <v>9.02</v>
      </c>
      <c r="F1437" t="n">
        <v>6.92</v>
      </c>
      <c r="G1437" t="n">
        <v>34.59</v>
      </c>
      <c r="H1437" t="n">
        <v>0.68</v>
      </c>
      <c r="I1437" t="n">
        <v>12</v>
      </c>
      <c r="J1437" t="n">
        <v>83.55</v>
      </c>
      <c r="K1437" t="n">
        <v>35.1</v>
      </c>
      <c r="L1437" t="n">
        <v>3.25</v>
      </c>
      <c r="M1437" t="n">
        <v>10</v>
      </c>
      <c r="N1437" t="n">
        <v>10.2</v>
      </c>
      <c r="O1437" t="n">
        <v>10538.42</v>
      </c>
      <c r="P1437" t="n">
        <v>48.92</v>
      </c>
      <c r="Q1437" t="n">
        <v>204.16</v>
      </c>
      <c r="R1437" t="n">
        <v>28.88</v>
      </c>
      <c r="S1437" t="n">
        <v>17.37</v>
      </c>
      <c r="T1437" t="n">
        <v>3620.27</v>
      </c>
      <c r="U1437" t="n">
        <v>0.6</v>
      </c>
      <c r="V1437" t="n">
        <v>0.74</v>
      </c>
      <c r="W1437" t="n">
        <v>1.16</v>
      </c>
      <c r="X1437" t="n">
        <v>0.23</v>
      </c>
      <c r="Y1437" t="n">
        <v>1</v>
      </c>
      <c r="Z1437" t="n">
        <v>10</v>
      </c>
    </row>
    <row r="1438">
      <c r="A1438" t="n">
        <v>10</v>
      </c>
      <c r="B1438" t="n">
        <v>35</v>
      </c>
      <c r="C1438" t="inlineStr">
        <is>
          <t xml:space="preserve">CONCLUIDO	</t>
        </is>
      </c>
      <c r="D1438" t="n">
        <v>11.1462</v>
      </c>
      <c r="E1438" t="n">
        <v>8.970000000000001</v>
      </c>
      <c r="F1438" t="n">
        <v>6.89</v>
      </c>
      <c r="G1438" t="n">
        <v>37.58</v>
      </c>
      <c r="H1438" t="n">
        <v>0.73</v>
      </c>
      <c r="I1438" t="n">
        <v>11</v>
      </c>
      <c r="J1438" t="n">
        <v>83.84999999999999</v>
      </c>
      <c r="K1438" t="n">
        <v>35.1</v>
      </c>
      <c r="L1438" t="n">
        <v>3.5</v>
      </c>
      <c r="M1438" t="n">
        <v>9</v>
      </c>
      <c r="N1438" t="n">
        <v>10.25</v>
      </c>
      <c r="O1438" t="n">
        <v>10575.66</v>
      </c>
      <c r="P1438" t="n">
        <v>47.87</v>
      </c>
      <c r="Q1438" t="n">
        <v>204.14</v>
      </c>
      <c r="R1438" t="n">
        <v>27.89</v>
      </c>
      <c r="S1438" t="n">
        <v>17.37</v>
      </c>
      <c r="T1438" t="n">
        <v>3132.84</v>
      </c>
      <c r="U1438" t="n">
        <v>0.62</v>
      </c>
      <c r="V1438" t="n">
        <v>0.74</v>
      </c>
      <c r="W1438" t="n">
        <v>1.16</v>
      </c>
      <c r="X1438" t="n">
        <v>0.2</v>
      </c>
      <c r="Y1438" t="n">
        <v>1</v>
      </c>
      <c r="Z1438" t="n">
        <v>10</v>
      </c>
    </row>
    <row r="1439">
      <c r="A1439" t="n">
        <v>11</v>
      </c>
      <c r="B1439" t="n">
        <v>35</v>
      </c>
      <c r="C1439" t="inlineStr">
        <is>
          <t xml:space="preserve">CONCLUIDO	</t>
        </is>
      </c>
      <c r="D1439" t="n">
        <v>11.2027</v>
      </c>
      <c r="E1439" t="n">
        <v>8.93</v>
      </c>
      <c r="F1439" t="n">
        <v>6.86</v>
      </c>
      <c r="G1439" t="n">
        <v>41.17</v>
      </c>
      <c r="H1439" t="n">
        <v>0.78</v>
      </c>
      <c r="I1439" t="n">
        <v>10</v>
      </c>
      <c r="J1439" t="n">
        <v>84.15000000000001</v>
      </c>
      <c r="K1439" t="n">
        <v>35.1</v>
      </c>
      <c r="L1439" t="n">
        <v>3.75</v>
      </c>
      <c r="M1439" t="n">
        <v>8</v>
      </c>
      <c r="N1439" t="n">
        <v>10.3</v>
      </c>
      <c r="O1439" t="n">
        <v>10612.93</v>
      </c>
      <c r="P1439" t="n">
        <v>46.84</v>
      </c>
      <c r="Q1439" t="n">
        <v>204.16</v>
      </c>
      <c r="R1439" t="n">
        <v>27.15</v>
      </c>
      <c r="S1439" t="n">
        <v>17.37</v>
      </c>
      <c r="T1439" t="n">
        <v>2765.54</v>
      </c>
      <c r="U1439" t="n">
        <v>0.64</v>
      </c>
      <c r="V1439" t="n">
        <v>0.74</v>
      </c>
      <c r="W1439" t="n">
        <v>1.15</v>
      </c>
      <c r="X1439" t="n">
        <v>0.17</v>
      </c>
      <c r="Y1439" t="n">
        <v>1</v>
      </c>
      <c r="Z1439" t="n">
        <v>10</v>
      </c>
    </row>
    <row r="1440">
      <c r="A1440" t="n">
        <v>12</v>
      </c>
      <c r="B1440" t="n">
        <v>35</v>
      </c>
      <c r="C1440" t="inlineStr">
        <is>
          <t xml:space="preserve">CONCLUIDO	</t>
        </is>
      </c>
      <c r="D1440" t="n">
        <v>11.2013</v>
      </c>
      <c r="E1440" t="n">
        <v>8.93</v>
      </c>
      <c r="F1440" t="n">
        <v>6.86</v>
      </c>
      <c r="G1440" t="n">
        <v>41.18</v>
      </c>
      <c r="H1440" t="n">
        <v>0.83</v>
      </c>
      <c r="I1440" t="n">
        <v>10</v>
      </c>
      <c r="J1440" t="n">
        <v>84.45999999999999</v>
      </c>
      <c r="K1440" t="n">
        <v>35.1</v>
      </c>
      <c r="L1440" t="n">
        <v>4</v>
      </c>
      <c r="M1440" t="n">
        <v>8</v>
      </c>
      <c r="N1440" t="n">
        <v>10.36</v>
      </c>
      <c r="O1440" t="n">
        <v>10650.22</v>
      </c>
      <c r="P1440" t="n">
        <v>46.84</v>
      </c>
      <c r="Q1440" t="n">
        <v>204.14</v>
      </c>
      <c r="R1440" t="n">
        <v>27.15</v>
      </c>
      <c r="S1440" t="n">
        <v>17.37</v>
      </c>
      <c r="T1440" t="n">
        <v>2768.92</v>
      </c>
      <c r="U1440" t="n">
        <v>0.64</v>
      </c>
      <c r="V1440" t="n">
        <v>0.74</v>
      </c>
      <c r="W1440" t="n">
        <v>1.15</v>
      </c>
      <c r="X1440" t="n">
        <v>0.17</v>
      </c>
      <c r="Y1440" t="n">
        <v>1</v>
      </c>
      <c r="Z1440" t="n">
        <v>10</v>
      </c>
    </row>
    <row r="1441">
      <c r="A1441" t="n">
        <v>13</v>
      </c>
      <c r="B1441" t="n">
        <v>35</v>
      </c>
      <c r="C1441" t="inlineStr">
        <is>
          <t xml:space="preserve">CONCLUIDO	</t>
        </is>
      </c>
      <c r="D1441" t="n">
        <v>11.223</v>
      </c>
      <c r="E1441" t="n">
        <v>8.91</v>
      </c>
      <c r="F1441" t="n">
        <v>6.86</v>
      </c>
      <c r="G1441" t="n">
        <v>45.76</v>
      </c>
      <c r="H1441" t="n">
        <v>0.88</v>
      </c>
      <c r="I1441" t="n">
        <v>9</v>
      </c>
      <c r="J1441" t="n">
        <v>84.76000000000001</v>
      </c>
      <c r="K1441" t="n">
        <v>35.1</v>
      </c>
      <c r="L1441" t="n">
        <v>4.25</v>
      </c>
      <c r="M1441" t="n">
        <v>7</v>
      </c>
      <c r="N1441" t="n">
        <v>10.41</v>
      </c>
      <c r="O1441" t="n">
        <v>10687.53</v>
      </c>
      <c r="P1441" t="n">
        <v>46.4</v>
      </c>
      <c r="Q1441" t="n">
        <v>204.17</v>
      </c>
      <c r="R1441" t="n">
        <v>27.21</v>
      </c>
      <c r="S1441" t="n">
        <v>17.37</v>
      </c>
      <c r="T1441" t="n">
        <v>2804.44</v>
      </c>
      <c r="U1441" t="n">
        <v>0.64</v>
      </c>
      <c r="V1441" t="n">
        <v>0.74</v>
      </c>
      <c r="W1441" t="n">
        <v>1.15</v>
      </c>
      <c r="X1441" t="n">
        <v>0.17</v>
      </c>
      <c r="Y1441" t="n">
        <v>1</v>
      </c>
      <c r="Z1441" t="n">
        <v>10</v>
      </c>
    </row>
    <row r="1442">
      <c r="A1442" t="n">
        <v>14</v>
      </c>
      <c r="B1442" t="n">
        <v>35</v>
      </c>
      <c r="C1442" t="inlineStr">
        <is>
          <t xml:space="preserve">CONCLUIDO	</t>
        </is>
      </c>
      <c r="D1442" t="n">
        <v>11.2272</v>
      </c>
      <c r="E1442" t="n">
        <v>8.91</v>
      </c>
      <c r="F1442" t="n">
        <v>6.86</v>
      </c>
      <c r="G1442" t="n">
        <v>45.73</v>
      </c>
      <c r="H1442" t="n">
        <v>0.93</v>
      </c>
      <c r="I1442" t="n">
        <v>9</v>
      </c>
      <c r="J1442" t="n">
        <v>85.06</v>
      </c>
      <c r="K1442" t="n">
        <v>35.1</v>
      </c>
      <c r="L1442" t="n">
        <v>4.5</v>
      </c>
      <c r="M1442" t="n">
        <v>7</v>
      </c>
      <c r="N1442" t="n">
        <v>10.46</v>
      </c>
      <c r="O1442" t="n">
        <v>10724.86</v>
      </c>
      <c r="P1442" t="n">
        <v>45.64</v>
      </c>
      <c r="Q1442" t="n">
        <v>204.15</v>
      </c>
      <c r="R1442" t="n">
        <v>27.07</v>
      </c>
      <c r="S1442" t="n">
        <v>17.37</v>
      </c>
      <c r="T1442" t="n">
        <v>2734.58</v>
      </c>
      <c r="U1442" t="n">
        <v>0.64</v>
      </c>
      <c r="V1442" t="n">
        <v>0.74</v>
      </c>
      <c r="W1442" t="n">
        <v>1.15</v>
      </c>
      <c r="X1442" t="n">
        <v>0.17</v>
      </c>
      <c r="Y1442" t="n">
        <v>1</v>
      </c>
      <c r="Z1442" t="n">
        <v>10</v>
      </c>
    </row>
    <row r="1443">
      <c r="A1443" t="n">
        <v>15</v>
      </c>
      <c r="B1443" t="n">
        <v>35</v>
      </c>
      <c r="C1443" t="inlineStr">
        <is>
          <t xml:space="preserve">CONCLUIDO	</t>
        </is>
      </c>
      <c r="D1443" t="n">
        <v>11.292</v>
      </c>
      <c r="E1443" t="n">
        <v>8.859999999999999</v>
      </c>
      <c r="F1443" t="n">
        <v>6.83</v>
      </c>
      <c r="G1443" t="n">
        <v>51.2</v>
      </c>
      <c r="H1443" t="n">
        <v>0.98</v>
      </c>
      <c r="I1443" t="n">
        <v>8</v>
      </c>
      <c r="J1443" t="n">
        <v>85.36</v>
      </c>
      <c r="K1443" t="n">
        <v>35.1</v>
      </c>
      <c r="L1443" t="n">
        <v>4.75</v>
      </c>
      <c r="M1443" t="n">
        <v>6</v>
      </c>
      <c r="N1443" t="n">
        <v>10.51</v>
      </c>
      <c r="O1443" t="n">
        <v>10762.22</v>
      </c>
      <c r="P1443" t="n">
        <v>44.51</v>
      </c>
      <c r="Q1443" t="n">
        <v>204.14</v>
      </c>
      <c r="R1443" t="n">
        <v>25.92</v>
      </c>
      <c r="S1443" t="n">
        <v>17.37</v>
      </c>
      <c r="T1443" t="n">
        <v>2159.96</v>
      </c>
      <c r="U1443" t="n">
        <v>0.67</v>
      </c>
      <c r="V1443" t="n">
        <v>0.75</v>
      </c>
      <c r="W1443" t="n">
        <v>1.15</v>
      </c>
      <c r="X1443" t="n">
        <v>0.14</v>
      </c>
      <c r="Y1443" t="n">
        <v>1</v>
      </c>
      <c r="Z1443" t="n">
        <v>10</v>
      </c>
    </row>
    <row r="1444">
      <c r="A1444" t="n">
        <v>16</v>
      </c>
      <c r="B1444" t="n">
        <v>35</v>
      </c>
      <c r="C1444" t="inlineStr">
        <is>
          <t xml:space="preserve">CONCLUIDO	</t>
        </is>
      </c>
      <c r="D1444" t="n">
        <v>11.286</v>
      </c>
      <c r="E1444" t="n">
        <v>8.859999999999999</v>
      </c>
      <c r="F1444" t="n">
        <v>6.83</v>
      </c>
      <c r="G1444" t="n">
        <v>51.23</v>
      </c>
      <c r="H1444" t="n">
        <v>1.02</v>
      </c>
      <c r="I1444" t="n">
        <v>8</v>
      </c>
      <c r="J1444" t="n">
        <v>85.67</v>
      </c>
      <c r="K1444" t="n">
        <v>35.1</v>
      </c>
      <c r="L1444" t="n">
        <v>5</v>
      </c>
      <c r="M1444" t="n">
        <v>5</v>
      </c>
      <c r="N1444" t="n">
        <v>10.57</v>
      </c>
      <c r="O1444" t="n">
        <v>10799.59</v>
      </c>
      <c r="P1444" t="n">
        <v>44.17</v>
      </c>
      <c r="Q1444" t="n">
        <v>204.16</v>
      </c>
      <c r="R1444" t="n">
        <v>26.12</v>
      </c>
      <c r="S1444" t="n">
        <v>17.37</v>
      </c>
      <c r="T1444" t="n">
        <v>2260.91</v>
      </c>
      <c r="U1444" t="n">
        <v>0.67</v>
      </c>
      <c r="V1444" t="n">
        <v>0.75</v>
      </c>
      <c r="W1444" t="n">
        <v>1.15</v>
      </c>
      <c r="X1444" t="n">
        <v>0.14</v>
      </c>
      <c r="Y1444" t="n">
        <v>1</v>
      </c>
      <c r="Z1444" t="n">
        <v>10</v>
      </c>
    </row>
    <row r="1445">
      <c r="A1445" t="n">
        <v>17</v>
      </c>
      <c r="B1445" t="n">
        <v>35</v>
      </c>
      <c r="C1445" t="inlineStr">
        <is>
          <t xml:space="preserve">CONCLUIDO	</t>
        </is>
      </c>
      <c r="D1445" t="n">
        <v>11.2831</v>
      </c>
      <c r="E1445" t="n">
        <v>8.859999999999999</v>
      </c>
      <c r="F1445" t="n">
        <v>6.83</v>
      </c>
      <c r="G1445" t="n">
        <v>51.25</v>
      </c>
      <c r="H1445" t="n">
        <v>1.07</v>
      </c>
      <c r="I1445" t="n">
        <v>8</v>
      </c>
      <c r="J1445" t="n">
        <v>85.97</v>
      </c>
      <c r="K1445" t="n">
        <v>35.1</v>
      </c>
      <c r="L1445" t="n">
        <v>5.25</v>
      </c>
      <c r="M1445" t="n">
        <v>2</v>
      </c>
      <c r="N1445" t="n">
        <v>10.62</v>
      </c>
      <c r="O1445" t="n">
        <v>10836.99</v>
      </c>
      <c r="P1445" t="n">
        <v>43.58</v>
      </c>
      <c r="Q1445" t="n">
        <v>204.14</v>
      </c>
      <c r="R1445" t="n">
        <v>26.24</v>
      </c>
      <c r="S1445" t="n">
        <v>17.37</v>
      </c>
      <c r="T1445" t="n">
        <v>2320.62</v>
      </c>
      <c r="U1445" t="n">
        <v>0.66</v>
      </c>
      <c r="V1445" t="n">
        <v>0.75</v>
      </c>
      <c r="W1445" t="n">
        <v>1.15</v>
      </c>
      <c r="X1445" t="n">
        <v>0.14</v>
      </c>
      <c r="Y1445" t="n">
        <v>1</v>
      </c>
      <c r="Z1445" t="n">
        <v>10</v>
      </c>
    </row>
    <row r="1446">
      <c r="A1446" t="n">
        <v>18</v>
      </c>
      <c r="B1446" t="n">
        <v>35</v>
      </c>
      <c r="C1446" t="inlineStr">
        <is>
          <t xml:space="preserve">CONCLUIDO	</t>
        </is>
      </c>
      <c r="D1446" t="n">
        <v>11.3257</v>
      </c>
      <c r="E1446" t="n">
        <v>8.83</v>
      </c>
      <c r="F1446" t="n">
        <v>6.82</v>
      </c>
      <c r="G1446" t="n">
        <v>58.43</v>
      </c>
      <c r="H1446" t="n">
        <v>1.12</v>
      </c>
      <c r="I1446" t="n">
        <v>7</v>
      </c>
      <c r="J1446" t="n">
        <v>86.27</v>
      </c>
      <c r="K1446" t="n">
        <v>35.1</v>
      </c>
      <c r="L1446" t="n">
        <v>5.5</v>
      </c>
      <c r="M1446" t="n">
        <v>1</v>
      </c>
      <c r="N1446" t="n">
        <v>10.67</v>
      </c>
      <c r="O1446" t="n">
        <v>10874.42</v>
      </c>
      <c r="P1446" t="n">
        <v>43.41</v>
      </c>
      <c r="Q1446" t="n">
        <v>204.15</v>
      </c>
      <c r="R1446" t="n">
        <v>25.68</v>
      </c>
      <c r="S1446" t="n">
        <v>17.37</v>
      </c>
      <c r="T1446" t="n">
        <v>2046.7</v>
      </c>
      <c r="U1446" t="n">
        <v>0.68</v>
      </c>
      <c r="V1446" t="n">
        <v>0.75</v>
      </c>
      <c r="W1446" t="n">
        <v>1.15</v>
      </c>
      <c r="X1446" t="n">
        <v>0.13</v>
      </c>
      <c r="Y1446" t="n">
        <v>1</v>
      </c>
      <c r="Z1446" t="n">
        <v>10</v>
      </c>
    </row>
    <row r="1447">
      <c r="A1447" t="n">
        <v>19</v>
      </c>
      <c r="B1447" t="n">
        <v>35</v>
      </c>
      <c r="C1447" t="inlineStr">
        <is>
          <t xml:space="preserve">CONCLUIDO	</t>
        </is>
      </c>
      <c r="D1447" t="n">
        <v>11.3257</v>
      </c>
      <c r="E1447" t="n">
        <v>8.83</v>
      </c>
      <c r="F1447" t="n">
        <v>6.82</v>
      </c>
      <c r="G1447" t="n">
        <v>58.43</v>
      </c>
      <c r="H1447" t="n">
        <v>1.16</v>
      </c>
      <c r="I1447" t="n">
        <v>7</v>
      </c>
      <c r="J1447" t="n">
        <v>86.58</v>
      </c>
      <c r="K1447" t="n">
        <v>35.1</v>
      </c>
      <c r="L1447" t="n">
        <v>5.75</v>
      </c>
      <c r="M1447" t="n">
        <v>0</v>
      </c>
      <c r="N1447" t="n">
        <v>10.73</v>
      </c>
      <c r="O1447" t="n">
        <v>10911.86</v>
      </c>
      <c r="P1447" t="n">
        <v>43.6</v>
      </c>
      <c r="Q1447" t="n">
        <v>204.14</v>
      </c>
      <c r="R1447" t="n">
        <v>25.69</v>
      </c>
      <c r="S1447" t="n">
        <v>17.37</v>
      </c>
      <c r="T1447" t="n">
        <v>2050.3</v>
      </c>
      <c r="U1447" t="n">
        <v>0.68</v>
      </c>
      <c r="V1447" t="n">
        <v>0.75</v>
      </c>
      <c r="W1447" t="n">
        <v>1.15</v>
      </c>
      <c r="X1447" t="n">
        <v>0.13</v>
      </c>
      <c r="Y1447" t="n">
        <v>1</v>
      </c>
      <c r="Z1447" t="n">
        <v>10</v>
      </c>
    </row>
    <row r="1448">
      <c r="A1448" t="n">
        <v>0</v>
      </c>
      <c r="B1448" t="n">
        <v>50</v>
      </c>
      <c r="C1448" t="inlineStr">
        <is>
          <t xml:space="preserve">CONCLUIDO	</t>
        </is>
      </c>
      <c r="D1448" t="n">
        <v>9.0824</v>
      </c>
      <c r="E1448" t="n">
        <v>11.01</v>
      </c>
      <c r="F1448" t="n">
        <v>7.77</v>
      </c>
      <c r="G1448" t="n">
        <v>8.640000000000001</v>
      </c>
      <c r="H1448" t="n">
        <v>0.16</v>
      </c>
      <c r="I1448" t="n">
        <v>54</v>
      </c>
      <c r="J1448" t="n">
        <v>107.41</v>
      </c>
      <c r="K1448" t="n">
        <v>41.65</v>
      </c>
      <c r="L1448" t="n">
        <v>1</v>
      </c>
      <c r="M1448" t="n">
        <v>52</v>
      </c>
      <c r="N1448" t="n">
        <v>14.77</v>
      </c>
      <c r="O1448" t="n">
        <v>13481.73</v>
      </c>
      <c r="P1448" t="n">
        <v>73.15000000000001</v>
      </c>
      <c r="Q1448" t="n">
        <v>204.22</v>
      </c>
      <c r="R1448" t="n">
        <v>55.59</v>
      </c>
      <c r="S1448" t="n">
        <v>17.37</v>
      </c>
      <c r="T1448" t="n">
        <v>16767.77</v>
      </c>
      <c r="U1448" t="n">
        <v>0.31</v>
      </c>
      <c r="V1448" t="n">
        <v>0.66</v>
      </c>
      <c r="W1448" t="n">
        <v>1.23</v>
      </c>
      <c r="X1448" t="n">
        <v>1.08</v>
      </c>
      <c r="Y1448" t="n">
        <v>1</v>
      </c>
      <c r="Z1448" t="n">
        <v>10</v>
      </c>
    </row>
    <row r="1449">
      <c r="A1449" t="n">
        <v>1</v>
      </c>
      <c r="B1449" t="n">
        <v>50</v>
      </c>
      <c r="C1449" t="inlineStr">
        <is>
          <t xml:space="preserve">CONCLUIDO	</t>
        </is>
      </c>
      <c r="D1449" t="n">
        <v>9.5306</v>
      </c>
      <c r="E1449" t="n">
        <v>10.49</v>
      </c>
      <c r="F1449" t="n">
        <v>7.52</v>
      </c>
      <c r="G1449" t="n">
        <v>10.75</v>
      </c>
      <c r="H1449" t="n">
        <v>0.2</v>
      </c>
      <c r="I1449" t="n">
        <v>42</v>
      </c>
      <c r="J1449" t="n">
        <v>107.73</v>
      </c>
      <c r="K1449" t="n">
        <v>41.65</v>
      </c>
      <c r="L1449" t="n">
        <v>1.25</v>
      </c>
      <c r="M1449" t="n">
        <v>40</v>
      </c>
      <c r="N1449" t="n">
        <v>14.83</v>
      </c>
      <c r="O1449" t="n">
        <v>13520.81</v>
      </c>
      <c r="P1449" t="n">
        <v>70.45</v>
      </c>
      <c r="Q1449" t="n">
        <v>204.18</v>
      </c>
      <c r="R1449" t="n">
        <v>47.65</v>
      </c>
      <c r="S1449" t="n">
        <v>17.37</v>
      </c>
      <c r="T1449" t="n">
        <v>12858.83</v>
      </c>
      <c r="U1449" t="n">
        <v>0.36</v>
      </c>
      <c r="V1449" t="n">
        <v>0.68</v>
      </c>
      <c r="W1449" t="n">
        <v>1.21</v>
      </c>
      <c r="X1449" t="n">
        <v>0.83</v>
      </c>
      <c r="Y1449" t="n">
        <v>1</v>
      </c>
      <c r="Z1449" t="n">
        <v>10</v>
      </c>
    </row>
    <row r="1450">
      <c r="A1450" t="n">
        <v>2</v>
      </c>
      <c r="B1450" t="n">
        <v>50</v>
      </c>
      <c r="C1450" t="inlineStr">
        <is>
          <t xml:space="preserve">CONCLUIDO	</t>
        </is>
      </c>
      <c r="D1450" t="n">
        <v>9.849500000000001</v>
      </c>
      <c r="E1450" t="n">
        <v>10.15</v>
      </c>
      <c r="F1450" t="n">
        <v>7.36</v>
      </c>
      <c r="G1450" t="n">
        <v>12.99</v>
      </c>
      <c r="H1450" t="n">
        <v>0.24</v>
      </c>
      <c r="I1450" t="n">
        <v>34</v>
      </c>
      <c r="J1450" t="n">
        <v>108.05</v>
      </c>
      <c r="K1450" t="n">
        <v>41.65</v>
      </c>
      <c r="L1450" t="n">
        <v>1.5</v>
      </c>
      <c r="M1450" t="n">
        <v>32</v>
      </c>
      <c r="N1450" t="n">
        <v>14.9</v>
      </c>
      <c r="O1450" t="n">
        <v>13559.91</v>
      </c>
      <c r="P1450" t="n">
        <v>68.58</v>
      </c>
      <c r="Q1450" t="n">
        <v>204.15</v>
      </c>
      <c r="R1450" t="n">
        <v>42.61</v>
      </c>
      <c r="S1450" t="n">
        <v>17.37</v>
      </c>
      <c r="T1450" t="n">
        <v>10375.82</v>
      </c>
      <c r="U1450" t="n">
        <v>0.41</v>
      </c>
      <c r="V1450" t="n">
        <v>0.6899999999999999</v>
      </c>
      <c r="W1450" t="n">
        <v>1.2</v>
      </c>
      <c r="X1450" t="n">
        <v>0.67</v>
      </c>
      <c r="Y1450" t="n">
        <v>1</v>
      </c>
      <c r="Z1450" t="n">
        <v>10</v>
      </c>
    </row>
    <row r="1451">
      <c r="A1451" t="n">
        <v>3</v>
      </c>
      <c r="B1451" t="n">
        <v>50</v>
      </c>
      <c r="C1451" t="inlineStr">
        <is>
          <t xml:space="preserve">CONCLUIDO	</t>
        </is>
      </c>
      <c r="D1451" t="n">
        <v>10.0632</v>
      </c>
      <c r="E1451" t="n">
        <v>9.94</v>
      </c>
      <c r="F1451" t="n">
        <v>7.26</v>
      </c>
      <c r="G1451" t="n">
        <v>15.01</v>
      </c>
      <c r="H1451" t="n">
        <v>0.28</v>
      </c>
      <c r="I1451" t="n">
        <v>29</v>
      </c>
      <c r="J1451" t="n">
        <v>108.37</v>
      </c>
      <c r="K1451" t="n">
        <v>41.65</v>
      </c>
      <c r="L1451" t="n">
        <v>1.75</v>
      </c>
      <c r="M1451" t="n">
        <v>27</v>
      </c>
      <c r="N1451" t="n">
        <v>14.97</v>
      </c>
      <c r="O1451" t="n">
        <v>13599.17</v>
      </c>
      <c r="P1451" t="n">
        <v>67.31</v>
      </c>
      <c r="Q1451" t="n">
        <v>204.21</v>
      </c>
      <c r="R1451" t="n">
        <v>39.54</v>
      </c>
      <c r="S1451" t="n">
        <v>17.37</v>
      </c>
      <c r="T1451" t="n">
        <v>8864.83</v>
      </c>
      <c r="U1451" t="n">
        <v>0.44</v>
      </c>
      <c r="V1451" t="n">
        <v>0.7</v>
      </c>
      <c r="W1451" t="n">
        <v>1.18</v>
      </c>
      <c r="X1451" t="n">
        <v>0.5600000000000001</v>
      </c>
      <c r="Y1451" t="n">
        <v>1</v>
      </c>
      <c r="Z1451" t="n">
        <v>10</v>
      </c>
    </row>
    <row r="1452">
      <c r="A1452" t="n">
        <v>4</v>
      </c>
      <c r="B1452" t="n">
        <v>50</v>
      </c>
      <c r="C1452" t="inlineStr">
        <is>
          <t xml:space="preserve">CONCLUIDO	</t>
        </is>
      </c>
      <c r="D1452" t="n">
        <v>10.2279</v>
      </c>
      <c r="E1452" t="n">
        <v>9.779999999999999</v>
      </c>
      <c r="F1452" t="n">
        <v>7.19</v>
      </c>
      <c r="G1452" t="n">
        <v>17.25</v>
      </c>
      <c r="H1452" t="n">
        <v>0.32</v>
      </c>
      <c r="I1452" t="n">
        <v>25</v>
      </c>
      <c r="J1452" t="n">
        <v>108.68</v>
      </c>
      <c r="K1452" t="n">
        <v>41.65</v>
      </c>
      <c r="L1452" t="n">
        <v>2</v>
      </c>
      <c r="M1452" t="n">
        <v>23</v>
      </c>
      <c r="N1452" t="n">
        <v>15.03</v>
      </c>
      <c r="O1452" t="n">
        <v>13638.32</v>
      </c>
      <c r="P1452" t="n">
        <v>66.28</v>
      </c>
      <c r="Q1452" t="n">
        <v>204.14</v>
      </c>
      <c r="R1452" t="n">
        <v>37.17</v>
      </c>
      <c r="S1452" t="n">
        <v>17.37</v>
      </c>
      <c r="T1452" t="n">
        <v>7701.1</v>
      </c>
      <c r="U1452" t="n">
        <v>0.47</v>
      </c>
      <c r="V1452" t="n">
        <v>0.71</v>
      </c>
      <c r="W1452" t="n">
        <v>1.18</v>
      </c>
      <c r="X1452" t="n">
        <v>0.49</v>
      </c>
      <c r="Y1452" t="n">
        <v>1</v>
      </c>
      <c r="Z1452" t="n">
        <v>10</v>
      </c>
    </row>
    <row r="1453">
      <c r="A1453" t="n">
        <v>5</v>
      </c>
      <c r="B1453" t="n">
        <v>50</v>
      </c>
      <c r="C1453" t="inlineStr">
        <is>
          <t xml:space="preserve">CONCLUIDO	</t>
        </is>
      </c>
      <c r="D1453" t="n">
        <v>10.3764</v>
      </c>
      <c r="E1453" t="n">
        <v>9.640000000000001</v>
      </c>
      <c r="F1453" t="n">
        <v>7.11</v>
      </c>
      <c r="G1453" t="n">
        <v>19.4</v>
      </c>
      <c r="H1453" t="n">
        <v>0.36</v>
      </c>
      <c r="I1453" t="n">
        <v>22</v>
      </c>
      <c r="J1453" t="n">
        <v>109</v>
      </c>
      <c r="K1453" t="n">
        <v>41.65</v>
      </c>
      <c r="L1453" t="n">
        <v>2.25</v>
      </c>
      <c r="M1453" t="n">
        <v>20</v>
      </c>
      <c r="N1453" t="n">
        <v>15.1</v>
      </c>
      <c r="O1453" t="n">
        <v>13677.51</v>
      </c>
      <c r="P1453" t="n">
        <v>65.23</v>
      </c>
      <c r="Q1453" t="n">
        <v>204.15</v>
      </c>
      <c r="R1453" t="n">
        <v>35.1</v>
      </c>
      <c r="S1453" t="n">
        <v>17.37</v>
      </c>
      <c r="T1453" t="n">
        <v>6680.64</v>
      </c>
      <c r="U1453" t="n">
        <v>0.5</v>
      </c>
      <c r="V1453" t="n">
        <v>0.72</v>
      </c>
      <c r="W1453" t="n">
        <v>1.17</v>
      </c>
      <c r="X1453" t="n">
        <v>0.42</v>
      </c>
      <c r="Y1453" t="n">
        <v>1</v>
      </c>
      <c r="Z1453" t="n">
        <v>10</v>
      </c>
    </row>
    <row r="1454">
      <c r="A1454" t="n">
        <v>6</v>
      </c>
      <c r="B1454" t="n">
        <v>50</v>
      </c>
      <c r="C1454" t="inlineStr">
        <is>
          <t xml:space="preserve">CONCLUIDO	</t>
        </is>
      </c>
      <c r="D1454" t="n">
        <v>10.466</v>
      </c>
      <c r="E1454" t="n">
        <v>9.550000000000001</v>
      </c>
      <c r="F1454" t="n">
        <v>7.07</v>
      </c>
      <c r="G1454" t="n">
        <v>21.22</v>
      </c>
      <c r="H1454" t="n">
        <v>0.4</v>
      </c>
      <c r="I1454" t="n">
        <v>20</v>
      </c>
      <c r="J1454" t="n">
        <v>109.32</v>
      </c>
      <c r="K1454" t="n">
        <v>41.65</v>
      </c>
      <c r="L1454" t="n">
        <v>2.5</v>
      </c>
      <c r="M1454" t="n">
        <v>18</v>
      </c>
      <c r="N1454" t="n">
        <v>15.17</v>
      </c>
      <c r="O1454" t="n">
        <v>13716.72</v>
      </c>
      <c r="P1454" t="n">
        <v>64.56</v>
      </c>
      <c r="Q1454" t="n">
        <v>204.19</v>
      </c>
      <c r="R1454" t="n">
        <v>33.76</v>
      </c>
      <c r="S1454" t="n">
        <v>17.37</v>
      </c>
      <c r="T1454" t="n">
        <v>6023.14</v>
      </c>
      <c r="U1454" t="n">
        <v>0.51</v>
      </c>
      <c r="V1454" t="n">
        <v>0.72</v>
      </c>
      <c r="W1454" t="n">
        <v>1.17</v>
      </c>
      <c r="X1454" t="n">
        <v>0.38</v>
      </c>
      <c r="Y1454" t="n">
        <v>1</v>
      </c>
      <c r="Z1454" t="n">
        <v>10</v>
      </c>
    </row>
    <row r="1455">
      <c r="A1455" t="n">
        <v>7</v>
      </c>
      <c r="B1455" t="n">
        <v>50</v>
      </c>
      <c r="C1455" t="inlineStr">
        <is>
          <t xml:space="preserve">CONCLUIDO	</t>
        </is>
      </c>
      <c r="D1455" t="n">
        <v>10.5758</v>
      </c>
      <c r="E1455" t="n">
        <v>9.460000000000001</v>
      </c>
      <c r="F1455" t="n">
        <v>7.02</v>
      </c>
      <c r="G1455" t="n">
        <v>23.4</v>
      </c>
      <c r="H1455" t="n">
        <v>0.44</v>
      </c>
      <c r="I1455" t="n">
        <v>18</v>
      </c>
      <c r="J1455" t="n">
        <v>109.64</v>
      </c>
      <c r="K1455" t="n">
        <v>41.65</v>
      </c>
      <c r="L1455" t="n">
        <v>2.75</v>
      </c>
      <c r="M1455" t="n">
        <v>16</v>
      </c>
      <c r="N1455" t="n">
        <v>15.24</v>
      </c>
      <c r="O1455" t="n">
        <v>13755.95</v>
      </c>
      <c r="P1455" t="n">
        <v>63.72</v>
      </c>
      <c r="Q1455" t="n">
        <v>204.16</v>
      </c>
      <c r="R1455" t="n">
        <v>31.99</v>
      </c>
      <c r="S1455" t="n">
        <v>17.37</v>
      </c>
      <c r="T1455" t="n">
        <v>5146.01</v>
      </c>
      <c r="U1455" t="n">
        <v>0.54</v>
      </c>
      <c r="V1455" t="n">
        <v>0.73</v>
      </c>
      <c r="W1455" t="n">
        <v>1.17</v>
      </c>
      <c r="X1455" t="n">
        <v>0.33</v>
      </c>
      <c r="Y1455" t="n">
        <v>1</v>
      </c>
      <c r="Z1455" t="n">
        <v>10</v>
      </c>
    </row>
    <row r="1456">
      <c r="A1456" t="n">
        <v>8</v>
      </c>
      <c r="B1456" t="n">
        <v>50</v>
      </c>
      <c r="C1456" t="inlineStr">
        <is>
          <t xml:space="preserve">CONCLUIDO	</t>
        </is>
      </c>
      <c r="D1456" t="n">
        <v>10.6051</v>
      </c>
      <c r="E1456" t="n">
        <v>9.43</v>
      </c>
      <c r="F1456" t="n">
        <v>7.02</v>
      </c>
      <c r="G1456" t="n">
        <v>24.76</v>
      </c>
      <c r="H1456" t="n">
        <v>0.48</v>
      </c>
      <c r="I1456" t="n">
        <v>17</v>
      </c>
      <c r="J1456" t="n">
        <v>109.96</v>
      </c>
      <c r="K1456" t="n">
        <v>41.65</v>
      </c>
      <c r="L1456" t="n">
        <v>3</v>
      </c>
      <c r="M1456" t="n">
        <v>15</v>
      </c>
      <c r="N1456" t="n">
        <v>15.31</v>
      </c>
      <c r="O1456" t="n">
        <v>13795.21</v>
      </c>
      <c r="P1456" t="n">
        <v>63.4</v>
      </c>
      <c r="Q1456" t="n">
        <v>204.26</v>
      </c>
      <c r="R1456" t="n">
        <v>31.94</v>
      </c>
      <c r="S1456" t="n">
        <v>17.37</v>
      </c>
      <c r="T1456" t="n">
        <v>5126.38</v>
      </c>
      <c r="U1456" t="n">
        <v>0.54</v>
      </c>
      <c r="V1456" t="n">
        <v>0.73</v>
      </c>
      <c r="W1456" t="n">
        <v>1.16</v>
      </c>
      <c r="X1456" t="n">
        <v>0.32</v>
      </c>
      <c r="Y1456" t="n">
        <v>1</v>
      </c>
      <c r="Z1456" t="n">
        <v>10</v>
      </c>
    </row>
    <row r="1457">
      <c r="A1457" t="n">
        <v>9</v>
      </c>
      <c r="B1457" t="n">
        <v>50</v>
      </c>
      <c r="C1457" t="inlineStr">
        <is>
          <t xml:space="preserve">CONCLUIDO	</t>
        </is>
      </c>
      <c r="D1457" t="n">
        <v>10.7047</v>
      </c>
      <c r="E1457" t="n">
        <v>9.34</v>
      </c>
      <c r="F1457" t="n">
        <v>6.97</v>
      </c>
      <c r="G1457" t="n">
        <v>27.89</v>
      </c>
      <c r="H1457" t="n">
        <v>0.52</v>
      </c>
      <c r="I1457" t="n">
        <v>15</v>
      </c>
      <c r="J1457" t="n">
        <v>110.27</v>
      </c>
      <c r="K1457" t="n">
        <v>41.65</v>
      </c>
      <c r="L1457" t="n">
        <v>3.25</v>
      </c>
      <c r="M1457" t="n">
        <v>13</v>
      </c>
      <c r="N1457" t="n">
        <v>15.37</v>
      </c>
      <c r="O1457" t="n">
        <v>13834.5</v>
      </c>
      <c r="P1457" t="n">
        <v>62.68</v>
      </c>
      <c r="Q1457" t="n">
        <v>204.16</v>
      </c>
      <c r="R1457" t="n">
        <v>30.59</v>
      </c>
      <c r="S1457" t="n">
        <v>17.37</v>
      </c>
      <c r="T1457" t="n">
        <v>4463.66</v>
      </c>
      <c r="U1457" t="n">
        <v>0.57</v>
      </c>
      <c r="V1457" t="n">
        <v>0.73</v>
      </c>
      <c r="W1457" t="n">
        <v>1.16</v>
      </c>
      <c r="X1457" t="n">
        <v>0.28</v>
      </c>
      <c r="Y1457" t="n">
        <v>1</v>
      </c>
      <c r="Z1457" t="n">
        <v>10</v>
      </c>
    </row>
    <row r="1458">
      <c r="A1458" t="n">
        <v>10</v>
      </c>
      <c r="B1458" t="n">
        <v>50</v>
      </c>
      <c r="C1458" t="inlineStr">
        <is>
          <t xml:space="preserve">CONCLUIDO	</t>
        </is>
      </c>
      <c r="D1458" t="n">
        <v>10.7585</v>
      </c>
      <c r="E1458" t="n">
        <v>9.300000000000001</v>
      </c>
      <c r="F1458" t="n">
        <v>6.95</v>
      </c>
      <c r="G1458" t="n">
        <v>29.78</v>
      </c>
      <c r="H1458" t="n">
        <v>0.5600000000000001</v>
      </c>
      <c r="I1458" t="n">
        <v>14</v>
      </c>
      <c r="J1458" t="n">
        <v>110.59</v>
      </c>
      <c r="K1458" t="n">
        <v>41.65</v>
      </c>
      <c r="L1458" t="n">
        <v>3.5</v>
      </c>
      <c r="M1458" t="n">
        <v>12</v>
      </c>
      <c r="N1458" t="n">
        <v>15.44</v>
      </c>
      <c r="O1458" t="n">
        <v>13873.81</v>
      </c>
      <c r="P1458" t="n">
        <v>62.02</v>
      </c>
      <c r="Q1458" t="n">
        <v>204.15</v>
      </c>
      <c r="R1458" t="n">
        <v>29.79</v>
      </c>
      <c r="S1458" t="n">
        <v>17.37</v>
      </c>
      <c r="T1458" t="n">
        <v>4069.45</v>
      </c>
      <c r="U1458" t="n">
        <v>0.58</v>
      </c>
      <c r="V1458" t="n">
        <v>0.74</v>
      </c>
      <c r="W1458" t="n">
        <v>1.16</v>
      </c>
      <c r="X1458" t="n">
        <v>0.26</v>
      </c>
      <c r="Y1458" t="n">
        <v>1</v>
      </c>
      <c r="Z1458" t="n">
        <v>10</v>
      </c>
    </row>
    <row r="1459">
      <c r="A1459" t="n">
        <v>11</v>
      </c>
      <c r="B1459" t="n">
        <v>50</v>
      </c>
      <c r="C1459" t="inlineStr">
        <is>
          <t xml:space="preserve">CONCLUIDO	</t>
        </is>
      </c>
      <c r="D1459" t="n">
        <v>10.8037</v>
      </c>
      <c r="E1459" t="n">
        <v>9.26</v>
      </c>
      <c r="F1459" t="n">
        <v>6.93</v>
      </c>
      <c r="G1459" t="n">
        <v>31.99</v>
      </c>
      <c r="H1459" t="n">
        <v>0.6</v>
      </c>
      <c r="I1459" t="n">
        <v>13</v>
      </c>
      <c r="J1459" t="n">
        <v>110.91</v>
      </c>
      <c r="K1459" t="n">
        <v>41.65</v>
      </c>
      <c r="L1459" t="n">
        <v>3.75</v>
      </c>
      <c r="M1459" t="n">
        <v>11</v>
      </c>
      <c r="N1459" t="n">
        <v>15.51</v>
      </c>
      <c r="O1459" t="n">
        <v>13913.15</v>
      </c>
      <c r="P1459" t="n">
        <v>61.53</v>
      </c>
      <c r="Q1459" t="n">
        <v>204.16</v>
      </c>
      <c r="R1459" t="n">
        <v>29.29</v>
      </c>
      <c r="S1459" t="n">
        <v>17.37</v>
      </c>
      <c r="T1459" t="n">
        <v>3819.96</v>
      </c>
      <c r="U1459" t="n">
        <v>0.59</v>
      </c>
      <c r="V1459" t="n">
        <v>0.74</v>
      </c>
      <c r="W1459" t="n">
        <v>1.16</v>
      </c>
      <c r="X1459" t="n">
        <v>0.24</v>
      </c>
      <c r="Y1459" t="n">
        <v>1</v>
      </c>
      <c r="Z1459" t="n">
        <v>10</v>
      </c>
    </row>
    <row r="1460">
      <c r="A1460" t="n">
        <v>12</v>
      </c>
      <c r="B1460" t="n">
        <v>50</v>
      </c>
      <c r="C1460" t="inlineStr">
        <is>
          <t xml:space="preserve">CONCLUIDO	</t>
        </is>
      </c>
      <c r="D1460" t="n">
        <v>10.8538</v>
      </c>
      <c r="E1460" t="n">
        <v>9.210000000000001</v>
      </c>
      <c r="F1460" t="n">
        <v>6.91</v>
      </c>
      <c r="G1460" t="n">
        <v>34.55</v>
      </c>
      <c r="H1460" t="n">
        <v>0.63</v>
      </c>
      <c r="I1460" t="n">
        <v>12</v>
      </c>
      <c r="J1460" t="n">
        <v>111.23</v>
      </c>
      <c r="K1460" t="n">
        <v>41.65</v>
      </c>
      <c r="L1460" t="n">
        <v>4</v>
      </c>
      <c r="M1460" t="n">
        <v>10</v>
      </c>
      <c r="N1460" t="n">
        <v>15.58</v>
      </c>
      <c r="O1460" t="n">
        <v>13952.52</v>
      </c>
      <c r="P1460" t="n">
        <v>61.02</v>
      </c>
      <c r="Q1460" t="n">
        <v>204.15</v>
      </c>
      <c r="R1460" t="n">
        <v>28.71</v>
      </c>
      <c r="S1460" t="n">
        <v>17.37</v>
      </c>
      <c r="T1460" t="n">
        <v>3534.87</v>
      </c>
      <c r="U1460" t="n">
        <v>0.61</v>
      </c>
      <c r="V1460" t="n">
        <v>0.74</v>
      </c>
      <c r="W1460" t="n">
        <v>1.15</v>
      </c>
      <c r="X1460" t="n">
        <v>0.22</v>
      </c>
      <c r="Y1460" t="n">
        <v>1</v>
      </c>
      <c r="Z1460" t="n">
        <v>10</v>
      </c>
    </row>
    <row r="1461">
      <c r="A1461" t="n">
        <v>13</v>
      </c>
      <c r="B1461" t="n">
        <v>50</v>
      </c>
      <c r="C1461" t="inlineStr">
        <is>
          <t xml:space="preserve">CONCLUIDO	</t>
        </is>
      </c>
      <c r="D1461" t="n">
        <v>10.8561</v>
      </c>
      <c r="E1461" t="n">
        <v>9.210000000000001</v>
      </c>
      <c r="F1461" t="n">
        <v>6.91</v>
      </c>
      <c r="G1461" t="n">
        <v>34.54</v>
      </c>
      <c r="H1461" t="n">
        <v>0.67</v>
      </c>
      <c r="I1461" t="n">
        <v>12</v>
      </c>
      <c r="J1461" t="n">
        <v>111.55</v>
      </c>
      <c r="K1461" t="n">
        <v>41.65</v>
      </c>
      <c r="L1461" t="n">
        <v>4.25</v>
      </c>
      <c r="M1461" t="n">
        <v>10</v>
      </c>
      <c r="N1461" t="n">
        <v>15.65</v>
      </c>
      <c r="O1461" t="n">
        <v>13991.91</v>
      </c>
      <c r="P1461" t="n">
        <v>60.54</v>
      </c>
      <c r="Q1461" t="n">
        <v>204.14</v>
      </c>
      <c r="R1461" t="n">
        <v>28.63</v>
      </c>
      <c r="S1461" t="n">
        <v>17.37</v>
      </c>
      <c r="T1461" t="n">
        <v>3498.47</v>
      </c>
      <c r="U1461" t="n">
        <v>0.61</v>
      </c>
      <c r="V1461" t="n">
        <v>0.74</v>
      </c>
      <c r="W1461" t="n">
        <v>1.15</v>
      </c>
      <c r="X1461" t="n">
        <v>0.22</v>
      </c>
      <c r="Y1461" t="n">
        <v>1</v>
      </c>
      <c r="Z1461" t="n">
        <v>10</v>
      </c>
    </row>
    <row r="1462">
      <c r="A1462" t="n">
        <v>14</v>
      </c>
      <c r="B1462" t="n">
        <v>50</v>
      </c>
      <c r="C1462" t="inlineStr">
        <is>
          <t xml:space="preserve">CONCLUIDO	</t>
        </is>
      </c>
      <c r="D1462" t="n">
        <v>10.9117</v>
      </c>
      <c r="E1462" t="n">
        <v>9.16</v>
      </c>
      <c r="F1462" t="n">
        <v>6.88</v>
      </c>
      <c r="G1462" t="n">
        <v>37.55</v>
      </c>
      <c r="H1462" t="n">
        <v>0.71</v>
      </c>
      <c r="I1462" t="n">
        <v>11</v>
      </c>
      <c r="J1462" t="n">
        <v>111.87</v>
      </c>
      <c r="K1462" t="n">
        <v>41.65</v>
      </c>
      <c r="L1462" t="n">
        <v>4.5</v>
      </c>
      <c r="M1462" t="n">
        <v>9</v>
      </c>
      <c r="N1462" t="n">
        <v>15.72</v>
      </c>
      <c r="O1462" t="n">
        <v>14031.33</v>
      </c>
      <c r="P1462" t="n">
        <v>60</v>
      </c>
      <c r="Q1462" t="n">
        <v>204.14</v>
      </c>
      <c r="R1462" t="n">
        <v>27.78</v>
      </c>
      <c r="S1462" t="n">
        <v>17.37</v>
      </c>
      <c r="T1462" t="n">
        <v>3078.84</v>
      </c>
      <c r="U1462" t="n">
        <v>0.63</v>
      </c>
      <c r="V1462" t="n">
        <v>0.74</v>
      </c>
      <c r="W1462" t="n">
        <v>1.15</v>
      </c>
      <c r="X1462" t="n">
        <v>0.19</v>
      </c>
      <c r="Y1462" t="n">
        <v>1</v>
      </c>
      <c r="Z1462" t="n">
        <v>10</v>
      </c>
    </row>
    <row r="1463">
      <c r="A1463" t="n">
        <v>15</v>
      </c>
      <c r="B1463" t="n">
        <v>50</v>
      </c>
      <c r="C1463" t="inlineStr">
        <is>
          <t xml:space="preserve">CONCLUIDO	</t>
        </is>
      </c>
      <c r="D1463" t="n">
        <v>10.9589</v>
      </c>
      <c r="E1463" t="n">
        <v>9.119999999999999</v>
      </c>
      <c r="F1463" t="n">
        <v>6.87</v>
      </c>
      <c r="G1463" t="n">
        <v>41.2</v>
      </c>
      <c r="H1463" t="n">
        <v>0.75</v>
      </c>
      <c r="I1463" t="n">
        <v>10</v>
      </c>
      <c r="J1463" t="n">
        <v>112.19</v>
      </c>
      <c r="K1463" t="n">
        <v>41.65</v>
      </c>
      <c r="L1463" t="n">
        <v>4.75</v>
      </c>
      <c r="M1463" t="n">
        <v>8</v>
      </c>
      <c r="N1463" t="n">
        <v>15.79</v>
      </c>
      <c r="O1463" t="n">
        <v>14070.77</v>
      </c>
      <c r="P1463" t="n">
        <v>59.12</v>
      </c>
      <c r="Q1463" t="n">
        <v>204.15</v>
      </c>
      <c r="R1463" t="n">
        <v>27.24</v>
      </c>
      <c r="S1463" t="n">
        <v>17.37</v>
      </c>
      <c r="T1463" t="n">
        <v>2811.34</v>
      </c>
      <c r="U1463" t="n">
        <v>0.64</v>
      </c>
      <c r="V1463" t="n">
        <v>0.74</v>
      </c>
      <c r="W1463" t="n">
        <v>1.15</v>
      </c>
      <c r="X1463" t="n">
        <v>0.17</v>
      </c>
      <c r="Y1463" t="n">
        <v>1</v>
      </c>
      <c r="Z1463" t="n">
        <v>10</v>
      </c>
    </row>
    <row r="1464">
      <c r="A1464" t="n">
        <v>16</v>
      </c>
      <c r="B1464" t="n">
        <v>50</v>
      </c>
      <c r="C1464" t="inlineStr">
        <is>
          <t xml:space="preserve">CONCLUIDO	</t>
        </is>
      </c>
      <c r="D1464" t="n">
        <v>10.9526</v>
      </c>
      <c r="E1464" t="n">
        <v>9.130000000000001</v>
      </c>
      <c r="F1464" t="n">
        <v>6.87</v>
      </c>
      <c r="G1464" t="n">
        <v>41.23</v>
      </c>
      <c r="H1464" t="n">
        <v>0.78</v>
      </c>
      <c r="I1464" t="n">
        <v>10</v>
      </c>
      <c r="J1464" t="n">
        <v>112.51</v>
      </c>
      <c r="K1464" t="n">
        <v>41.65</v>
      </c>
      <c r="L1464" t="n">
        <v>5</v>
      </c>
      <c r="M1464" t="n">
        <v>8</v>
      </c>
      <c r="N1464" t="n">
        <v>15.86</v>
      </c>
      <c r="O1464" t="n">
        <v>14110.24</v>
      </c>
      <c r="P1464" t="n">
        <v>59.09</v>
      </c>
      <c r="Q1464" t="n">
        <v>204.17</v>
      </c>
      <c r="R1464" t="n">
        <v>27.42</v>
      </c>
      <c r="S1464" t="n">
        <v>17.37</v>
      </c>
      <c r="T1464" t="n">
        <v>2901.6</v>
      </c>
      <c r="U1464" t="n">
        <v>0.63</v>
      </c>
      <c r="V1464" t="n">
        <v>0.74</v>
      </c>
      <c r="W1464" t="n">
        <v>1.15</v>
      </c>
      <c r="X1464" t="n">
        <v>0.18</v>
      </c>
      <c r="Y1464" t="n">
        <v>1</v>
      </c>
      <c r="Z1464" t="n">
        <v>10</v>
      </c>
    </row>
    <row r="1465">
      <c r="A1465" t="n">
        <v>17</v>
      </c>
      <c r="B1465" t="n">
        <v>50</v>
      </c>
      <c r="C1465" t="inlineStr">
        <is>
          <t xml:space="preserve">CONCLUIDO	</t>
        </is>
      </c>
      <c r="D1465" t="n">
        <v>11.0051</v>
      </c>
      <c r="E1465" t="n">
        <v>9.09</v>
      </c>
      <c r="F1465" t="n">
        <v>6.85</v>
      </c>
      <c r="G1465" t="n">
        <v>45.67</v>
      </c>
      <c r="H1465" t="n">
        <v>0.82</v>
      </c>
      <c r="I1465" t="n">
        <v>9</v>
      </c>
      <c r="J1465" t="n">
        <v>112.83</v>
      </c>
      <c r="K1465" t="n">
        <v>41.65</v>
      </c>
      <c r="L1465" t="n">
        <v>5.25</v>
      </c>
      <c r="M1465" t="n">
        <v>7</v>
      </c>
      <c r="N1465" t="n">
        <v>15.93</v>
      </c>
      <c r="O1465" t="n">
        <v>14149.74</v>
      </c>
      <c r="P1465" t="n">
        <v>58.29</v>
      </c>
      <c r="Q1465" t="n">
        <v>204.16</v>
      </c>
      <c r="R1465" t="n">
        <v>26.76</v>
      </c>
      <c r="S1465" t="n">
        <v>17.37</v>
      </c>
      <c r="T1465" t="n">
        <v>2577.47</v>
      </c>
      <c r="U1465" t="n">
        <v>0.65</v>
      </c>
      <c r="V1465" t="n">
        <v>0.75</v>
      </c>
      <c r="W1465" t="n">
        <v>1.15</v>
      </c>
      <c r="X1465" t="n">
        <v>0.16</v>
      </c>
      <c r="Y1465" t="n">
        <v>1</v>
      </c>
      <c r="Z1465" t="n">
        <v>10</v>
      </c>
    </row>
    <row r="1466">
      <c r="A1466" t="n">
        <v>18</v>
      </c>
      <c r="B1466" t="n">
        <v>50</v>
      </c>
      <c r="C1466" t="inlineStr">
        <is>
          <t xml:space="preserve">CONCLUIDO	</t>
        </is>
      </c>
      <c r="D1466" t="n">
        <v>10.9944</v>
      </c>
      <c r="E1466" t="n">
        <v>9.1</v>
      </c>
      <c r="F1466" t="n">
        <v>6.86</v>
      </c>
      <c r="G1466" t="n">
        <v>45.73</v>
      </c>
      <c r="H1466" t="n">
        <v>0.86</v>
      </c>
      <c r="I1466" t="n">
        <v>9</v>
      </c>
      <c r="J1466" t="n">
        <v>113.15</v>
      </c>
      <c r="K1466" t="n">
        <v>41.65</v>
      </c>
      <c r="L1466" t="n">
        <v>5.5</v>
      </c>
      <c r="M1466" t="n">
        <v>7</v>
      </c>
      <c r="N1466" t="n">
        <v>16</v>
      </c>
      <c r="O1466" t="n">
        <v>14189.26</v>
      </c>
      <c r="P1466" t="n">
        <v>58.69</v>
      </c>
      <c r="Q1466" t="n">
        <v>204.14</v>
      </c>
      <c r="R1466" t="n">
        <v>27.06</v>
      </c>
      <c r="S1466" t="n">
        <v>17.37</v>
      </c>
      <c r="T1466" t="n">
        <v>2728.1</v>
      </c>
      <c r="U1466" t="n">
        <v>0.64</v>
      </c>
      <c r="V1466" t="n">
        <v>0.74</v>
      </c>
      <c r="W1466" t="n">
        <v>1.15</v>
      </c>
      <c r="X1466" t="n">
        <v>0.17</v>
      </c>
      <c r="Y1466" t="n">
        <v>1</v>
      </c>
      <c r="Z1466" t="n">
        <v>10</v>
      </c>
    </row>
    <row r="1467">
      <c r="A1467" t="n">
        <v>19</v>
      </c>
      <c r="B1467" t="n">
        <v>50</v>
      </c>
      <c r="C1467" t="inlineStr">
        <is>
          <t xml:space="preserve">CONCLUIDO	</t>
        </is>
      </c>
      <c r="D1467" t="n">
        <v>10.9954</v>
      </c>
      <c r="E1467" t="n">
        <v>9.09</v>
      </c>
      <c r="F1467" t="n">
        <v>6.86</v>
      </c>
      <c r="G1467" t="n">
        <v>45.72</v>
      </c>
      <c r="H1467" t="n">
        <v>0.89</v>
      </c>
      <c r="I1467" t="n">
        <v>9</v>
      </c>
      <c r="J1467" t="n">
        <v>113.47</v>
      </c>
      <c r="K1467" t="n">
        <v>41.65</v>
      </c>
      <c r="L1467" t="n">
        <v>5.75</v>
      </c>
      <c r="M1467" t="n">
        <v>7</v>
      </c>
      <c r="N1467" t="n">
        <v>16.07</v>
      </c>
      <c r="O1467" t="n">
        <v>14228.81</v>
      </c>
      <c r="P1467" t="n">
        <v>57.91</v>
      </c>
      <c r="Q1467" t="n">
        <v>204.14</v>
      </c>
      <c r="R1467" t="n">
        <v>27.06</v>
      </c>
      <c r="S1467" t="n">
        <v>17.37</v>
      </c>
      <c r="T1467" t="n">
        <v>2726.3</v>
      </c>
      <c r="U1467" t="n">
        <v>0.64</v>
      </c>
      <c r="V1467" t="n">
        <v>0.74</v>
      </c>
      <c r="W1467" t="n">
        <v>1.15</v>
      </c>
      <c r="X1467" t="n">
        <v>0.17</v>
      </c>
      <c r="Y1467" t="n">
        <v>1</v>
      </c>
      <c r="Z1467" t="n">
        <v>10</v>
      </c>
    </row>
    <row r="1468">
      <c r="A1468" t="n">
        <v>20</v>
      </c>
      <c r="B1468" t="n">
        <v>50</v>
      </c>
      <c r="C1468" t="inlineStr">
        <is>
          <t xml:space="preserve">CONCLUIDO	</t>
        </is>
      </c>
      <c r="D1468" t="n">
        <v>11.0691</v>
      </c>
      <c r="E1468" t="n">
        <v>9.029999999999999</v>
      </c>
      <c r="F1468" t="n">
        <v>6.82</v>
      </c>
      <c r="G1468" t="n">
        <v>51.15</v>
      </c>
      <c r="H1468" t="n">
        <v>0.93</v>
      </c>
      <c r="I1468" t="n">
        <v>8</v>
      </c>
      <c r="J1468" t="n">
        <v>113.79</v>
      </c>
      <c r="K1468" t="n">
        <v>41.65</v>
      </c>
      <c r="L1468" t="n">
        <v>6</v>
      </c>
      <c r="M1468" t="n">
        <v>6</v>
      </c>
      <c r="N1468" t="n">
        <v>16.14</v>
      </c>
      <c r="O1468" t="n">
        <v>14268.39</v>
      </c>
      <c r="P1468" t="n">
        <v>57.14</v>
      </c>
      <c r="Q1468" t="n">
        <v>204.14</v>
      </c>
      <c r="R1468" t="n">
        <v>25.84</v>
      </c>
      <c r="S1468" t="n">
        <v>17.37</v>
      </c>
      <c r="T1468" t="n">
        <v>2124.26</v>
      </c>
      <c r="U1468" t="n">
        <v>0.67</v>
      </c>
      <c r="V1468" t="n">
        <v>0.75</v>
      </c>
      <c r="W1468" t="n">
        <v>1.15</v>
      </c>
      <c r="X1468" t="n">
        <v>0.13</v>
      </c>
      <c r="Y1468" t="n">
        <v>1</v>
      </c>
      <c r="Z1468" t="n">
        <v>10</v>
      </c>
    </row>
    <row r="1469">
      <c r="A1469" t="n">
        <v>21</v>
      </c>
      <c r="B1469" t="n">
        <v>50</v>
      </c>
      <c r="C1469" t="inlineStr">
        <is>
          <t xml:space="preserve">CONCLUIDO	</t>
        </is>
      </c>
      <c r="D1469" t="n">
        <v>11.0541</v>
      </c>
      <c r="E1469" t="n">
        <v>9.050000000000001</v>
      </c>
      <c r="F1469" t="n">
        <v>6.83</v>
      </c>
      <c r="G1469" t="n">
        <v>51.24</v>
      </c>
      <c r="H1469" t="n">
        <v>0.97</v>
      </c>
      <c r="I1469" t="n">
        <v>8</v>
      </c>
      <c r="J1469" t="n">
        <v>114.11</v>
      </c>
      <c r="K1469" t="n">
        <v>41.65</v>
      </c>
      <c r="L1469" t="n">
        <v>6.25</v>
      </c>
      <c r="M1469" t="n">
        <v>6</v>
      </c>
      <c r="N1469" t="n">
        <v>16.21</v>
      </c>
      <c r="O1469" t="n">
        <v>14307.99</v>
      </c>
      <c r="P1469" t="n">
        <v>56.6</v>
      </c>
      <c r="Q1469" t="n">
        <v>204.14</v>
      </c>
      <c r="R1469" t="n">
        <v>26.3</v>
      </c>
      <c r="S1469" t="n">
        <v>17.37</v>
      </c>
      <c r="T1469" t="n">
        <v>2350.63</v>
      </c>
      <c r="U1469" t="n">
        <v>0.66</v>
      </c>
      <c r="V1469" t="n">
        <v>0.75</v>
      </c>
      <c r="W1469" t="n">
        <v>1.15</v>
      </c>
      <c r="X1469" t="n">
        <v>0.14</v>
      </c>
      <c r="Y1469" t="n">
        <v>1</v>
      </c>
      <c r="Z1469" t="n">
        <v>10</v>
      </c>
    </row>
    <row r="1470">
      <c r="A1470" t="n">
        <v>22</v>
      </c>
      <c r="B1470" t="n">
        <v>50</v>
      </c>
      <c r="C1470" t="inlineStr">
        <is>
          <t xml:space="preserve">CONCLUIDO	</t>
        </is>
      </c>
      <c r="D1470" t="n">
        <v>11.0626</v>
      </c>
      <c r="E1470" t="n">
        <v>9.039999999999999</v>
      </c>
      <c r="F1470" t="n">
        <v>6.83</v>
      </c>
      <c r="G1470" t="n">
        <v>51.19</v>
      </c>
      <c r="H1470" t="n">
        <v>1</v>
      </c>
      <c r="I1470" t="n">
        <v>8</v>
      </c>
      <c r="J1470" t="n">
        <v>114.44</v>
      </c>
      <c r="K1470" t="n">
        <v>41.65</v>
      </c>
      <c r="L1470" t="n">
        <v>6.5</v>
      </c>
      <c r="M1470" t="n">
        <v>6</v>
      </c>
      <c r="N1470" t="n">
        <v>16.29</v>
      </c>
      <c r="O1470" t="n">
        <v>14347.62</v>
      </c>
      <c r="P1470" t="n">
        <v>56.12</v>
      </c>
      <c r="Q1470" t="n">
        <v>204.14</v>
      </c>
      <c r="R1470" t="n">
        <v>26.09</v>
      </c>
      <c r="S1470" t="n">
        <v>17.37</v>
      </c>
      <c r="T1470" t="n">
        <v>2247.72</v>
      </c>
      <c r="U1470" t="n">
        <v>0.67</v>
      </c>
      <c r="V1470" t="n">
        <v>0.75</v>
      </c>
      <c r="W1470" t="n">
        <v>1.15</v>
      </c>
      <c r="X1470" t="n">
        <v>0.13</v>
      </c>
      <c r="Y1470" t="n">
        <v>1</v>
      </c>
      <c r="Z1470" t="n">
        <v>10</v>
      </c>
    </row>
    <row r="1471">
      <c r="A1471" t="n">
        <v>23</v>
      </c>
      <c r="B1471" t="n">
        <v>50</v>
      </c>
      <c r="C1471" t="inlineStr">
        <is>
          <t xml:space="preserve">CONCLUIDO	</t>
        </is>
      </c>
      <c r="D1471" t="n">
        <v>11.1231</v>
      </c>
      <c r="E1471" t="n">
        <v>8.99</v>
      </c>
      <c r="F1471" t="n">
        <v>6.8</v>
      </c>
      <c r="G1471" t="n">
        <v>58.27</v>
      </c>
      <c r="H1471" t="n">
        <v>1.04</v>
      </c>
      <c r="I1471" t="n">
        <v>7</v>
      </c>
      <c r="J1471" t="n">
        <v>114.76</v>
      </c>
      <c r="K1471" t="n">
        <v>41.65</v>
      </c>
      <c r="L1471" t="n">
        <v>6.75</v>
      </c>
      <c r="M1471" t="n">
        <v>5</v>
      </c>
      <c r="N1471" t="n">
        <v>16.36</v>
      </c>
      <c r="O1471" t="n">
        <v>14387.27</v>
      </c>
      <c r="P1471" t="n">
        <v>55.71</v>
      </c>
      <c r="Q1471" t="n">
        <v>204.14</v>
      </c>
      <c r="R1471" t="n">
        <v>25.21</v>
      </c>
      <c r="S1471" t="n">
        <v>17.37</v>
      </c>
      <c r="T1471" t="n">
        <v>1811.29</v>
      </c>
      <c r="U1471" t="n">
        <v>0.6899999999999999</v>
      </c>
      <c r="V1471" t="n">
        <v>0.75</v>
      </c>
      <c r="W1471" t="n">
        <v>1.15</v>
      </c>
      <c r="X1471" t="n">
        <v>0.11</v>
      </c>
      <c r="Y1471" t="n">
        <v>1</v>
      </c>
      <c r="Z1471" t="n">
        <v>10</v>
      </c>
    </row>
    <row r="1472">
      <c r="A1472" t="n">
        <v>24</v>
      </c>
      <c r="B1472" t="n">
        <v>50</v>
      </c>
      <c r="C1472" t="inlineStr">
        <is>
          <t xml:space="preserve">CONCLUIDO	</t>
        </is>
      </c>
      <c r="D1472" t="n">
        <v>11.1084</v>
      </c>
      <c r="E1472" t="n">
        <v>9</v>
      </c>
      <c r="F1472" t="n">
        <v>6.81</v>
      </c>
      <c r="G1472" t="n">
        <v>58.38</v>
      </c>
      <c r="H1472" t="n">
        <v>1.07</v>
      </c>
      <c r="I1472" t="n">
        <v>7</v>
      </c>
      <c r="J1472" t="n">
        <v>115.08</v>
      </c>
      <c r="K1472" t="n">
        <v>41.65</v>
      </c>
      <c r="L1472" t="n">
        <v>7</v>
      </c>
      <c r="M1472" t="n">
        <v>5</v>
      </c>
      <c r="N1472" t="n">
        <v>16.43</v>
      </c>
      <c r="O1472" t="n">
        <v>14426.96</v>
      </c>
      <c r="P1472" t="n">
        <v>55.78</v>
      </c>
      <c r="Q1472" t="n">
        <v>204.15</v>
      </c>
      <c r="R1472" t="n">
        <v>25.56</v>
      </c>
      <c r="S1472" t="n">
        <v>17.37</v>
      </c>
      <c r="T1472" t="n">
        <v>1989.41</v>
      </c>
      <c r="U1472" t="n">
        <v>0.68</v>
      </c>
      <c r="V1472" t="n">
        <v>0.75</v>
      </c>
      <c r="W1472" t="n">
        <v>1.15</v>
      </c>
      <c r="X1472" t="n">
        <v>0.12</v>
      </c>
      <c r="Y1472" t="n">
        <v>1</v>
      </c>
      <c r="Z1472" t="n">
        <v>10</v>
      </c>
    </row>
    <row r="1473">
      <c r="A1473" t="n">
        <v>25</v>
      </c>
      <c r="B1473" t="n">
        <v>50</v>
      </c>
      <c r="C1473" t="inlineStr">
        <is>
          <t xml:space="preserve">CONCLUIDO	</t>
        </is>
      </c>
      <c r="D1473" t="n">
        <v>11.1063</v>
      </c>
      <c r="E1473" t="n">
        <v>9</v>
      </c>
      <c r="F1473" t="n">
        <v>6.81</v>
      </c>
      <c r="G1473" t="n">
        <v>58.39</v>
      </c>
      <c r="H1473" t="n">
        <v>1.11</v>
      </c>
      <c r="I1473" t="n">
        <v>7</v>
      </c>
      <c r="J1473" t="n">
        <v>115.4</v>
      </c>
      <c r="K1473" t="n">
        <v>41.65</v>
      </c>
      <c r="L1473" t="n">
        <v>7.25</v>
      </c>
      <c r="M1473" t="n">
        <v>5</v>
      </c>
      <c r="N1473" t="n">
        <v>16.5</v>
      </c>
      <c r="O1473" t="n">
        <v>14466.67</v>
      </c>
      <c r="P1473" t="n">
        <v>55.34</v>
      </c>
      <c r="Q1473" t="n">
        <v>204.14</v>
      </c>
      <c r="R1473" t="n">
        <v>25.61</v>
      </c>
      <c r="S1473" t="n">
        <v>17.37</v>
      </c>
      <c r="T1473" t="n">
        <v>2013.96</v>
      </c>
      <c r="U1473" t="n">
        <v>0.68</v>
      </c>
      <c r="V1473" t="n">
        <v>0.75</v>
      </c>
      <c r="W1473" t="n">
        <v>1.15</v>
      </c>
      <c r="X1473" t="n">
        <v>0.12</v>
      </c>
      <c r="Y1473" t="n">
        <v>1</v>
      </c>
      <c r="Z1473" t="n">
        <v>10</v>
      </c>
    </row>
    <row r="1474">
      <c r="A1474" t="n">
        <v>26</v>
      </c>
      <c r="B1474" t="n">
        <v>50</v>
      </c>
      <c r="C1474" t="inlineStr">
        <is>
          <t xml:space="preserve">CONCLUIDO	</t>
        </is>
      </c>
      <c r="D1474" t="n">
        <v>11.0998</v>
      </c>
      <c r="E1474" t="n">
        <v>9.01</v>
      </c>
      <c r="F1474" t="n">
        <v>6.82</v>
      </c>
      <c r="G1474" t="n">
        <v>58.44</v>
      </c>
      <c r="H1474" t="n">
        <v>1.14</v>
      </c>
      <c r="I1474" t="n">
        <v>7</v>
      </c>
      <c r="J1474" t="n">
        <v>115.72</v>
      </c>
      <c r="K1474" t="n">
        <v>41.65</v>
      </c>
      <c r="L1474" t="n">
        <v>7.5</v>
      </c>
      <c r="M1474" t="n">
        <v>5</v>
      </c>
      <c r="N1474" t="n">
        <v>16.57</v>
      </c>
      <c r="O1474" t="n">
        <v>14506.4</v>
      </c>
      <c r="P1474" t="n">
        <v>54.88</v>
      </c>
      <c r="Q1474" t="n">
        <v>204.21</v>
      </c>
      <c r="R1474" t="n">
        <v>25.83</v>
      </c>
      <c r="S1474" t="n">
        <v>17.37</v>
      </c>
      <c r="T1474" t="n">
        <v>2121.58</v>
      </c>
      <c r="U1474" t="n">
        <v>0.67</v>
      </c>
      <c r="V1474" t="n">
        <v>0.75</v>
      </c>
      <c r="W1474" t="n">
        <v>1.15</v>
      </c>
      <c r="X1474" t="n">
        <v>0.13</v>
      </c>
      <c r="Y1474" t="n">
        <v>1</v>
      </c>
      <c r="Z1474" t="n">
        <v>10</v>
      </c>
    </row>
    <row r="1475">
      <c r="A1475" t="n">
        <v>27</v>
      </c>
      <c r="B1475" t="n">
        <v>50</v>
      </c>
      <c r="C1475" t="inlineStr">
        <is>
          <t xml:space="preserve">CONCLUIDO	</t>
        </is>
      </c>
      <c r="D1475" t="n">
        <v>11.1676</v>
      </c>
      <c r="E1475" t="n">
        <v>8.949999999999999</v>
      </c>
      <c r="F1475" t="n">
        <v>6.79</v>
      </c>
      <c r="G1475" t="n">
        <v>67.84999999999999</v>
      </c>
      <c r="H1475" t="n">
        <v>1.18</v>
      </c>
      <c r="I1475" t="n">
        <v>6</v>
      </c>
      <c r="J1475" t="n">
        <v>116.05</v>
      </c>
      <c r="K1475" t="n">
        <v>41.65</v>
      </c>
      <c r="L1475" t="n">
        <v>7.75</v>
      </c>
      <c r="M1475" t="n">
        <v>4</v>
      </c>
      <c r="N1475" t="n">
        <v>16.65</v>
      </c>
      <c r="O1475" t="n">
        <v>14546.17</v>
      </c>
      <c r="P1475" t="n">
        <v>53.73</v>
      </c>
      <c r="Q1475" t="n">
        <v>204.15</v>
      </c>
      <c r="R1475" t="n">
        <v>24.71</v>
      </c>
      <c r="S1475" t="n">
        <v>17.37</v>
      </c>
      <c r="T1475" t="n">
        <v>1567.4</v>
      </c>
      <c r="U1475" t="n">
        <v>0.7</v>
      </c>
      <c r="V1475" t="n">
        <v>0.75</v>
      </c>
      <c r="W1475" t="n">
        <v>1.15</v>
      </c>
      <c r="X1475" t="n">
        <v>0.09</v>
      </c>
      <c r="Y1475" t="n">
        <v>1</v>
      </c>
      <c r="Z1475" t="n">
        <v>10</v>
      </c>
    </row>
    <row r="1476">
      <c r="A1476" t="n">
        <v>28</v>
      </c>
      <c r="B1476" t="n">
        <v>50</v>
      </c>
      <c r="C1476" t="inlineStr">
        <is>
          <t xml:space="preserve">CONCLUIDO	</t>
        </is>
      </c>
      <c r="D1476" t="n">
        <v>11.1628</v>
      </c>
      <c r="E1476" t="n">
        <v>8.960000000000001</v>
      </c>
      <c r="F1476" t="n">
        <v>6.79</v>
      </c>
      <c r="G1476" t="n">
        <v>67.89</v>
      </c>
      <c r="H1476" t="n">
        <v>1.21</v>
      </c>
      <c r="I1476" t="n">
        <v>6</v>
      </c>
      <c r="J1476" t="n">
        <v>116.37</v>
      </c>
      <c r="K1476" t="n">
        <v>41.65</v>
      </c>
      <c r="L1476" t="n">
        <v>8</v>
      </c>
      <c r="M1476" t="n">
        <v>4</v>
      </c>
      <c r="N1476" t="n">
        <v>16.72</v>
      </c>
      <c r="O1476" t="n">
        <v>14585.96</v>
      </c>
      <c r="P1476" t="n">
        <v>53.76</v>
      </c>
      <c r="Q1476" t="n">
        <v>204.14</v>
      </c>
      <c r="R1476" t="n">
        <v>24.8</v>
      </c>
      <c r="S1476" t="n">
        <v>17.37</v>
      </c>
      <c r="T1476" t="n">
        <v>1614.09</v>
      </c>
      <c r="U1476" t="n">
        <v>0.7</v>
      </c>
      <c r="V1476" t="n">
        <v>0.75</v>
      </c>
      <c r="W1476" t="n">
        <v>1.15</v>
      </c>
      <c r="X1476" t="n">
        <v>0.1</v>
      </c>
      <c r="Y1476" t="n">
        <v>1</v>
      </c>
      <c r="Z1476" t="n">
        <v>10</v>
      </c>
    </row>
    <row r="1477">
      <c r="A1477" t="n">
        <v>29</v>
      </c>
      <c r="B1477" t="n">
        <v>50</v>
      </c>
      <c r="C1477" t="inlineStr">
        <is>
          <t xml:space="preserve">CONCLUIDO	</t>
        </is>
      </c>
      <c r="D1477" t="n">
        <v>11.1676</v>
      </c>
      <c r="E1477" t="n">
        <v>8.949999999999999</v>
      </c>
      <c r="F1477" t="n">
        <v>6.79</v>
      </c>
      <c r="G1477" t="n">
        <v>67.84999999999999</v>
      </c>
      <c r="H1477" t="n">
        <v>1.25</v>
      </c>
      <c r="I1477" t="n">
        <v>6</v>
      </c>
      <c r="J1477" t="n">
        <v>116.69</v>
      </c>
      <c r="K1477" t="n">
        <v>41.65</v>
      </c>
      <c r="L1477" t="n">
        <v>8.25</v>
      </c>
      <c r="M1477" t="n">
        <v>3</v>
      </c>
      <c r="N1477" t="n">
        <v>16.79</v>
      </c>
      <c r="O1477" t="n">
        <v>14625.77</v>
      </c>
      <c r="P1477" t="n">
        <v>53.52</v>
      </c>
      <c r="Q1477" t="n">
        <v>204.14</v>
      </c>
      <c r="R1477" t="n">
        <v>24.68</v>
      </c>
      <c r="S1477" t="n">
        <v>17.37</v>
      </c>
      <c r="T1477" t="n">
        <v>1551.65</v>
      </c>
      <c r="U1477" t="n">
        <v>0.7</v>
      </c>
      <c r="V1477" t="n">
        <v>0.75</v>
      </c>
      <c r="W1477" t="n">
        <v>1.15</v>
      </c>
      <c r="X1477" t="n">
        <v>0.09</v>
      </c>
      <c r="Y1477" t="n">
        <v>1</v>
      </c>
      <c r="Z1477" t="n">
        <v>10</v>
      </c>
    </row>
    <row r="1478">
      <c r="A1478" t="n">
        <v>30</v>
      </c>
      <c r="B1478" t="n">
        <v>50</v>
      </c>
      <c r="C1478" t="inlineStr">
        <is>
          <t xml:space="preserve">CONCLUIDO	</t>
        </is>
      </c>
      <c r="D1478" t="n">
        <v>11.1663</v>
      </c>
      <c r="E1478" t="n">
        <v>8.960000000000001</v>
      </c>
      <c r="F1478" t="n">
        <v>6.79</v>
      </c>
      <c r="G1478" t="n">
        <v>67.86</v>
      </c>
      <c r="H1478" t="n">
        <v>1.28</v>
      </c>
      <c r="I1478" t="n">
        <v>6</v>
      </c>
      <c r="J1478" t="n">
        <v>117.01</v>
      </c>
      <c r="K1478" t="n">
        <v>41.65</v>
      </c>
      <c r="L1478" t="n">
        <v>8.5</v>
      </c>
      <c r="M1478" t="n">
        <v>3</v>
      </c>
      <c r="N1478" t="n">
        <v>16.86</v>
      </c>
      <c r="O1478" t="n">
        <v>14665.62</v>
      </c>
      <c r="P1478" t="n">
        <v>52.97</v>
      </c>
      <c r="Q1478" t="n">
        <v>204.14</v>
      </c>
      <c r="R1478" t="n">
        <v>24.81</v>
      </c>
      <c r="S1478" t="n">
        <v>17.37</v>
      </c>
      <c r="T1478" t="n">
        <v>1617.19</v>
      </c>
      <c r="U1478" t="n">
        <v>0.7</v>
      </c>
      <c r="V1478" t="n">
        <v>0.75</v>
      </c>
      <c r="W1478" t="n">
        <v>1.15</v>
      </c>
      <c r="X1478" t="n">
        <v>0.1</v>
      </c>
      <c r="Y1478" t="n">
        <v>1</v>
      </c>
      <c r="Z1478" t="n">
        <v>10</v>
      </c>
    </row>
    <row r="1479">
      <c r="A1479" t="n">
        <v>31</v>
      </c>
      <c r="B1479" t="n">
        <v>50</v>
      </c>
      <c r="C1479" t="inlineStr">
        <is>
          <t xml:space="preserve">CONCLUIDO	</t>
        </is>
      </c>
      <c r="D1479" t="n">
        <v>11.1552</v>
      </c>
      <c r="E1479" t="n">
        <v>8.960000000000001</v>
      </c>
      <c r="F1479" t="n">
        <v>6.79</v>
      </c>
      <c r="G1479" t="n">
        <v>67.95</v>
      </c>
      <c r="H1479" t="n">
        <v>1.32</v>
      </c>
      <c r="I1479" t="n">
        <v>6</v>
      </c>
      <c r="J1479" t="n">
        <v>117.34</v>
      </c>
      <c r="K1479" t="n">
        <v>41.65</v>
      </c>
      <c r="L1479" t="n">
        <v>8.75</v>
      </c>
      <c r="M1479" t="n">
        <v>2</v>
      </c>
      <c r="N1479" t="n">
        <v>16.94</v>
      </c>
      <c r="O1479" t="n">
        <v>14705.49</v>
      </c>
      <c r="P1479" t="n">
        <v>52.95</v>
      </c>
      <c r="Q1479" t="n">
        <v>204.14</v>
      </c>
      <c r="R1479" t="n">
        <v>25.02</v>
      </c>
      <c r="S1479" t="n">
        <v>17.37</v>
      </c>
      <c r="T1479" t="n">
        <v>1724.78</v>
      </c>
      <c r="U1479" t="n">
        <v>0.6899999999999999</v>
      </c>
      <c r="V1479" t="n">
        <v>0.75</v>
      </c>
      <c r="W1479" t="n">
        <v>1.15</v>
      </c>
      <c r="X1479" t="n">
        <v>0.1</v>
      </c>
      <c r="Y1479" t="n">
        <v>1</v>
      </c>
      <c r="Z1479" t="n">
        <v>10</v>
      </c>
    </row>
    <row r="1480">
      <c r="A1480" t="n">
        <v>32</v>
      </c>
      <c r="B1480" t="n">
        <v>50</v>
      </c>
      <c r="C1480" t="inlineStr">
        <is>
          <t xml:space="preserve">CONCLUIDO	</t>
        </is>
      </c>
      <c r="D1480" t="n">
        <v>11.1548</v>
      </c>
      <c r="E1480" t="n">
        <v>8.960000000000001</v>
      </c>
      <c r="F1480" t="n">
        <v>6.8</v>
      </c>
      <c r="G1480" t="n">
        <v>67.95</v>
      </c>
      <c r="H1480" t="n">
        <v>1.35</v>
      </c>
      <c r="I1480" t="n">
        <v>6</v>
      </c>
      <c r="J1480" t="n">
        <v>117.66</v>
      </c>
      <c r="K1480" t="n">
        <v>41.65</v>
      </c>
      <c r="L1480" t="n">
        <v>9</v>
      </c>
      <c r="M1480" t="n">
        <v>2</v>
      </c>
      <c r="N1480" t="n">
        <v>17.01</v>
      </c>
      <c r="O1480" t="n">
        <v>14745.39</v>
      </c>
      <c r="P1480" t="n">
        <v>52.8</v>
      </c>
      <c r="Q1480" t="n">
        <v>204.14</v>
      </c>
      <c r="R1480" t="n">
        <v>25.1</v>
      </c>
      <c r="S1480" t="n">
        <v>17.37</v>
      </c>
      <c r="T1480" t="n">
        <v>1762.31</v>
      </c>
      <c r="U1480" t="n">
        <v>0.6899999999999999</v>
      </c>
      <c r="V1480" t="n">
        <v>0.75</v>
      </c>
      <c r="W1480" t="n">
        <v>1.15</v>
      </c>
      <c r="X1480" t="n">
        <v>0.1</v>
      </c>
      <c r="Y1480" t="n">
        <v>1</v>
      </c>
      <c r="Z1480" t="n">
        <v>10</v>
      </c>
    </row>
    <row r="1481">
      <c r="A1481" t="n">
        <v>33</v>
      </c>
      <c r="B1481" t="n">
        <v>50</v>
      </c>
      <c r="C1481" t="inlineStr">
        <is>
          <t xml:space="preserve">CONCLUIDO	</t>
        </is>
      </c>
      <c r="D1481" t="n">
        <v>11.1552</v>
      </c>
      <c r="E1481" t="n">
        <v>8.960000000000001</v>
      </c>
      <c r="F1481" t="n">
        <v>6.79</v>
      </c>
      <c r="G1481" t="n">
        <v>67.95</v>
      </c>
      <c r="H1481" t="n">
        <v>1.38</v>
      </c>
      <c r="I1481" t="n">
        <v>6</v>
      </c>
      <c r="J1481" t="n">
        <v>117.98</v>
      </c>
      <c r="K1481" t="n">
        <v>41.65</v>
      </c>
      <c r="L1481" t="n">
        <v>9.25</v>
      </c>
      <c r="M1481" t="n">
        <v>1</v>
      </c>
      <c r="N1481" t="n">
        <v>17.08</v>
      </c>
      <c r="O1481" t="n">
        <v>14785.31</v>
      </c>
      <c r="P1481" t="n">
        <v>52.47</v>
      </c>
      <c r="Q1481" t="n">
        <v>204.14</v>
      </c>
      <c r="R1481" t="n">
        <v>25.02</v>
      </c>
      <c r="S1481" t="n">
        <v>17.37</v>
      </c>
      <c r="T1481" t="n">
        <v>1723.87</v>
      </c>
      <c r="U1481" t="n">
        <v>0.6899999999999999</v>
      </c>
      <c r="V1481" t="n">
        <v>0.75</v>
      </c>
      <c r="W1481" t="n">
        <v>1.15</v>
      </c>
      <c r="X1481" t="n">
        <v>0.1</v>
      </c>
      <c r="Y1481" t="n">
        <v>1</v>
      </c>
      <c r="Z1481" t="n">
        <v>10</v>
      </c>
    </row>
    <row r="1482">
      <c r="A1482" t="n">
        <v>34</v>
      </c>
      <c r="B1482" t="n">
        <v>50</v>
      </c>
      <c r="C1482" t="inlineStr">
        <is>
          <t xml:space="preserve">CONCLUIDO	</t>
        </is>
      </c>
      <c r="D1482" t="n">
        <v>11.1573</v>
      </c>
      <c r="E1482" t="n">
        <v>8.960000000000001</v>
      </c>
      <c r="F1482" t="n">
        <v>6.79</v>
      </c>
      <c r="G1482" t="n">
        <v>67.93000000000001</v>
      </c>
      <c r="H1482" t="n">
        <v>1.42</v>
      </c>
      <c r="I1482" t="n">
        <v>6</v>
      </c>
      <c r="J1482" t="n">
        <v>118.31</v>
      </c>
      <c r="K1482" t="n">
        <v>41.65</v>
      </c>
      <c r="L1482" t="n">
        <v>9.5</v>
      </c>
      <c r="M1482" t="n">
        <v>1</v>
      </c>
      <c r="N1482" t="n">
        <v>17.16</v>
      </c>
      <c r="O1482" t="n">
        <v>14825.26</v>
      </c>
      <c r="P1482" t="n">
        <v>52.34</v>
      </c>
      <c r="Q1482" t="n">
        <v>204.14</v>
      </c>
      <c r="R1482" t="n">
        <v>25</v>
      </c>
      <c r="S1482" t="n">
        <v>17.37</v>
      </c>
      <c r="T1482" t="n">
        <v>1710.93</v>
      </c>
      <c r="U1482" t="n">
        <v>0.7</v>
      </c>
      <c r="V1482" t="n">
        <v>0.75</v>
      </c>
      <c r="W1482" t="n">
        <v>1.15</v>
      </c>
      <c r="X1482" t="n">
        <v>0.1</v>
      </c>
      <c r="Y1482" t="n">
        <v>1</v>
      </c>
      <c r="Z1482" t="n">
        <v>10</v>
      </c>
    </row>
    <row r="1483">
      <c r="A1483" t="n">
        <v>35</v>
      </c>
      <c r="B1483" t="n">
        <v>50</v>
      </c>
      <c r="C1483" t="inlineStr">
        <is>
          <t xml:space="preserve">CONCLUIDO	</t>
        </is>
      </c>
      <c r="D1483" t="n">
        <v>11.1583</v>
      </c>
      <c r="E1483" t="n">
        <v>8.960000000000001</v>
      </c>
      <c r="F1483" t="n">
        <v>6.79</v>
      </c>
      <c r="G1483" t="n">
        <v>67.92</v>
      </c>
      <c r="H1483" t="n">
        <v>1.45</v>
      </c>
      <c r="I1483" t="n">
        <v>6</v>
      </c>
      <c r="J1483" t="n">
        <v>118.63</v>
      </c>
      <c r="K1483" t="n">
        <v>41.65</v>
      </c>
      <c r="L1483" t="n">
        <v>9.75</v>
      </c>
      <c r="M1483" t="n">
        <v>1</v>
      </c>
      <c r="N1483" t="n">
        <v>17.23</v>
      </c>
      <c r="O1483" t="n">
        <v>14865.24</v>
      </c>
      <c r="P1483" t="n">
        <v>52.19</v>
      </c>
      <c r="Q1483" t="n">
        <v>204.14</v>
      </c>
      <c r="R1483" t="n">
        <v>24.9</v>
      </c>
      <c r="S1483" t="n">
        <v>17.37</v>
      </c>
      <c r="T1483" t="n">
        <v>1664.32</v>
      </c>
      <c r="U1483" t="n">
        <v>0.7</v>
      </c>
      <c r="V1483" t="n">
        <v>0.75</v>
      </c>
      <c r="W1483" t="n">
        <v>1.15</v>
      </c>
      <c r="X1483" t="n">
        <v>0.1</v>
      </c>
      <c r="Y1483" t="n">
        <v>1</v>
      </c>
      <c r="Z1483" t="n">
        <v>10</v>
      </c>
    </row>
    <row r="1484">
      <c r="A1484" t="n">
        <v>36</v>
      </c>
      <c r="B1484" t="n">
        <v>50</v>
      </c>
      <c r="C1484" t="inlineStr">
        <is>
          <t xml:space="preserve">CONCLUIDO	</t>
        </is>
      </c>
      <c r="D1484" t="n">
        <v>11.1586</v>
      </c>
      <c r="E1484" t="n">
        <v>8.960000000000001</v>
      </c>
      <c r="F1484" t="n">
        <v>6.79</v>
      </c>
      <c r="G1484" t="n">
        <v>67.92</v>
      </c>
      <c r="H1484" t="n">
        <v>1.48</v>
      </c>
      <c r="I1484" t="n">
        <v>6</v>
      </c>
      <c r="J1484" t="n">
        <v>118.96</v>
      </c>
      <c r="K1484" t="n">
        <v>41.65</v>
      </c>
      <c r="L1484" t="n">
        <v>10</v>
      </c>
      <c r="M1484" t="n">
        <v>0</v>
      </c>
      <c r="N1484" t="n">
        <v>17.31</v>
      </c>
      <c r="O1484" t="n">
        <v>14905.25</v>
      </c>
      <c r="P1484" t="n">
        <v>52.21</v>
      </c>
      <c r="Q1484" t="n">
        <v>204.14</v>
      </c>
      <c r="R1484" t="n">
        <v>24.92</v>
      </c>
      <c r="S1484" t="n">
        <v>17.37</v>
      </c>
      <c r="T1484" t="n">
        <v>1672.37</v>
      </c>
      <c r="U1484" t="n">
        <v>0.7</v>
      </c>
      <c r="V1484" t="n">
        <v>0.75</v>
      </c>
      <c r="W1484" t="n">
        <v>1.15</v>
      </c>
      <c r="X1484" t="n">
        <v>0.1</v>
      </c>
      <c r="Y1484" t="n">
        <v>1</v>
      </c>
      <c r="Z1484" t="n">
        <v>10</v>
      </c>
    </row>
    <row r="1485">
      <c r="A1485" t="n">
        <v>0</v>
      </c>
      <c r="B1485" t="n">
        <v>25</v>
      </c>
      <c r="C1485" t="inlineStr">
        <is>
          <t xml:space="preserve">CONCLUIDO	</t>
        </is>
      </c>
      <c r="D1485" t="n">
        <v>10.4043</v>
      </c>
      <c r="E1485" t="n">
        <v>9.609999999999999</v>
      </c>
      <c r="F1485" t="n">
        <v>7.34</v>
      </c>
      <c r="G1485" t="n">
        <v>12.96</v>
      </c>
      <c r="H1485" t="n">
        <v>0.28</v>
      </c>
      <c r="I1485" t="n">
        <v>34</v>
      </c>
      <c r="J1485" t="n">
        <v>61.76</v>
      </c>
      <c r="K1485" t="n">
        <v>28.92</v>
      </c>
      <c r="L1485" t="n">
        <v>1</v>
      </c>
      <c r="M1485" t="n">
        <v>32</v>
      </c>
      <c r="N1485" t="n">
        <v>6.84</v>
      </c>
      <c r="O1485" t="n">
        <v>7851.41</v>
      </c>
      <c r="P1485" t="n">
        <v>45.91</v>
      </c>
      <c r="Q1485" t="n">
        <v>204.15</v>
      </c>
      <c r="R1485" t="n">
        <v>42.25</v>
      </c>
      <c r="S1485" t="n">
        <v>17.37</v>
      </c>
      <c r="T1485" t="n">
        <v>10197.17</v>
      </c>
      <c r="U1485" t="n">
        <v>0.41</v>
      </c>
      <c r="V1485" t="n">
        <v>0.7</v>
      </c>
      <c r="W1485" t="n">
        <v>1.19</v>
      </c>
      <c r="X1485" t="n">
        <v>0.65</v>
      </c>
      <c r="Y1485" t="n">
        <v>1</v>
      </c>
      <c r="Z1485" t="n">
        <v>10</v>
      </c>
    </row>
    <row r="1486">
      <c r="A1486" t="n">
        <v>1</v>
      </c>
      <c r="B1486" t="n">
        <v>25</v>
      </c>
      <c r="C1486" t="inlineStr">
        <is>
          <t xml:space="preserve">CONCLUIDO	</t>
        </is>
      </c>
      <c r="D1486" t="n">
        <v>10.6553</v>
      </c>
      <c r="E1486" t="n">
        <v>9.380000000000001</v>
      </c>
      <c r="F1486" t="n">
        <v>7.21</v>
      </c>
      <c r="G1486" t="n">
        <v>16.03</v>
      </c>
      <c r="H1486" t="n">
        <v>0.35</v>
      </c>
      <c r="I1486" t="n">
        <v>27</v>
      </c>
      <c r="J1486" t="n">
        <v>62.05</v>
      </c>
      <c r="K1486" t="n">
        <v>28.92</v>
      </c>
      <c r="L1486" t="n">
        <v>1.25</v>
      </c>
      <c r="M1486" t="n">
        <v>25</v>
      </c>
      <c r="N1486" t="n">
        <v>6.88</v>
      </c>
      <c r="O1486" t="n">
        <v>7887.12</v>
      </c>
      <c r="P1486" t="n">
        <v>44.45</v>
      </c>
      <c r="Q1486" t="n">
        <v>204.19</v>
      </c>
      <c r="R1486" t="n">
        <v>37.98</v>
      </c>
      <c r="S1486" t="n">
        <v>17.37</v>
      </c>
      <c r="T1486" t="n">
        <v>8095.35</v>
      </c>
      <c r="U1486" t="n">
        <v>0.46</v>
      </c>
      <c r="V1486" t="n">
        <v>0.71</v>
      </c>
      <c r="W1486" t="n">
        <v>1.18</v>
      </c>
      <c r="X1486" t="n">
        <v>0.52</v>
      </c>
      <c r="Y1486" t="n">
        <v>1</v>
      </c>
      <c r="Z1486" t="n">
        <v>10</v>
      </c>
    </row>
    <row r="1487">
      <c r="A1487" t="n">
        <v>2</v>
      </c>
      <c r="B1487" t="n">
        <v>25</v>
      </c>
      <c r="C1487" t="inlineStr">
        <is>
          <t xml:space="preserve">CONCLUIDO	</t>
        </is>
      </c>
      <c r="D1487" t="n">
        <v>10.8473</v>
      </c>
      <c r="E1487" t="n">
        <v>9.220000000000001</v>
      </c>
      <c r="F1487" t="n">
        <v>7.12</v>
      </c>
      <c r="G1487" t="n">
        <v>19.41</v>
      </c>
      <c r="H1487" t="n">
        <v>0.42</v>
      </c>
      <c r="I1487" t="n">
        <v>22</v>
      </c>
      <c r="J1487" t="n">
        <v>62.34</v>
      </c>
      <c r="K1487" t="n">
        <v>28.92</v>
      </c>
      <c r="L1487" t="n">
        <v>1.5</v>
      </c>
      <c r="M1487" t="n">
        <v>20</v>
      </c>
      <c r="N1487" t="n">
        <v>6.92</v>
      </c>
      <c r="O1487" t="n">
        <v>7922.85</v>
      </c>
      <c r="P1487" t="n">
        <v>43.29</v>
      </c>
      <c r="Q1487" t="n">
        <v>204.15</v>
      </c>
      <c r="R1487" t="n">
        <v>35.09</v>
      </c>
      <c r="S1487" t="n">
        <v>17.37</v>
      </c>
      <c r="T1487" t="n">
        <v>6677.52</v>
      </c>
      <c r="U1487" t="n">
        <v>0.5</v>
      </c>
      <c r="V1487" t="n">
        <v>0.72</v>
      </c>
      <c r="W1487" t="n">
        <v>1.17</v>
      </c>
      <c r="X1487" t="n">
        <v>0.43</v>
      </c>
      <c r="Y1487" t="n">
        <v>1</v>
      </c>
      <c r="Z1487" t="n">
        <v>10</v>
      </c>
    </row>
    <row r="1488">
      <c r="A1488" t="n">
        <v>3</v>
      </c>
      <c r="B1488" t="n">
        <v>25</v>
      </c>
      <c r="C1488" t="inlineStr">
        <is>
          <t xml:space="preserve">CONCLUIDO	</t>
        </is>
      </c>
      <c r="D1488" t="n">
        <v>10.98</v>
      </c>
      <c r="E1488" t="n">
        <v>9.109999999999999</v>
      </c>
      <c r="F1488" t="n">
        <v>7.05</v>
      </c>
      <c r="G1488" t="n">
        <v>22.26</v>
      </c>
      <c r="H1488" t="n">
        <v>0.49</v>
      </c>
      <c r="I1488" t="n">
        <v>19</v>
      </c>
      <c r="J1488" t="n">
        <v>62.63</v>
      </c>
      <c r="K1488" t="n">
        <v>28.92</v>
      </c>
      <c r="L1488" t="n">
        <v>1.75</v>
      </c>
      <c r="M1488" t="n">
        <v>17</v>
      </c>
      <c r="N1488" t="n">
        <v>6.96</v>
      </c>
      <c r="O1488" t="n">
        <v>7958.6</v>
      </c>
      <c r="P1488" t="n">
        <v>42.16</v>
      </c>
      <c r="Q1488" t="n">
        <v>204.17</v>
      </c>
      <c r="R1488" t="n">
        <v>32.97</v>
      </c>
      <c r="S1488" t="n">
        <v>17.37</v>
      </c>
      <c r="T1488" t="n">
        <v>5630.48</v>
      </c>
      <c r="U1488" t="n">
        <v>0.53</v>
      </c>
      <c r="V1488" t="n">
        <v>0.72</v>
      </c>
      <c r="W1488" t="n">
        <v>1.16</v>
      </c>
      <c r="X1488" t="n">
        <v>0.36</v>
      </c>
      <c r="Y1488" t="n">
        <v>1</v>
      </c>
      <c r="Z1488" t="n">
        <v>10</v>
      </c>
    </row>
    <row r="1489">
      <c r="A1489" t="n">
        <v>4</v>
      </c>
      <c r="B1489" t="n">
        <v>25</v>
      </c>
      <c r="C1489" t="inlineStr">
        <is>
          <t xml:space="preserve">CONCLUIDO	</t>
        </is>
      </c>
      <c r="D1489" t="n">
        <v>11.0981</v>
      </c>
      <c r="E1489" t="n">
        <v>9.01</v>
      </c>
      <c r="F1489" t="n">
        <v>6.99</v>
      </c>
      <c r="G1489" t="n">
        <v>26.22</v>
      </c>
      <c r="H1489" t="n">
        <v>0.55</v>
      </c>
      <c r="I1489" t="n">
        <v>16</v>
      </c>
      <c r="J1489" t="n">
        <v>62.92</v>
      </c>
      <c r="K1489" t="n">
        <v>28.92</v>
      </c>
      <c r="L1489" t="n">
        <v>2</v>
      </c>
      <c r="M1489" t="n">
        <v>14</v>
      </c>
      <c r="N1489" t="n">
        <v>7</v>
      </c>
      <c r="O1489" t="n">
        <v>7994.37</v>
      </c>
      <c r="P1489" t="n">
        <v>40.98</v>
      </c>
      <c r="Q1489" t="n">
        <v>204.18</v>
      </c>
      <c r="R1489" t="n">
        <v>31.38</v>
      </c>
      <c r="S1489" t="n">
        <v>17.37</v>
      </c>
      <c r="T1489" t="n">
        <v>4851.34</v>
      </c>
      <c r="U1489" t="n">
        <v>0.55</v>
      </c>
      <c r="V1489" t="n">
        <v>0.73</v>
      </c>
      <c r="W1489" t="n">
        <v>1.16</v>
      </c>
      <c r="X1489" t="n">
        <v>0.3</v>
      </c>
      <c r="Y1489" t="n">
        <v>1</v>
      </c>
      <c r="Z1489" t="n">
        <v>10</v>
      </c>
    </row>
    <row r="1490">
      <c r="A1490" t="n">
        <v>5</v>
      </c>
      <c r="B1490" t="n">
        <v>25</v>
      </c>
      <c r="C1490" t="inlineStr">
        <is>
          <t xml:space="preserve">CONCLUIDO	</t>
        </is>
      </c>
      <c r="D1490" t="n">
        <v>11.1878</v>
      </c>
      <c r="E1490" t="n">
        <v>8.94</v>
      </c>
      <c r="F1490" t="n">
        <v>6.95</v>
      </c>
      <c r="G1490" t="n">
        <v>29.78</v>
      </c>
      <c r="H1490" t="n">
        <v>0.62</v>
      </c>
      <c r="I1490" t="n">
        <v>14</v>
      </c>
      <c r="J1490" t="n">
        <v>63.21</v>
      </c>
      <c r="K1490" t="n">
        <v>28.92</v>
      </c>
      <c r="L1490" t="n">
        <v>2.25</v>
      </c>
      <c r="M1490" t="n">
        <v>12</v>
      </c>
      <c r="N1490" t="n">
        <v>7.04</v>
      </c>
      <c r="O1490" t="n">
        <v>8030.17</v>
      </c>
      <c r="P1490" t="n">
        <v>40.06</v>
      </c>
      <c r="Q1490" t="n">
        <v>204.19</v>
      </c>
      <c r="R1490" t="n">
        <v>29.78</v>
      </c>
      <c r="S1490" t="n">
        <v>17.37</v>
      </c>
      <c r="T1490" t="n">
        <v>4062.75</v>
      </c>
      <c r="U1490" t="n">
        <v>0.58</v>
      </c>
      <c r="V1490" t="n">
        <v>0.74</v>
      </c>
      <c r="W1490" t="n">
        <v>1.16</v>
      </c>
      <c r="X1490" t="n">
        <v>0.26</v>
      </c>
      <c r="Y1490" t="n">
        <v>1</v>
      </c>
      <c r="Z1490" t="n">
        <v>10</v>
      </c>
    </row>
    <row r="1491">
      <c r="A1491" t="n">
        <v>6</v>
      </c>
      <c r="B1491" t="n">
        <v>25</v>
      </c>
      <c r="C1491" t="inlineStr">
        <is>
          <t xml:space="preserve">CONCLUIDO	</t>
        </is>
      </c>
      <c r="D1491" t="n">
        <v>11.2188</v>
      </c>
      <c r="E1491" t="n">
        <v>8.91</v>
      </c>
      <c r="F1491" t="n">
        <v>6.94</v>
      </c>
      <c r="G1491" t="n">
        <v>32.02</v>
      </c>
      <c r="H1491" t="n">
        <v>0.6899999999999999</v>
      </c>
      <c r="I1491" t="n">
        <v>13</v>
      </c>
      <c r="J1491" t="n">
        <v>63.5</v>
      </c>
      <c r="K1491" t="n">
        <v>28.92</v>
      </c>
      <c r="L1491" t="n">
        <v>2.5</v>
      </c>
      <c r="M1491" t="n">
        <v>11</v>
      </c>
      <c r="N1491" t="n">
        <v>7.08</v>
      </c>
      <c r="O1491" t="n">
        <v>8065.98</v>
      </c>
      <c r="P1491" t="n">
        <v>39.17</v>
      </c>
      <c r="Q1491" t="n">
        <v>204.15</v>
      </c>
      <c r="R1491" t="n">
        <v>29.42</v>
      </c>
      <c r="S1491" t="n">
        <v>17.37</v>
      </c>
      <c r="T1491" t="n">
        <v>3885.61</v>
      </c>
      <c r="U1491" t="n">
        <v>0.59</v>
      </c>
      <c r="V1491" t="n">
        <v>0.74</v>
      </c>
      <c r="W1491" t="n">
        <v>1.16</v>
      </c>
      <c r="X1491" t="n">
        <v>0.25</v>
      </c>
      <c r="Y1491" t="n">
        <v>1</v>
      </c>
      <c r="Z1491" t="n">
        <v>10</v>
      </c>
    </row>
    <row r="1492">
      <c r="A1492" t="n">
        <v>7</v>
      </c>
      <c r="B1492" t="n">
        <v>25</v>
      </c>
      <c r="C1492" t="inlineStr">
        <is>
          <t xml:space="preserve">CONCLUIDO	</t>
        </is>
      </c>
      <c r="D1492" t="n">
        <v>11.3208</v>
      </c>
      <c r="E1492" t="n">
        <v>8.83</v>
      </c>
      <c r="F1492" t="n">
        <v>6.88</v>
      </c>
      <c r="G1492" t="n">
        <v>37.55</v>
      </c>
      <c r="H1492" t="n">
        <v>0.75</v>
      </c>
      <c r="I1492" t="n">
        <v>11</v>
      </c>
      <c r="J1492" t="n">
        <v>63.79</v>
      </c>
      <c r="K1492" t="n">
        <v>28.92</v>
      </c>
      <c r="L1492" t="n">
        <v>2.75</v>
      </c>
      <c r="M1492" t="n">
        <v>8</v>
      </c>
      <c r="N1492" t="n">
        <v>7.12</v>
      </c>
      <c r="O1492" t="n">
        <v>8101.81</v>
      </c>
      <c r="P1492" t="n">
        <v>37.93</v>
      </c>
      <c r="Q1492" t="n">
        <v>204.15</v>
      </c>
      <c r="R1492" t="n">
        <v>27.78</v>
      </c>
      <c r="S1492" t="n">
        <v>17.37</v>
      </c>
      <c r="T1492" t="n">
        <v>3075.92</v>
      </c>
      <c r="U1492" t="n">
        <v>0.63</v>
      </c>
      <c r="V1492" t="n">
        <v>0.74</v>
      </c>
      <c r="W1492" t="n">
        <v>1.16</v>
      </c>
      <c r="X1492" t="n">
        <v>0.19</v>
      </c>
      <c r="Y1492" t="n">
        <v>1</v>
      </c>
      <c r="Z1492" t="n">
        <v>10</v>
      </c>
    </row>
    <row r="1493">
      <c r="A1493" t="n">
        <v>8</v>
      </c>
      <c r="B1493" t="n">
        <v>25</v>
      </c>
      <c r="C1493" t="inlineStr">
        <is>
          <t xml:space="preserve">CONCLUIDO	</t>
        </is>
      </c>
      <c r="D1493" t="n">
        <v>11.3597</v>
      </c>
      <c r="E1493" t="n">
        <v>8.800000000000001</v>
      </c>
      <c r="F1493" t="n">
        <v>6.87</v>
      </c>
      <c r="G1493" t="n">
        <v>41.21</v>
      </c>
      <c r="H1493" t="n">
        <v>0.8100000000000001</v>
      </c>
      <c r="I1493" t="n">
        <v>10</v>
      </c>
      <c r="J1493" t="n">
        <v>64.08</v>
      </c>
      <c r="K1493" t="n">
        <v>28.92</v>
      </c>
      <c r="L1493" t="n">
        <v>3</v>
      </c>
      <c r="M1493" t="n">
        <v>6</v>
      </c>
      <c r="N1493" t="n">
        <v>7.16</v>
      </c>
      <c r="O1493" t="n">
        <v>8137.65</v>
      </c>
      <c r="P1493" t="n">
        <v>37.1</v>
      </c>
      <c r="Q1493" t="n">
        <v>204.15</v>
      </c>
      <c r="R1493" t="n">
        <v>27.24</v>
      </c>
      <c r="S1493" t="n">
        <v>17.37</v>
      </c>
      <c r="T1493" t="n">
        <v>2810.72</v>
      </c>
      <c r="U1493" t="n">
        <v>0.64</v>
      </c>
      <c r="V1493" t="n">
        <v>0.74</v>
      </c>
      <c r="W1493" t="n">
        <v>1.16</v>
      </c>
      <c r="X1493" t="n">
        <v>0.18</v>
      </c>
      <c r="Y1493" t="n">
        <v>1</v>
      </c>
      <c r="Z1493" t="n">
        <v>10</v>
      </c>
    </row>
    <row r="1494">
      <c r="A1494" t="n">
        <v>9</v>
      </c>
      <c r="B1494" t="n">
        <v>25</v>
      </c>
      <c r="C1494" t="inlineStr">
        <is>
          <t xml:space="preserve">CONCLUIDO	</t>
        </is>
      </c>
      <c r="D1494" t="n">
        <v>11.35</v>
      </c>
      <c r="E1494" t="n">
        <v>8.81</v>
      </c>
      <c r="F1494" t="n">
        <v>6.88</v>
      </c>
      <c r="G1494" t="n">
        <v>41.26</v>
      </c>
      <c r="H1494" t="n">
        <v>0.88</v>
      </c>
      <c r="I1494" t="n">
        <v>10</v>
      </c>
      <c r="J1494" t="n">
        <v>64.38</v>
      </c>
      <c r="K1494" t="n">
        <v>28.92</v>
      </c>
      <c r="L1494" t="n">
        <v>3.25</v>
      </c>
      <c r="M1494" t="n">
        <v>3</v>
      </c>
      <c r="N1494" t="n">
        <v>7.2</v>
      </c>
      <c r="O1494" t="n">
        <v>8173.52</v>
      </c>
      <c r="P1494" t="n">
        <v>36.85</v>
      </c>
      <c r="Q1494" t="n">
        <v>204.17</v>
      </c>
      <c r="R1494" t="n">
        <v>27.35</v>
      </c>
      <c r="S1494" t="n">
        <v>17.37</v>
      </c>
      <c r="T1494" t="n">
        <v>2864.99</v>
      </c>
      <c r="U1494" t="n">
        <v>0.64</v>
      </c>
      <c r="V1494" t="n">
        <v>0.74</v>
      </c>
      <c r="W1494" t="n">
        <v>1.16</v>
      </c>
      <c r="X1494" t="n">
        <v>0.18</v>
      </c>
      <c r="Y1494" t="n">
        <v>1</v>
      </c>
      <c r="Z1494" t="n">
        <v>10</v>
      </c>
    </row>
    <row r="1495">
      <c r="A1495" t="n">
        <v>10</v>
      </c>
      <c r="B1495" t="n">
        <v>25</v>
      </c>
      <c r="C1495" t="inlineStr">
        <is>
          <t xml:space="preserve">CONCLUIDO	</t>
        </is>
      </c>
      <c r="D1495" t="n">
        <v>11.3486</v>
      </c>
      <c r="E1495" t="n">
        <v>8.81</v>
      </c>
      <c r="F1495" t="n">
        <v>6.88</v>
      </c>
      <c r="G1495" t="n">
        <v>41.26</v>
      </c>
      <c r="H1495" t="n">
        <v>0.9399999999999999</v>
      </c>
      <c r="I1495" t="n">
        <v>10</v>
      </c>
      <c r="J1495" t="n">
        <v>64.67</v>
      </c>
      <c r="K1495" t="n">
        <v>28.92</v>
      </c>
      <c r="L1495" t="n">
        <v>3.5</v>
      </c>
      <c r="M1495" t="n">
        <v>1</v>
      </c>
      <c r="N1495" t="n">
        <v>7.24</v>
      </c>
      <c r="O1495" t="n">
        <v>8209.41</v>
      </c>
      <c r="P1495" t="n">
        <v>36.89</v>
      </c>
      <c r="Q1495" t="n">
        <v>204.14</v>
      </c>
      <c r="R1495" t="n">
        <v>27.4</v>
      </c>
      <c r="S1495" t="n">
        <v>17.37</v>
      </c>
      <c r="T1495" t="n">
        <v>2894.06</v>
      </c>
      <c r="U1495" t="n">
        <v>0.63</v>
      </c>
      <c r="V1495" t="n">
        <v>0.74</v>
      </c>
      <c r="W1495" t="n">
        <v>1.16</v>
      </c>
      <c r="X1495" t="n">
        <v>0.19</v>
      </c>
      <c r="Y1495" t="n">
        <v>1</v>
      </c>
      <c r="Z1495" t="n">
        <v>10</v>
      </c>
    </row>
    <row r="1496">
      <c r="A1496" t="n">
        <v>11</v>
      </c>
      <c r="B1496" t="n">
        <v>25</v>
      </c>
      <c r="C1496" t="inlineStr">
        <is>
          <t xml:space="preserve">CONCLUIDO	</t>
        </is>
      </c>
      <c r="D1496" t="n">
        <v>11.3464</v>
      </c>
      <c r="E1496" t="n">
        <v>8.81</v>
      </c>
      <c r="F1496" t="n">
        <v>6.88</v>
      </c>
      <c r="G1496" t="n">
        <v>41.27</v>
      </c>
      <c r="H1496" t="n">
        <v>1.01</v>
      </c>
      <c r="I1496" t="n">
        <v>10</v>
      </c>
      <c r="J1496" t="n">
        <v>64.95999999999999</v>
      </c>
      <c r="K1496" t="n">
        <v>28.92</v>
      </c>
      <c r="L1496" t="n">
        <v>3.75</v>
      </c>
      <c r="M1496" t="n">
        <v>0</v>
      </c>
      <c r="N1496" t="n">
        <v>7.28</v>
      </c>
      <c r="O1496" t="n">
        <v>8245.32</v>
      </c>
      <c r="P1496" t="n">
        <v>36.9</v>
      </c>
      <c r="Q1496" t="n">
        <v>204.14</v>
      </c>
      <c r="R1496" t="n">
        <v>27.36</v>
      </c>
      <c r="S1496" t="n">
        <v>17.37</v>
      </c>
      <c r="T1496" t="n">
        <v>2872.54</v>
      </c>
      <c r="U1496" t="n">
        <v>0.63</v>
      </c>
      <c r="V1496" t="n">
        <v>0.74</v>
      </c>
      <c r="W1496" t="n">
        <v>1.16</v>
      </c>
      <c r="X1496" t="n">
        <v>0.19</v>
      </c>
      <c r="Y1496" t="n">
        <v>1</v>
      </c>
      <c r="Z1496" t="n">
        <v>10</v>
      </c>
    </row>
    <row r="1497">
      <c r="A1497" t="n">
        <v>0</v>
      </c>
      <c r="B1497" t="n">
        <v>85</v>
      </c>
      <c r="C1497" t="inlineStr">
        <is>
          <t xml:space="preserve">CONCLUIDO	</t>
        </is>
      </c>
      <c r="D1497" t="n">
        <v>7.5949</v>
      </c>
      <c r="E1497" t="n">
        <v>13.17</v>
      </c>
      <c r="F1497" t="n">
        <v>8.220000000000001</v>
      </c>
      <c r="G1497" t="n">
        <v>6.49</v>
      </c>
      <c r="H1497" t="n">
        <v>0.11</v>
      </c>
      <c r="I1497" t="n">
        <v>76</v>
      </c>
      <c r="J1497" t="n">
        <v>167.88</v>
      </c>
      <c r="K1497" t="n">
        <v>51.39</v>
      </c>
      <c r="L1497" t="n">
        <v>1</v>
      </c>
      <c r="M1497" t="n">
        <v>74</v>
      </c>
      <c r="N1497" t="n">
        <v>30.49</v>
      </c>
      <c r="O1497" t="n">
        <v>20939.59</v>
      </c>
      <c r="P1497" t="n">
        <v>104.32</v>
      </c>
      <c r="Q1497" t="n">
        <v>204.18</v>
      </c>
      <c r="R1497" t="n">
        <v>69.45999999999999</v>
      </c>
      <c r="S1497" t="n">
        <v>17.37</v>
      </c>
      <c r="T1497" t="n">
        <v>23593.99</v>
      </c>
      <c r="U1497" t="n">
        <v>0.25</v>
      </c>
      <c r="V1497" t="n">
        <v>0.62</v>
      </c>
      <c r="W1497" t="n">
        <v>1.26</v>
      </c>
      <c r="X1497" t="n">
        <v>1.53</v>
      </c>
      <c r="Y1497" t="n">
        <v>1</v>
      </c>
      <c r="Z1497" t="n">
        <v>10</v>
      </c>
    </row>
    <row r="1498">
      <c r="A1498" t="n">
        <v>1</v>
      </c>
      <c r="B1498" t="n">
        <v>85</v>
      </c>
      <c r="C1498" t="inlineStr">
        <is>
          <t xml:space="preserve">CONCLUIDO	</t>
        </is>
      </c>
      <c r="D1498" t="n">
        <v>8.1546</v>
      </c>
      <c r="E1498" t="n">
        <v>12.26</v>
      </c>
      <c r="F1498" t="n">
        <v>7.89</v>
      </c>
      <c r="G1498" t="n">
        <v>8.02</v>
      </c>
      <c r="H1498" t="n">
        <v>0.13</v>
      </c>
      <c r="I1498" t="n">
        <v>59</v>
      </c>
      <c r="J1498" t="n">
        <v>168.25</v>
      </c>
      <c r="K1498" t="n">
        <v>51.39</v>
      </c>
      <c r="L1498" t="n">
        <v>1.25</v>
      </c>
      <c r="M1498" t="n">
        <v>57</v>
      </c>
      <c r="N1498" t="n">
        <v>30.6</v>
      </c>
      <c r="O1498" t="n">
        <v>20984.25</v>
      </c>
      <c r="P1498" t="n">
        <v>99.95999999999999</v>
      </c>
      <c r="Q1498" t="n">
        <v>204.19</v>
      </c>
      <c r="R1498" t="n">
        <v>59.09</v>
      </c>
      <c r="S1498" t="n">
        <v>17.37</v>
      </c>
      <c r="T1498" t="n">
        <v>18493.22</v>
      </c>
      <c r="U1498" t="n">
        <v>0.29</v>
      </c>
      <c r="V1498" t="n">
        <v>0.65</v>
      </c>
      <c r="W1498" t="n">
        <v>1.24</v>
      </c>
      <c r="X1498" t="n">
        <v>1.2</v>
      </c>
      <c r="Y1498" t="n">
        <v>1</v>
      </c>
      <c r="Z1498" t="n">
        <v>10</v>
      </c>
    </row>
    <row r="1499">
      <c r="A1499" t="n">
        <v>2</v>
      </c>
      <c r="B1499" t="n">
        <v>85</v>
      </c>
      <c r="C1499" t="inlineStr">
        <is>
          <t xml:space="preserve">CONCLUIDO	</t>
        </is>
      </c>
      <c r="D1499" t="n">
        <v>8.577400000000001</v>
      </c>
      <c r="E1499" t="n">
        <v>11.66</v>
      </c>
      <c r="F1499" t="n">
        <v>7.66</v>
      </c>
      <c r="G1499" t="n">
        <v>9.57</v>
      </c>
      <c r="H1499" t="n">
        <v>0.16</v>
      </c>
      <c r="I1499" t="n">
        <v>48</v>
      </c>
      <c r="J1499" t="n">
        <v>168.61</v>
      </c>
      <c r="K1499" t="n">
        <v>51.39</v>
      </c>
      <c r="L1499" t="n">
        <v>1.5</v>
      </c>
      <c r="M1499" t="n">
        <v>46</v>
      </c>
      <c r="N1499" t="n">
        <v>30.71</v>
      </c>
      <c r="O1499" t="n">
        <v>21028.94</v>
      </c>
      <c r="P1499" t="n">
        <v>96.81999999999999</v>
      </c>
      <c r="Q1499" t="n">
        <v>204.17</v>
      </c>
      <c r="R1499" t="n">
        <v>51.63</v>
      </c>
      <c r="S1499" t="n">
        <v>17.37</v>
      </c>
      <c r="T1499" t="n">
        <v>14816.87</v>
      </c>
      <c r="U1499" t="n">
        <v>0.34</v>
      </c>
      <c r="V1499" t="n">
        <v>0.67</v>
      </c>
      <c r="W1499" t="n">
        <v>1.23</v>
      </c>
      <c r="X1499" t="n">
        <v>0.97</v>
      </c>
      <c r="Y1499" t="n">
        <v>1</v>
      </c>
      <c r="Z1499" t="n">
        <v>10</v>
      </c>
    </row>
    <row r="1500">
      <c r="A1500" t="n">
        <v>3</v>
      </c>
      <c r="B1500" t="n">
        <v>85</v>
      </c>
      <c r="C1500" t="inlineStr">
        <is>
          <t xml:space="preserve">CONCLUIDO	</t>
        </is>
      </c>
      <c r="D1500" t="n">
        <v>8.9268</v>
      </c>
      <c r="E1500" t="n">
        <v>11.2</v>
      </c>
      <c r="F1500" t="n">
        <v>7.47</v>
      </c>
      <c r="G1500" t="n">
        <v>11.21</v>
      </c>
      <c r="H1500" t="n">
        <v>0.18</v>
      </c>
      <c r="I1500" t="n">
        <v>40</v>
      </c>
      <c r="J1500" t="n">
        <v>168.97</v>
      </c>
      <c r="K1500" t="n">
        <v>51.39</v>
      </c>
      <c r="L1500" t="n">
        <v>1.75</v>
      </c>
      <c r="M1500" t="n">
        <v>38</v>
      </c>
      <c r="N1500" t="n">
        <v>30.83</v>
      </c>
      <c r="O1500" t="n">
        <v>21073.68</v>
      </c>
      <c r="P1500" t="n">
        <v>94.28</v>
      </c>
      <c r="Q1500" t="n">
        <v>204.18</v>
      </c>
      <c r="R1500" t="n">
        <v>45.93</v>
      </c>
      <c r="S1500" t="n">
        <v>17.37</v>
      </c>
      <c r="T1500" t="n">
        <v>12006.27</v>
      </c>
      <c r="U1500" t="n">
        <v>0.38</v>
      </c>
      <c r="V1500" t="n">
        <v>0.68</v>
      </c>
      <c r="W1500" t="n">
        <v>1.21</v>
      </c>
      <c r="X1500" t="n">
        <v>0.78</v>
      </c>
      <c r="Y1500" t="n">
        <v>1</v>
      </c>
      <c r="Z1500" t="n">
        <v>10</v>
      </c>
    </row>
    <row r="1501">
      <c r="A1501" t="n">
        <v>4</v>
      </c>
      <c r="B1501" t="n">
        <v>85</v>
      </c>
      <c r="C1501" t="inlineStr">
        <is>
          <t xml:space="preserve">CONCLUIDO	</t>
        </is>
      </c>
      <c r="D1501" t="n">
        <v>9.1403</v>
      </c>
      <c r="E1501" t="n">
        <v>10.94</v>
      </c>
      <c r="F1501" t="n">
        <v>7.38</v>
      </c>
      <c r="G1501" t="n">
        <v>12.65</v>
      </c>
      <c r="H1501" t="n">
        <v>0.21</v>
      </c>
      <c r="I1501" t="n">
        <v>35</v>
      </c>
      <c r="J1501" t="n">
        <v>169.33</v>
      </c>
      <c r="K1501" t="n">
        <v>51.39</v>
      </c>
      <c r="L1501" t="n">
        <v>2</v>
      </c>
      <c r="M1501" t="n">
        <v>33</v>
      </c>
      <c r="N1501" t="n">
        <v>30.94</v>
      </c>
      <c r="O1501" t="n">
        <v>21118.46</v>
      </c>
      <c r="P1501" t="n">
        <v>92.91</v>
      </c>
      <c r="Q1501" t="n">
        <v>204.17</v>
      </c>
      <c r="R1501" t="n">
        <v>43.18</v>
      </c>
      <c r="S1501" t="n">
        <v>17.37</v>
      </c>
      <c r="T1501" t="n">
        <v>10659.18</v>
      </c>
      <c r="U1501" t="n">
        <v>0.4</v>
      </c>
      <c r="V1501" t="n">
        <v>0.6899999999999999</v>
      </c>
      <c r="W1501" t="n">
        <v>1.2</v>
      </c>
      <c r="X1501" t="n">
        <v>0.6899999999999999</v>
      </c>
      <c r="Y1501" t="n">
        <v>1</v>
      </c>
      <c r="Z1501" t="n">
        <v>10</v>
      </c>
    </row>
    <row r="1502">
      <c r="A1502" t="n">
        <v>5</v>
      </c>
      <c r="B1502" t="n">
        <v>85</v>
      </c>
      <c r="C1502" t="inlineStr">
        <is>
          <t xml:space="preserve">CONCLUIDO	</t>
        </is>
      </c>
      <c r="D1502" t="n">
        <v>9.331300000000001</v>
      </c>
      <c r="E1502" t="n">
        <v>10.72</v>
      </c>
      <c r="F1502" t="n">
        <v>7.29</v>
      </c>
      <c r="G1502" t="n">
        <v>14.12</v>
      </c>
      <c r="H1502" t="n">
        <v>0.24</v>
      </c>
      <c r="I1502" t="n">
        <v>31</v>
      </c>
      <c r="J1502" t="n">
        <v>169.7</v>
      </c>
      <c r="K1502" t="n">
        <v>51.39</v>
      </c>
      <c r="L1502" t="n">
        <v>2.25</v>
      </c>
      <c r="M1502" t="n">
        <v>29</v>
      </c>
      <c r="N1502" t="n">
        <v>31.05</v>
      </c>
      <c r="O1502" t="n">
        <v>21163.27</v>
      </c>
      <c r="P1502" t="n">
        <v>91.62</v>
      </c>
      <c r="Q1502" t="n">
        <v>204.21</v>
      </c>
      <c r="R1502" t="n">
        <v>40.68</v>
      </c>
      <c r="S1502" t="n">
        <v>17.37</v>
      </c>
      <c r="T1502" t="n">
        <v>9428.639999999999</v>
      </c>
      <c r="U1502" t="n">
        <v>0.43</v>
      </c>
      <c r="V1502" t="n">
        <v>0.7</v>
      </c>
      <c r="W1502" t="n">
        <v>1.18</v>
      </c>
      <c r="X1502" t="n">
        <v>0.6</v>
      </c>
      <c r="Y1502" t="n">
        <v>1</v>
      </c>
      <c r="Z1502" t="n">
        <v>10</v>
      </c>
    </row>
    <row r="1503">
      <c r="A1503" t="n">
        <v>6</v>
      </c>
      <c r="B1503" t="n">
        <v>85</v>
      </c>
      <c r="C1503" t="inlineStr">
        <is>
          <t xml:space="preserve">CONCLUIDO	</t>
        </is>
      </c>
      <c r="D1503" t="n">
        <v>9.5273</v>
      </c>
      <c r="E1503" t="n">
        <v>10.5</v>
      </c>
      <c r="F1503" t="n">
        <v>7.21</v>
      </c>
      <c r="G1503" t="n">
        <v>16.02</v>
      </c>
      <c r="H1503" t="n">
        <v>0.26</v>
      </c>
      <c r="I1503" t="n">
        <v>27</v>
      </c>
      <c r="J1503" t="n">
        <v>170.06</v>
      </c>
      <c r="K1503" t="n">
        <v>51.39</v>
      </c>
      <c r="L1503" t="n">
        <v>2.5</v>
      </c>
      <c r="M1503" t="n">
        <v>25</v>
      </c>
      <c r="N1503" t="n">
        <v>31.17</v>
      </c>
      <c r="O1503" t="n">
        <v>21208.12</v>
      </c>
      <c r="P1503" t="n">
        <v>90.33</v>
      </c>
      <c r="Q1503" t="n">
        <v>204.3</v>
      </c>
      <c r="R1503" t="n">
        <v>37.99</v>
      </c>
      <c r="S1503" t="n">
        <v>17.37</v>
      </c>
      <c r="T1503" t="n">
        <v>8102.47</v>
      </c>
      <c r="U1503" t="n">
        <v>0.46</v>
      </c>
      <c r="V1503" t="n">
        <v>0.71</v>
      </c>
      <c r="W1503" t="n">
        <v>1.18</v>
      </c>
      <c r="X1503" t="n">
        <v>0.52</v>
      </c>
      <c r="Y1503" t="n">
        <v>1</v>
      </c>
      <c r="Z1503" t="n">
        <v>10</v>
      </c>
    </row>
    <row r="1504">
      <c r="A1504" t="n">
        <v>7</v>
      </c>
      <c r="B1504" t="n">
        <v>85</v>
      </c>
      <c r="C1504" t="inlineStr">
        <is>
          <t xml:space="preserve">CONCLUIDO	</t>
        </is>
      </c>
      <c r="D1504" t="n">
        <v>9.633699999999999</v>
      </c>
      <c r="E1504" t="n">
        <v>10.38</v>
      </c>
      <c r="F1504" t="n">
        <v>7.16</v>
      </c>
      <c r="G1504" t="n">
        <v>17.19</v>
      </c>
      <c r="H1504" t="n">
        <v>0.29</v>
      </c>
      <c r="I1504" t="n">
        <v>25</v>
      </c>
      <c r="J1504" t="n">
        <v>170.42</v>
      </c>
      <c r="K1504" t="n">
        <v>51.39</v>
      </c>
      <c r="L1504" t="n">
        <v>2.75</v>
      </c>
      <c r="M1504" t="n">
        <v>23</v>
      </c>
      <c r="N1504" t="n">
        <v>31.28</v>
      </c>
      <c r="O1504" t="n">
        <v>21253.01</v>
      </c>
      <c r="P1504" t="n">
        <v>89.55</v>
      </c>
      <c r="Q1504" t="n">
        <v>204.14</v>
      </c>
      <c r="R1504" t="n">
        <v>36.7</v>
      </c>
      <c r="S1504" t="n">
        <v>17.37</v>
      </c>
      <c r="T1504" t="n">
        <v>7469.29</v>
      </c>
      <c r="U1504" t="n">
        <v>0.47</v>
      </c>
      <c r="V1504" t="n">
        <v>0.71</v>
      </c>
      <c r="W1504" t="n">
        <v>1.17</v>
      </c>
      <c r="X1504" t="n">
        <v>0.47</v>
      </c>
      <c r="Y1504" t="n">
        <v>1</v>
      </c>
      <c r="Z1504" t="n">
        <v>10</v>
      </c>
    </row>
    <row r="1505">
      <c r="A1505" t="n">
        <v>8</v>
      </c>
      <c r="B1505" t="n">
        <v>85</v>
      </c>
      <c r="C1505" t="inlineStr">
        <is>
          <t xml:space="preserve">CONCLUIDO	</t>
        </is>
      </c>
      <c r="D1505" t="n">
        <v>9.726000000000001</v>
      </c>
      <c r="E1505" t="n">
        <v>10.28</v>
      </c>
      <c r="F1505" t="n">
        <v>7.13</v>
      </c>
      <c r="G1505" t="n">
        <v>18.6</v>
      </c>
      <c r="H1505" t="n">
        <v>0.31</v>
      </c>
      <c r="I1505" t="n">
        <v>23</v>
      </c>
      <c r="J1505" t="n">
        <v>170.79</v>
      </c>
      <c r="K1505" t="n">
        <v>51.39</v>
      </c>
      <c r="L1505" t="n">
        <v>3</v>
      </c>
      <c r="M1505" t="n">
        <v>21</v>
      </c>
      <c r="N1505" t="n">
        <v>31.4</v>
      </c>
      <c r="O1505" t="n">
        <v>21297.94</v>
      </c>
      <c r="P1505" t="n">
        <v>88.94</v>
      </c>
      <c r="Q1505" t="n">
        <v>204.15</v>
      </c>
      <c r="R1505" t="n">
        <v>35.46</v>
      </c>
      <c r="S1505" t="n">
        <v>17.37</v>
      </c>
      <c r="T1505" t="n">
        <v>6857.55</v>
      </c>
      <c r="U1505" t="n">
        <v>0.49</v>
      </c>
      <c r="V1505" t="n">
        <v>0.72</v>
      </c>
      <c r="W1505" t="n">
        <v>1.17</v>
      </c>
      <c r="X1505" t="n">
        <v>0.44</v>
      </c>
      <c r="Y1505" t="n">
        <v>1</v>
      </c>
      <c r="Z1505" t="n">
        <v>10</v>
      </c>
    </row>
    <row r="1506">
      <c r="A1506" t="n">
        <v>9</v>
      </c>
      <c r="B1506" t="n">
        <v>85</v>
      </c>
      <c r="C1506" t="inlineStr">
        <is>
          <t xml:space="preserve">CONCLUIDO	</t>
        </is>
      </c>
      <c r="D1506" t="n">
        <v>9.8261</v>
      </c>
      <c r="E1506" t="n">
        <v>10.18</v>
      </c>
      <c r="F1506" t="n">
        <v>7.09</v>
      </c>
      <c r="G1506" t="n">
        <v>20.27</v>
      </c>
      <c r="H1506" t="n">
        <v>0.34</v>
      </c>
      <c r="I1506" t="n">
        <v>21</v>
      </c>
      <c r="J1506" t="n">
        <v>171.15</v>
      </c>
      <c r="K1506" t="n">
        <v>51.39</v>
      </c>
      <c r="L1506" t="n">
        <v>3.25</v>
      </c>
      <c r="M1506" t="n">
        <v>19</v>
      </c>
      <c r="N1506" t="n">
        <v>31.51</v>
      </c>
      <c r="O1506" t="n">
        <v>21342.91</v>
      </c>
      <c r="P1506" t="n">
        <v>88.29000000000001</v>
      </c>
      <c r="Q1506" t="n">
        <v>204.17</v>
      </c>
      <c r="R1506" t="n">
        <v>34.31</v>
      </c>
      <c r="S1506" t="n">
        <v>17.37</v>
      </c>
      <c r="T1506" t="n">
        <v>6293.72</v>
      </c>
      <c r="U1506" t="n">
        <v>0.51</v>
      </c>
      <c r="V1506" t="n">
        <v>0.72</v>
      </c>
      <c r="W1506" t="n">
        <v>1.17</v>
      </c>
      <c r="X1506" t="n">
        <v>0.4</v>
      </c>
      <c r="Y1506" t="n">
        <v>1</v>
      </c>
      <c r="Z1506" t="n">
        <v>10</v>
      </c>
    </row>
    <row r="1507">
      <c r="A1507" t="n">
        <v>10</v>
      </c>
      <c r="B1507" t="n">
        <v>85</v>
      </c>
      <c r="C1507" t="inlineStr">
        <is>
          <t xml:space="preserve">CONCLUIDO	</t>
        </is>
      </c>
      <c r="D1507" t="n">
        <v>9.9354</v>
      </c>
      <c r="E1507" t="n">
        <v>10.06</v>
      </c>
      <c r="F1507" t="n">
        <v>7.05</v>
      </c>
      <c r="G1507" t="n">
        <v>22.26</v>
      </c>
      <c r="H1507" t="n">
        <v>0.36</v>
      </c>
      <c r="I1507" t="n">
        <v>19</v>
      </c>
      <c r="J1507" t="n">
        <v>171.52</v>
      </c>
      <c r="K1507" t="n">
        <v>51.39</v>
      </c>
      <c r="L1507" t="n">
        <v>3.5</v>
      </c>
      <c r="M1507" t="n">
        <v>17</v>
      </c>
      <c r="N1507" t="n">
        <v>31.63</v>
      </c>
      <c r="O1507" t="n">
        <v>21387.92</v>
      </c>
      <c r="P1507" t="n">
        <v>87.53</v>
      </c>
      <c r="Q1507" t="n">
        <v>204.14</v>
      </c>
      <c r="R1507" t="n">
        <v>32.9</v>
      </c>
      <c r="S1507" t="n">
        <v>17.37</v>
      </c>
      <c r="T1507" t="n">
        <v>5597.8</v>
      </c>
      <c r="U1507" t="n">
        <v>0.53</v>
      </c>
      <c r="V1507" t="n">
        <v>0.72</v>
      </c>
      <c r="W1507" t="n">
        <v>1.17</v>
      </c>
      <c r="X1507" t="n">
        <v>0.36</v>
      </c>
      <c r="Y1507" t="n">
        <v>1</v>
      </c>
      <c r="Z1507" t="n">
        <v>10</v>
      </c>
    </row>
    <row r="1508">
      <c r="A1508" t="n">
        <v>11</v>
      </c>
      <c r="B1508" t="n">
        <v>85</v>
      </c>
      <c r="C1508" t="inlineStr">
        <is>
          <t xml:space="preserve">CONCLUIDO	</t>
        </is>
      </c>
      <c r="D1508" t="n">
        <v>9.999700000000001</v>
      </c>
      <c r="E1508" t="n">
        <v>10</v>
      </c>
      <c r="F1508" t="n">
        <v>7.02</v>
      </c>
      <c r="G1508" t="n">
        <v>23.39</v>
      </c>
      <c r="H1508" t="n">
        <v>0.39</v>
      </c>
      <c r="I1508" t="n">
        <v>18</v>
      </c>
      <c r="J1508" t="n">
        <v>171.88</v>
      </c>
      <c r="K1508" t="n">
        <v>51.39</v>
      </c>
      <c r="L1508" t="n">
        <v>3.75</v>
      </c>
      <c r="M1508" t="n">
        <v>16</v>
      </c>
      <c r="N1508" t="n">
        <v>31.74</v>
      </c>
      <c r="O1508" t="n">
        <v>21432.96</v>
      </c>
      <c r="P1508" t="n">
        <v>87.08</v>
      </c>
      <c r="Q1508" t="n">
        <v>204.15</v>
      </c>
      <c r="R1508" t="n">
        <v>31.91</v>
      </c>
      <c r="S1508" t="n">
        <v>17.37</v>
      </c>
      <c r="T1508" t="n">
        <v>5107.55</v>
      </c>
      <c r="U1508" t="n">
        <v>0.54</v>
      </c>
      <c r="V1508" t="n">
        <v>0.73</v>
      </c>
      <c r="W1508" t="n">
        <v>1.17</v>
      </c>
      <c r="X1508" t="n">
        <v>0.33</v>
      </c>
      <c r="Y1508" t="n">
        <v>1</v>
      </c>
      <c r="Z1508" t="n">
        <v>10</v>
      </c>
    </row>
    <row r="1509">
      <c r="A1509" t="n">
        <v>12</v>
      </c>
      <c r="B1509" t="n">
        <v>85</v>
      </c>
      <c r="C1509" t="inlineStr">
        <is>
          <t xml:space="preserve">CONCLUIDO	</t>
        </is>
      </c>
      <c r="D1509" t="n">
        <v>10.0226</v>
      </c>
      <c r="E1509" t="n">
        <v>9.98</v>
      </c>
      <c r="F1509" t="n">
        <v>7.03</v>
      </c>
      <c r="G1509" t="n">
        <v>24.81</v>
      </c>
      <c r="H1509" t="n">
        <v>0.41</v>
      </c>
      <c r="I1509" t="n">
        <v>17</v>
      </c>
      <c r="J1509" t="n">
        <v>172.25</v>
      </c>
      <c r="K1509" t="n">
        <v>51.39</v>
      </c>
      <c r="L1509" t="n">
        <v>4</v>
      </c>
      <c r="M1509" t="n">
        <v>15</v>
      </c>
      <c r="N1509" t="n">
        <v>31.86</v>
      </c>
      <c r="O1509" t="n">
        <v>21478.05</v>
      </c>
      <c r="P1509" t="n">
        <v>87</v>
      </c>
      <c r="Q1509" t="n">
        <v>204.14</v>
      </c>
      <c r="R1509" t="n">
        <v>32.38</v>
      </c>
      <c r="S1509" t="n">
        <v>17.37</v>
      </c>
      <c r="T1509" t="n">
        <v>5347.62</v>
      </c>
      <c r="U1509" t="n">
        <v>0.54</v>
      </c>
      <c r="V1509" t="n">
        <v>0.73</v>
      </c>
      <c r="W1509" t="n">
        <v>1.16</v>
      </c>
      <c r="X1509" t="n">
        <v>0.34</v>
      </c>
      <c r="Y1509" t="n">
        <v>1</v>
      </c>
      <c r="Z1509" t="n">
        <v>10</v>
      </c>
    </row>
    <row r="1510">
      <c r="A1510" t="n">
        <v>13</v>
      </c>
      <c r="B1510" t="n">
        <v>85</v>
      </c>
      <c r="C1510" t="inlineStr">
        <is>
          <t xml:space="preserve">CONCLUIDO	</t>
        </is>
      </c>
      <c r="D1510" t="n">
        <v>10.0843</v>
      </c>
      <c r="E1510" t="n">
        <v>9.92</v>
      </c>
      <c r="F1510" t="n">
        <v>7</v>
      </c>
      <c r="G1510" t="n">
        <v>26.26</v>
      </c>
      <c r="H1510" t="n">
        <v>0.44</v>
      </c>
      <c r="I1510" t="n">
        <v>16</v>
      </c>
      <c r="J1510" t="n">
        <v>172.61</v>
      </c>
      <c r="K1510" t="n">
        <v>51.39</v>
      </c>
      <c r="L1510" t="n">
        <v>4.25</v>
      </c>
      <c r="M1510" t="n">
        <v>14</v>
      </c>
      <c r="N1510" t="n">
        <v>31.97</v>
      </c>
      <c r="O1510" t="n">
        <v>21523.17</v>
      </c>
      <c r="P1510" t="n">
        <v>86.43000000000001</v>
      </c>
      <c r="Q1510" t="n">
        <v>204.15</v>
      </c>
      <c r="R1510" t="n">
        <v>31.42</v>
      </c>
      <c r="S1510" t="n">
        <v>17.37</v>
      </c>
      <c r="T1510" t="n">
        <v>4872.37</v>
      </c>
      <c r="U1510" t="n">
        <v>0.55</v>
      </c>
      <c r="V1510" t="n">
        <v>0.73</v>
      </c>
      <c r="W1510" t="n">
        <v>1.16</v>
      </c>
      <c r="X1510" t="n">
        <v>0.31</v>
      </c>
      <c r="Y1510" t="n">
        <v>1</v>
      </c>
      <c r="Z1510" t="n">
        <v>10</v>
      </c>
    </row>
    <row r="1511">
      <c r="A1511" t="n">
        <v>14</v>
      </c>
      <c r="B1511" t="n">
        <v>85</v>
      </c>
      <c r="C1511" t="inlineStr">
        <is>
          <t xml:space="preserve">CONCLUIDO	</t>
        </is>
      </c>
      <c r="D1511" t="n">
        <v>10.1603</v>
      </c>
      <c r="E1511" t="n">
        <v>9.84</v>
      </c>
      <c r="F1511" t="n">
        <v>6.96</v>
      </c>
      <c r="G1511" t="n">
        <v>27.85</v>
      </c>
      <c r="H1511" t="n">
        <v>0.46</v>
      </c>
      <c r="I1511" t="n">
        <v>15</v>
      </c>
      <c r="J1511" t="n">
        <v>172.98</v>
      </c>
      <c r="K1511" t="n">
        <v>51.39</v>
      </c>
      <c r="L1511" t="n">
        <v>4.5</v>
      </c>
      <c r="M1511" t="n">
        <v>13</v>
      </c>
      <c r="N1511" t="n">
        <v>32.09</v>
      </c>
      <c r="O1511" t="n">
        <v>21568.34</v>
      </c>
      <c r="P1511" t="n">
        <v>85.88</v>
      </c>
      <c r="Q1511" t="n">
        <v>204.17</v>
      </c>
      <c r="R1511" t="n">
        <v>30.27</v>
      </c>
      <c r="S1511" t="n">
        <v>17.37</v>
      </c>
      <c r="T1511" t="n">
        <v>4302.81</v>
      </c>
      <c r="U1511" t="n">
        <v>0.57</v>
      </c>
      <c r="V1511" t="n">
        <v>0.73</v>
      </c>
      <c r="W1511" t="n">
        <v>1.16</v>
      </c>
      <c r="X1511" t="n">
        <v>0.27</v>
      </c>
      <c r="Y1511" t="n">
        <v>1</v>
      </c>
      <c r="Z1511" t="n">
        <v>10</v>
      </c>
    </row>
    <row r="1512">
      <c r="A1512" t="n">
        <v>15</v>
      </c>
      <c r="B1512" t="n">
        <v>85</v>
      </c>
      <c r="C1512" t="inlineStr">
        <is>
          <t xml:space="preserve">CONCLUIDO	</t>
        </is>
      </c>
      <c r="D1512" t="n">
        <v>10.2035</v>
      </c>
      <c r="E1512" t="n">
        <v>9.800000000000001</v>
      </c>
      <c r="F1512" t="n">
        <v>6.95</v>
      </c>
      <c r="G1512" t="n">
        <v>29.8</v>
      </c>
      <c r="H1512" t="n">
        <v>0.49</v>
      </c>
      <c r="I1512" t="n">
        <v>14</v>
      </c>
      <c r="J1512" t="n">
        <v>173.35</v>
      </c>
      <c r="K1512" t="n">
        <v>51.39</v>
      </c>
      <c r="L1512" t="n">
        <v>4.75</v>
      </c>
      <c r="M1512" t="n">
        <v>12</v>
      </c>
      <c r="N1512" t="n">
        <v>32.2</v>
      </c>
      <c r="O1512" t="n">
        <v>21613.54</v>
      </c>
      <c r="P1512" t="n">
        <v>85.43000000000001</v>
      </c>
      <c r="Q1512" t="n">
        <v>204.16</v>
      </c>
      <c r="R1512" t="n">
        <v>30.08</v>
      </c>
      <c r="S1512" t="n">
        <v>17.37</v>
      </c>
      <c r="T1512" t="n">
        <v>4212.3</v>
      </c>
      <c r="U1512" t="n">
        <v>0.58</v>
      </c>
      <c r="V1512" t="n">
        <v>0.73</v>
      </c>
      <c r="W1512" t="n">
        <v>1.16</v>
      </c>
      <c r="X1512" t="n">
        <v>0.26</v>
      </c>
      <c r="Y1512" t="n">
        <v>1</v>
      </c>
      <c r="Z1512" t="n">
        <v>10</v>
      </c>
    </row>
    <row r="1513">
      <c r="A1513" t="n">
        <v>16</v>
      </c>
      <c r="B1513" t="n">
        <v>85</v>
      </c>
      <c r="C1513" t="inlineStr">
        <is>
          <t xml:space="preserve">CONCLUIDO	</t>
        </is>
      </c>
      <c r="D1513" t="n">
        <v>10.2029</v>
      </c>
      <c r="E1513" t="n">
        <v>9.800000000000001</v>
      </c>
      <c r="F1513" t="n">
        <v>6.95</v>
      </c>
      <c r="G1513" t="n">
        <v>29.8</v>
      </c>
      <c r="H1513" t="n">
        <v>0.51</v>
      </c>
      <c r="I1513" t="n">
        <v>14</v>
      </c>
      <c r="J1513" t="n">
        <v>173.71</v>
      </c>
      <c r="K1513" t="n">
        <v>51.39</v>
      </c>
      <c r="L1513" t="n">
        <v>5</v>
      </c>
      <c r="M1513" t="n">
        <v>12</v>
      </c>
      <c r="N1513" t="n">
        <v>32.32</v>
      </c>
      <c r="O1513" t="n">
        <v>21658.78</v>
      </c>
      <c r="P1513" t="n">
        <v>85.29000000000001</v>
      </c>
      <c r="Q1513" t="n">
        <v>204.15</v>
      </c>
      <c r="R1513" t="n">
        <v>29.99</v>
      </c>
      <c r="S1513" t="n">
        <v>17.37</v>
      </c>
      <c r="T1513" t="n">
        <v>4167.18</v>
      </c>
      <c r="U1513" t="n">
        <v>0.58</v>
      </c>
      <c r="V1513" t="n">
        <v>0.73</v>
      </c>
      <c r="W1513" t="n">
        <v>1.16</v>
      </c>
      <c r="X1513" t="n">
        <v>0.26</v>
      </c>
      <c r="Y1513" t="n">
        <v>1</v>
      </c>
      <c r="Z1513" t="n">
        <v>10</v>
      </c>
    </row>
    <row r="1514">
      <c r="A1514" t="n">
        <v>17</v>
      </c>
      <c r="B1514" t="n">
        <v>85</v>
      </c>
      <c r="C1514" t="inlineStr">
        <is>
          <t xml:space="preserve">CONCLUIDO	</t>
        </is>
      </c>
      <c r="D1514" t="n">
        <v>10.2693</v>
      </c>
      <c r="E1514" t="n">
        <v>9.74</v>
      </c>
      <c r="F1514" t="n">
        <v>6.92</v>
      </c>
      <c r="G1514" t="n">
        <v>31.96</v>
      </c>
      <c r="H1514" t="n">
        <v>0.53</v>
      </c>
      <c r="I1514" t="n">
        <v>13</v>
      </c>
      <c r="J1514" t="n">
        <v>174.08</v>
      </c>
      <c r="K1514" t="n">
        <v>51.39</v>
      </c>
      <c r="L1514" t="n">
        <v>5.25</v>
      </c>
      <c r="M1514" t="n">
        <v>11</v>
      </c>
      <c r="N1514" t="n">
        <v>32.44</v>
      </c>
      <c r="O1514" t="n">
        <v>21704.07</v>
      </c>
      <c r="P1514" t="n">
        <v>84.79000000000001</v>
      </c>
      <c r="Q1514" t="n">
        <v>204.14</v>
      </c>
      <c r="R1514" t="n">
        <v>29.2</v>
      </c>
      <c r="S1514" t="n">
        <v>17.37</v>
      </c>
      <c r="T1514" t="n">
        <v>3778.15</v>
      </c>
      <c r="U1514" t="n">
        <v>0.59</v>
      </c>
      <c r="V1514" t="n">
        <v>0.74</v>
      </c>
      <c r="W1514" t="n">
        <v>1.15</v>
      </c>
      <c r="X1514" t="n">
        <v>0.23</v>
      </c>
      <c r="Y1514" t="n">
        <v>1</v>
      </c>
      <c r="Z1514" t="n">
        <v>10</v>
      </c>
    </row>
    <row r="1515">
      <c r="A1515" t="n">
        <v>18</v>
      </c>
      <c r="B1515" t="n">
        <v>85</v>
      </c>
      <c r="C1515" t="inlineStr">
        <is>
          <t xml:space="preserve">CONCLUIDO	</t>
        </is>
      </c>
      <c r="D1515" t="n">
        <v>10.3235</v>
      </c>
      <c r="E1515" t="n">
        <v>9.69</v>
      </c>
      <c r="F1515" t="n">
        <v>6.91</v>
      </c>
      <c r="G1515" t="n">
        <v>34.54</v>
      </c>
      <c r="H1515" t="n">
        <v>0.5600000000000001</v>
      </c>
      <c r="I1515" t="n">
        <v>12</v>
      </c>
      <c r="J1515" t="n">
        <v>174.45</v>
      </c>
      <c r="K1515" t="n">
        <v>51.39</v>
      </c>
      <c r="L1515" t="n">
        <v>5.5</v>
      </c>
      <c r="M1515" t="n">
        <v>10</v>
      </c>
      <c r="N1515" t="n">
        <v>32.56</v>
      </c>
      <c r="O1515" t="n">
        <v>21749.39</v>
      </c>
      <c r="P1515" t="n">
        <v>84.33</v>
      </c>
      <c r="Q1515" t="n">
        <v>204.16</v>
      </c>
      <c r="R1515" t="n">
        <v>28.66</v>
      </c>
      <c r="S1515" t="n">
        <v>17.37</v>
      </c>
      <c r="T1515" t="n">
        <v>3510.05</v>
      </c>
      <c r="U1515" t="n">
        <v>0.61</v>
      </c>
      <c r="V1515" t="n">
        <v>0.74</v>
      </c>
      <c r="W1515" t="n">
        <v>1.15</v>
      </c>
      <c r="X1515" t="n">
        <v>0.22</v>
      </c>
      <c r="Y1515" t="n">
        <v>1</v>
      </c>
      <c r="Z1515" t="n">
        <v>10</v>
      </c>
    </row>
    <row r="1516">
      <c r="A1516" t="n">
        <v>19</v>
      </c>
      <c r="B1516" t="n">
        <v>85</v>
      </c>
      <c r="C1516" t="inlineStr">
        <is>
          <t xml:space="preserve">CONCLUIDO	</t>
        </is>
      </c>
      <c r="D1516" t="n">
        <v>10.3164</v>
      </c>
      <c r="E1516" t="n">
        <v>9.69</v>
      </c>
      <c r="F1516" t="n">
        <v>6.91</v>
      </c>
      <c r="G1516" t="n">
        <v>34.57</v>
      </c>
      <c r="H1516" t="n">
        <v>0.58</v>
      </c>
      <c r="I1516" t="n">
        <v>12</v>
      </c>
      <c r="J1516" t="n">
        <v>174.82</v>
      </c>
      <c r="K1516" t="n">
        <v>51.39</v>
      </c>
      <c r="L1516" t="n">
        <v>5.75</v>
      </c>
      <c r="M1516" t="n">
        <v>10</v>
      </c>
      <c r="N1516" t="n">
        <v>32.67</v>
      </c>
      <c r="O1516" t="n">
        <v>21794.75</v>
      </c>
      <c r="P1516" t="n">
        <v>84.34999999999999</v>
      </c>
      <c r="Q1516" t="n">
        <v>204.18</v>
      </c>
      <c r="R1516" t="n">
        <v>28.83</v>
      </c>
      <c r="S1516" t="n">
        <v>17.37</v>
      </c>
      <c r="T1516" t="n">
        <v>3595.9</v>
      </c>
      <c r="U1516" t="n">
        <v>0.6</v>
      </c>
      <c r="V1516" t="n">
        <v>0.74</v>
      </c>
      <c r="W1516" t="n">
        <v>1.15</v>
      </c>
      <c r="X1516" t="n">
        <v>0.22</v>
      </c>
      <c r="Y1516" t="n">
        <v>1</v>
      </c>
      <c r="Z1516" t="n">
        <v>10</v>
      </c>
    </row>
    <row r="1517">
      <c r="A1517" t="n">
        <v>20</v>
      </c>
      <c r="B1517" t="n">
        <v>85</v>
      </c>
      <c r="C1517" t="inlineStr">
        <is>
          <t xml:space="preserve">CONCLUIDO	</t>
        </is>
      </c>
      <c r="D1517" t="n">
        <v>10.3896</v>
      </c>
      <c r="E1517" t="n">
        <v>9.619999999999999</v>
      </c>
      <c r="F1517" t="n">
        <v>6.88</v>
      </c>
      <c r="G1517" t="n">
        <v>37.53</v>
      </c>
      <c r="H1517" t="n">
        <v>0.61</v>
      </c>
      <c r="I1517" t="n">
        <v>11</v>
      </c>
      <c r="J1517" t="n">
        <v>175.18</v>
      </c>
      <c r="K1517" t="n">
        <v>51.39</v>
      </c>
      <c r="L1517" t="n">
        <v>6</v>
      </c>
      <c r="M1517" t="n">
        <v>9</v>
      </c>
      <c r="N1517" t="n">
        <v>32.79</v>
      </c>
      <c r="O1517" t="n">
        <v>21840.16</v>
      </c>
      <c r="P1517" t="n">
        <v>83.41</v>
      </c>
      <c r="Q1517" t="n">
        <v>204.14</v>
      </c>
      <c r="R1517" t="n">
        <v>27.71</v>
      </c>
      <c r="S1517" t="n">
        <v>17.37</v>
      </c>
      <c r="T1517" t="n">
        <v>3043.75</v>
      </c>
      <c r="U1517" t="n">
        <v>0.63</v>
      </c>
      <c r="V1517" t="n">
        <v>0.74</v>
      </c>
      <c r="W1517" t="n">
        <v>1.15</v>
      </c>
      <c r="X1517" t="n">
        <v>0.19</v>
      </c>
      <c r="Y1517" t="n">
        <v>1</v>
      </c>
      <c r="Z1517" t="n">
        <v>10</v>
      </c>
    </row>
    <row r="1518">
      <c r="A1518" t="n">
        <v>21</v>
      </c>
      <c r="B1518" t="n">
        <v>85</v>
      </c>
      <c r="C1518" t="inlineStr">
        <is>
          <t xml:space="preserve">CONCLUIDO	</t>
        </is>
      </c>
      <c r="D1518" t="n">
        <v>10.3899</v>
      </c>
      <c r="E1518" t="n">
        <v>9.619999999999999</v>
      </c>
      <c r="F1518" t="n">
        <v>6.88</v>
      </c>
      <c r="G1518" t="n">
        <v>37.52</v>
      </c>
      <c r="H1518" t="n">
        <v>0.63</v>
      </c>
      <c r="I1518" t="n">
        <v>11</v>
      </c>
      <c r="J1518" t="n">
        <v>175.55</v>
      </c>
      <c r="K1518" t="n">
        <v>51.39</v>
      </c>
      <c r="L1518" t="n">
        <v>6.25</v>
      </c>
      <c r="M1518" t="n">
        <v>9</v>
      </c>
      <c r="N1518" t="n">
        <v>32.91</v>
      </c>
      <c r="O1518" t="n">
        <v>21885.6</v>
      </c>
      <c r="P1518" t="n">
        <v>83.43000000000001</v>
      </c>
      <c r="Q1518" t="n">
        <v>204.17</v>
      </c>
      <c r="R1518" t="n">
        <v>27.73</v>
      </c>
      <c r="S1518" t="n">
        <v>17.37</v>
      </c>
      <c r="T1518" t="n">
        <v>3051.99</v>
      </c>
      <c r="U1518" t="n">
        <v>0.63</v>
      </c>
      <c r="V1518" t="n">
        <v>0.74</v>
      </c>
      <c r="W1518" t="n">
        <v>1.15</v>
      </c>
      <c r="X1518" t="n">
        <v>0.19</v>
      </c>
      <c r="Y1518" t="n">
        <v>1</v>
      </c>
      <c r="Z1518" t="n">
        <v>10</v>
      </c>
    </row>
    <row r="1519">
      <c r="A1519" t="n">
        <v>22</v>
      </c>
      <c r="B1519" t="n">
        <v>85</v>
      </c>
      <c r="C1519" t="inlineStr">
        <is>
          <t xml:space="preserve">CONCLUIDO	</t>
        </is>
      </c>
      <c r="D1519" t="n">
        <v>10.3794</v>
      </c>
      <c r="E1519" t="n">
        <v>9.630000000000001</v>
      </c>
      <c r="F1519" t="n">
        <v>6.89</v>
      </c>
      <c r="G1519" t="n">
        <v>37.58</v>
      </c>
      <c r="H1519" t="n">
        <v>0.66</v>
      </c>
      <c r="I1519" t="n">
        <v>11</v>
      </c>
      <c r="J1519" t="n">
        <v>175.92</v>
      </c>
      <c r="K1519" t="n">
        <v>51.39</v>
      </c>
      <c r="L1519" t="n">
        <v>6.5</v>
      </c>
      <c r="M1519" t="n">
        <v>9</v>
      </c>
      <c r="N1519" t="n">
        <v>33.03</v>
      </c>
      <c r="O1519" t="n">
        <v>21931.08</v>
      </c>
      <c r="P1519" t="n">
        <v>83.23</v>
      </c>
      <c r="Q1519" t="n">
        <v>204.14</v>
      </c>
      <c r="R1519" t="n">
        <v>27.93</v>
      </c>
      <c r="S1519" t="n">
        <v>17.37</v>
      </c>
      <c r="T1519" t="n">
        <v>3154.65</v>
      </c>
      <c r="U1519" t="n">
        <v>0.62</v>
      </c>
      <c r="V1519" t="n">
        <v>0.74</v>
      </c>
      <c r="W1519" t="n">
        <v>1.16</v>
      </c>
      <c r="X1519" t="n">
        <v>0.2</v>
      </c>
      <c r="Y1519" t="n">
        <v>1</v>
      </c>
      <c r="Z1519" t="n">
        <v>10</v>
      </c>
    </row>
    <row r="1520">
      <c r="A1520" t="n">
        <v>23</v>
      </c>
      <c r="B1520" t="n">
        <v>85</v>
      </c>
      <c r="C1520" t="inlineStr">
        <is>
          <t xml:space="preserve">CONCLUIDO	</t>
        </is>
      </c>
      <c r="D1520" t="n">
        <v>10.4384</v>
      </c>
      <c r="E1520" t="n">
        <v>9.58</v>
      </c>
      <c r="F1520" t="n">
        <v>6.87</v>
      </c>
      <c r="G1520" t="n">
        <v>41.21</v>
      </c>
      <c r="H1520" t="n">
        <v>0.68</v>
      </c>
      <c r="I1520" t="n">
        <v>10</v>
      </c>
      <c r="J1520" t="n">
        <v>176.29</v>
      </c>
      <c r="K1520" t="n">
        <v>51.39</v>
      </c>
      <c r="L1520" t="n">
        <v>6.75</v>
      </c>
      <c r="M1520" t="n">
        <v>8</v>
      </c>
      <c r="N1520" t="n">
        <v>33.15</v>
      </c>
      <c r="O1520" t="n">
        <v>21976.61</v>
      </c>
      <c r="P1520" t="n">
        <v>82.68000000000001</v>
      </c>
      <c r="Q1520" t="n">
        <v>204.14</v>
      </c>
      <c r="R1520" t="n">
        <v>27.32</v>
      </c>
      <c r="S1520" t="n">
        <v>17.37</v>
      </c>
      <c r="T1520" t="n">
        <v>2850.97</v>
      </c>
      <c r="U1520" t="n">
        <v>0.64</v>
      </c>
      <c r="V1520" t="n">
        <v>0.74</v>
      </c>
      <c r="W1520" t="n">
        <v>1.15</v>
      </c>
      <c r="X1520" t="n">
        <v>0.18</v>
      </c>
      <c r="Y1520" t="n">
        <v>1</v>
      </c>
      <c r="Z1520" t="n">
        <v>10</v>
      </c>
    </row>
    <row r="1521">
      <c r="A1521" t="n">
        <v>24</v>
      </c>
      <c r="B1521" t="n">
        <v>85</v>
      </c>
      <c r="C1521" t="inlineStr">
        <is>
          <t xml:space="preserve">CONCLUIDO	</t>
        </is>
      </c>
      <c r="D1521" t="n">
        <v>10.436</v>
      </c>
      <c r="E1521" t="n">
        <v>9.58</v>
      </c>
      <c r="F1521" t="n">
        <v>6.87</v>
      </c>
      <c r="G1521" t="n">
        <v>41.23</v>
      </c>
      <c r="H1521" t="n">
        <v>0.7</v>
      </c>
      <c r="I1521" t="n">
        <v>10</v>
      </c>
      <c r="J1521" t="n">
        <v>176.66</v>
      </c>
      <c r="K1521" t="n">
        <v>51.39</v>
      </c>
      <c r="L1521" t="n">
        <v>7</v>
      </c>
      <c r="M1521" t="n">
        <v>8</v>
      </c>
      <c r="N1521" t="n">
        <v>33.27</v>
      </c>
      <c r="O1521" t="n">
        <v>22022.17</v>
      </c>
      <c r="P1521" t="n">
        <v>82.64</v>
      </c>
      <c r="Q1521" t="n">
        <v>204.14</v>
      </c>
      <c r="R1521" t="n">
        <v>27.44</v>
      </c>
      <c r="S1521" t="n">
        <v>17.37</v>
      </c>
      <c r="T1521" t="n">
        <v>2912.92</v>
      </c>
      <c r="U1521" t="n">
        <v>0.63</v>
      </c>
      <c r="V1521" t="n">
        <v>0.74</v>
      </c>
      <c r="W1521" t="n">
        <v>1.15</v>
      </c>
      <c r="X1521" t="n">
        <v>0.18</v>
      </c>
      <c r="Y1521" t="n">
        <v>1</v>
      </c>
      <c r="Z1521" t="n">
        <v>10</v>
      </c>
    </row>
    <row r="1522">
      <c r="A1522" t="n">
        <v>25</v>
      </c>
      <c r="B1522" t="n">
        <v>85</v>
      </c>
      <c r="C1522" t="inlineStr">
        <is>
          <t xml:space="preserve">CONCLUIDO	</t>
        </is>
      </c>
      <c r="D1522" t="n">
        <v>10.4342</v>
      </c>
      <c r="E1522" t="n">
        <v>9.58</v>
      </c>
      <c r="F1522" t="n">
        <v>6.87</v>
      </c>
      <c r="G1522" t="n">
        <v>41.23</v>
      </c>
      <c r="H1522" t="n">
        <v>0.73</v>
      </c>
      <c r="I1522" t="n">
        <v>10</v>
      </c>
      <c r="J1522" t="n">
        <v>177.03</v>
      </c>
      <c r="K1522" t="n">
        <v>51.39</v>
      </c>
      <c r="L1522" t="n">
        <v>7.25</v>
      </c>
      <c r="M1522" t="n">
        <v>8</v>
      </c>
      <c r="N1522" t="n">
        <v>33.39</v>
      </c>
      <c r="O1522" t="n">
        <v>22067.77</v>
      </c>
      <c r="P1522" t="n">
        <v>82.47</v>
      </c>
      <c r="Q1522" t="n">
        <v>204.15</v>
      </c>
      <c r="R1522" t="n">
        <v>27.52</v>
      </c>
      <c r="S1522" t="n">
        <v>17.37</v>
      </c>
      <c r="T1522" t="n">
        <v>2951.63</v>
      </c>
      <c r="U1522" t="n">
        <v>0.63</v>
      </c>
      <c r="V1522" t="n">
        <v>0.74</v>
      </c>
      <c r="W1522" t="n">
        <v>1.15</v>
      </c>
      <c r="X1522" t="n">
        <v>0.18</v>
      </c>
      <c r="Y1522" t="n">
        <v>1</v>
      </c>
      <c r="Z1522" t="n">
        <v>10</v>
      </c>
    </row>
    <row r="1523">
      <c r="A1523" t="n">
        <v>26</v>
      </c>
      <c r="B1523" t="n">
        <v>85</v>
      </c>
      <c r="C1523" t="inlineStr">
        <is>
          <t xml:space="preserve">CONCLUIDO	</t>
        </is>
      </c>
      <c r="D1523" t="n">
        <v>10.4898</v>
      </c>
      <c r="E1523" t="n">
        <v>9.529999999999999</v>
      </c>
      <c r="F1523" t="n">
        <v>6.86</v>
      </c>
      <c r="G1523" t="n">
        <v>45.7</v>
      </c>
      <c r="H1523" t="n">
        <v>0.75</v>
      </c>
      <c r="I1523" t="n">
        <v>9</v>
      </c>
      <c r="J1523" t="n">
        <v>177.4</v>
      </c>
      <c r="K1523" t="n">
        <v>51.39</v>
      </c>
      <c r="L1523" t="n">
        <v>7.5</v>
      </c>
      <c r="M1523" t="n">
        <v>7</v>
      </c>
      <c r="N1523" t="n">
        <v>33.51</v>
      </c>
      <c r="O1523" t="n">
        <v>22113.42</v>
      </c>
      <c r="P1523" t="n">
        <v>82.22</v>
      </c>
      <c r="Q1523" t="n">
        <v>204.22</v>
      </c>
      <c r="R1523" t="n">
        <v>26.97</v>
      </c>
      <c r="S1523" t="n">
        <v>17.37</v>
      </c>
      <c r="T1523" t="n">
        <v>2680.04</v>
      </c>
      <c r="U1523" t="n">
        <v>0.64</v>
      </c>
      <c r="V1523" t="n">
        <v>0.74</v>
      </c>
      <c r="W1523" t="n">
        <v>1.15</v>
      </c>
      <c r="X1523" t="n">
        <v>0.16</v>
      </c>
      <c r="Y1523" t="n">
        <v>1</v>
      </c>
      <c r="Z1523" t="n">
        <v>10</v>
      </c>
    </row>
    <row r="1524">
      <c r="A1524" t="n">
        <v>27</v>
      </c>
      <c r="B1524" t="n">
        <v>85</v>
      </c>
      <c r="C1524" t="inlineStr">
        <is>
          <t xml:space="preserve">CONCLUIDO	</t>
        </is>
      </c>
      <c r="D1524" t="n">
        <v>10.4855</v>
      </c>
      <c r="E1524" t="n">
        <v>9.539999999999999</v>
      </c>
      <c r="F1524" t="n">
        <v>6.86</v>
      </c>
      <c r="G1524" t="n">
        <v>45.73</v>
      </c>
      <c r="H1524" t="n">
        <v>0.77</v>
      </c>
      <c r="I1524" t="n">
        <v>9</v>
      </c>
      <c r="J1524" t="n">
        <v>177.77</v>
      </c>
      <c r="K1524" t="n">
        <v>51.39</v>
      </c>
      <c r="L1524" t="n">
        <v>7.75</v>
      </c>
      <c r="M1524" t="n">
        <v>7</v>
      </c>
      <c r="N1524" t="n">
        <v>33.63</v>
      </c>
      <c r="O1524" t="n">
        <v>22159.1</v>
      </c>
      <c r="P1524" t="n">
        <v>82.34</v>
      </c>
      <c r="Q1524" t="n">
        <v>204.14</v>
      </c>
      <c r="R1524" t="n">
        <v>26.98</v>
      </c>
      <c r="S1524" t="n">
        <v>17.37</v>
      </c>
      <c r="T1524" t="n">
        <v>2686.15</v>
      </c>
      <c r="U1524" t="n">
        <v>0.64</v>
      </c>
      <c r="V1524" t="n">
        <v>0.74</v>
      </c>
      <c r="W1524" t="n">
        <v>1.15</v>
      </c>
      <c r="X1524" t="n">
        <v>0.17</v>
      </c>
      <c r="Y1524" t="n">
        <v>1</v>
      </c>
      <c r="Z1524" t="n">
        <v>10</v>
      </c>
    </row>
    <row r="1525">
      <c r="A1525" t="n">
        <v>28</v>
      </c>
      <c r="B1525" t="n">
        <v>85</v>
      </c>
      <c r="C1525" t="inlineStr">
        <is>
          <t xml:space="preserve">CONCLUIDO	</t>
        </is>
      </c>
      <c r="D1525" t="n">
        <v>10.4883</v>
      </c>
      <c r="E1525" t="n">
        <v>9.529999999999999</v>
      </c>
      <c r="F1525" t="n">
        <v>6.86</v>
      </c>
      <c r="G1525" t="n">
        <v>45.71</v>
      </c>
      <c r="H1525" t="n">
        <v>0.8</v>
      </c>
      <c r="I1525" t="n">
        <v>9</v>
      </c>
      <c r="J1525" t="n">
        <v>178.14</v>
      </c>
      <c r="K1525" t="n">
        <v>51.39</v>
      </c>
      <c r="L1525" t="n">
        <v>8</v>
      </c>
      <c r="M1525" t="n">
        <v>7</v>
      </c>
      <c r="N1525" t="n">
        <v>33.75</v>
      </c>
      <c r="O1525" t="n">
        <v>22204.83</v>
      </c>
      <c r="P1525" t="n">
        <v>81.92</v>
      </c>
      <c r="Q1525" t="n">
        <v>204.15</v>
      </c>
      <c r="R1525" t="n">
        <v>27.08</v>
      </c>
      <c r="S1525" t="n">
        <v>17.37</v>
      </c>
      <c r="T1525" t="n">
        <v>2737.47</v>
      </c>
      <c r="U1525" t="n">
        <v>0.64</v>
      </c>
      <c r="V1525" t="n">
        <v>0.74</v>
      </c>
      <c r="W1525" t="n">
        <v>1.15</v>
      </c>
      <c r="X1525" t="n">
        <v>0.17</v>
      </c>
      <c r="Y1525" t="n">
        <v>1</v>
      </c>
      <c r="Z1525" t="n">
        <v>10</v>
      </c>
    </row>
    <row r="1526">
      <c r="A1526" t="n">
        <v>29</v>
      </c>
      <c r="B1526" t="n">
        <v>85</v>
      </c>
      <c r="C1526" t="inlineStr">
        <is>
          <t xml:space="preserve">CONCLUIDO	</t>
        </is>
      </c>
      <c r="D1526" t="n">
        <v>10.4947</v>
      </c>
      <c r="E1526" t="n">
        <v>9.529999999999999</v>
      </c>
      <c r="F1526" t="n">
        <v>6.85</v>
      </c>
      <c r="G1526" t="n">
        <v>45.67</v>
      </c>
      <c r="H1526" t="n">
        <v>0.82</v>
      </c>
      <c r="I1526" t="n">
        <v>9</v>
      </c>
      <c r="J1526" t="n">
        <v>178.51</v>
      </c>
      <c r="K1526" t="n">
        <v>51.39</v>
      </c>
      <c r="L1526" t="n">
        <v>8.25</v>
      </c>
      <c r="M1526" t="n">
        <v>7</v>
      </c>
      <c r="N1526" t="n">
        <v>33.87</v>
      </c>
      <c r="O1526" t="n">
        <v>22250.6</v>
      </c>
      <c r="P1526" t="n">
        <v>81.45</v>
      </c>
      <c r="Q1526" t="n">
        <v>204.14</v>
      </c>
      <c r="R1526" t="n">
        <v>26.86</v>
      </c>
      <c r="S1526" t="n">
        <v>17.37</v>
      </c>
      <c r="T1526" t="n">
        <v>2627.21</v>
      </c>
      <c r="U1526" t="n">
        <v>0.65</v>
      </c>
      <c r="V1526" t="n">
        <v>0.75</v>
      </c>
      <c r="W1526" t="n">
        <v>1.15</v>
      </c>
      <c r="X1526" t="n">
        <v>0.16</v>
      </c>
      <c r="Y1526" t="n">
        <v>1</v>
      </c>
      <c r="Z1526" t="n">
        <v>10</v>
      </c>
    </row>
    <row r="1527">
      <c r="A1527" t="n">
        <v>30</v>
      </c>
      <c r="B1527" t="n">
        <v>85</v>
      </c>
      <c r="C1527" t="inlineStr">
        <is>
          <t xml:space="preserve">CONCLUIDO	</t>
        </is>
      </c>
      <c r="D1527" t="n">
        <v>10.5671</v>
      </c>
      <c r="E1527" t="n">
        <v>9.460000000000001</v>
      </c>
      <c r="F1527" t="n">
        <v>6.82</v>
      </c>
      <c r="G1527" t="n">
        <v>51.15</v>
      </c>
      <c r="H1527" t="n">
        <v>0.84</v>
      </c>
      <c r="I1527" t="n">
        <v>8</v>
      </c>
      <c r="J1527" t="n">
        <v>178.88</v>
      </c>
      <c r="K1527" t="n">
        <v>51.39</v>
      </c>
      <c r="L1527" t="n">
        <v>8.5</v>
      </c>
      <c r="M1527" t="n">
        <v>6</v>
      </c>
      <c r="N1527" t="n">
        <v>33.99</v>
      </c>
      <c r="O1527" t="n">
        <v>22296.41</v>
      </c>
      <c r="P1527" t="n">
        <v>81.02</v>
      </c>
      <c r="Q1527" t="n">
        <v>204.14</v>
      </c>
      <c r="R1527" t="n">
        <v>25.74</v>
      </c>
      <c r="S1527" t="n">
        <v>17.37</v>
      </c>
      <c r="T1527" t="n">
        <v>2072.42</v>
      </c>
      <c r="U1527" t="n">
        <v>0.67</v>
      </c>
      <c r="V1527" t="n">
        <v>0.75</v>
      </c>
      <c r="W1527" t="n">
        <v>1.15</v>
      </c>
      <c r="X1527" t="n">
        <v>0.13</v>
      </c>
      <c r="Y1527" t="n">
        <v>1</v>
      </c>
      <c r="Z1527" t="n">
        <v>10</v>
      </c>
    </row>
    <row r="1528">
      <c r="A1528" t="n">
        <v>31</v>
      </c>
      <c r="B1528" t="n">
        <v>85</v>
      </c>
      <c r="C1528" t="inlineStr">
        <is>
          <t xml:space="preserve">CONCLUIDO	</t>
        </is>
      </c>
      <c r="D1528" t="n">
        <v>10.5612</v>
      </c>
      <c r="E1528" t="n">
        <v>9.470000000000001</v>
      </c>
      <c r="F1528" t="n">
        <v>6.83</v>
      </c>
      <c r="G1528" t="n">
        <v>51.19</v>
      </c>
      <c r="H1528" t="n">
        <v>0.87</v>
      </c>
      <c r="I1528" t="n">
        <v>8</v>
      </c>
      <c r="J1528" t="n">
        <v>179.26</v>
      </c>
      <c r="K1528" t="n">
        <v>51.39</v>
      </c>
      <c r="L1528" t="n">
        <v>8.75</v>
      </c>
      <c r="M1528" t="n">
        <v>6</v>
      </c>
      <c r="N1528" t="n">
        <v>34.11</v>
      </c>
      <c r="O1528" t="n">
        <v>22342.26</v>
      </c>
      <c r="P1528" t="n">
        <v>80.72</v>
      </c>
      <c r="Q1528" t="n">
        <v>204.14</v>
      </c>
      <c r="R1528" t="n">
        <v>25.94</v>
      </c>
      <c r="S1528" t="n">
        <v>17.37</v>
      </c>
      <c r="T1528" t="n">
        <v>2173.51</v>
      </c>
      <c r="U1528" t="n">
        <v>0.67</v>
      </c>
      <c r="V1528" t="n">
        <v>0.75</v>
      </c>
      <c r="W1528" t="n">
        <v>1.15</v>
      </c>
      <c r="X1528" t="n">
        <v>0.13</v>
      </c>
      <c r="Y1528" t="n">
        <v>1</v>
      </c>
      <c r="Z1528" t="n">
        <v>10</v>
      </c>
    </row>
    <row r="1529">
      <c r="A1529" t="n">
        <v>32</v>
      </c>
      <c r="B1529" t="n">
        <v>85</v>
      </c>
      <c r="C1529" t="inlineStr">
        <is>
          <t xml:space="preserve">CONCLUIDO	</t>
        </is>
      </c>
      <c r="D1529" t="n">
        <v>10.5547</v>
      </c>
      <c r="E1529" t="n">
        <v>9.470000000000001</v>
      </c>
      <c r="F1529" t="n">
        <v>6.83</v>
      </c>
      <c r="G1529" t="n">
        <v>51.23</v>
      </c>
      <c r="H1529" t="n">
        <v>0.89</v>
      </c>
      <c r="I1529" t="n">
        <v>8</v>
      </c>
      <c r="J1529" t="n">
        <v>179.63</v>
      </c>
      <c r="K1529" t="n">
        <v>51.39</v>
      </c>
      <c r="L1529" t="n">
        <v>9</v>
      </c>
      <c r="M1529" t="n">
        <v>6</v>
      </c>
      <c r="N1529" t="n">
        <v>34.24</v>
      </c>
      <c r="O1529" t="n">
        <v>22388.15</v>
      </c>
      <c r="P1529" t="n">
        <v>80.5</v>
      </c>
      <c r="Q1529" t="n">
        <v>204.16</v>
      </c>
      <c r="R1529" t="n">
        <v>26.13</v>
      </c>
      <c r="S1529" t="n">
        <v>17.37</v>
      </c>
      <c r="T1529" t="n">
        <v>2268.83</v>
      </c>
      <c r="U1529" t="n">
        <v>0.66</v>
      </c>
      <c r="V1529" t="n">
        <v>0.75</v>
      </c>
      <c r="W1529" t="n">
        <v>1.15</v>
      </c>
      <c r="X1529" t="n">
        <v>0.14</v>
      </c>
      <c r="Y1529" t="n">
        <v>1</v>
      </c>
      <c r="Z1529" t="n">
        <v>10</v>
      </c>
    </row>
    <row r="1530">
      <c r="A1530" t="n">
        <v>33</v>
      </c>
      <c r="B1530" t="n">
        <v>85</v>
      </c>
      <c r="C1530" t="inlineStr">
        <is>
          <t xml:space="preserve">CONCLUIDO	</t>
        </is>
      </c>
      <c r="D1530" t="n">
        <v>10.5575</v>
      </c>
      <c r="E1530" t="n">
        <v>9.470000000000001</v>
      </c>
      <c r="F1530" t="n">
        <v>6.83</v>
      </c>
      <c r="G1530" t="n">
        <v>51.21</v>
      </c>
      <c r="H1530" t="n">
        <v>0.91</v>
      </c>
      <c r="I1530" t="n">
        <v>8</v>
      </c>
      <c r="J1530" t="n">
        <v>180</v>
      </c>
      <c r="K1530" t="n">
        <v>51.39</v>
      </c>
      <c r="L1530" t="n">
        <v>9.25</v>
      </c>
      <c r="M1530" t="n">
        <v>6</v>
      </c>
      <c r="N1530" t="n">
        <v>34.36</v>
      </c>
      <c r="O1530" t="n">
        <v>22434.08</v>
      </c>
      <c r="P1530" t="n">
        <v>80.31999999999999</v>
      </c>
      <c r="Q1530" t="n">
        <v>204.14</v>
      </c>
      <c r="R1530" t="n">
        <v>26.08</v>
      </c>
      <c r="S1530" t="n">
        <v>17.37</v>
      </c>
      <c r="T1530" t="n">
        <v>2244.39</v>
      </c>
      <c r="U1530" t="n">
        <v>0.67</v>
      </c>
      <c r="V1530" t="n">
        <v>0.75</v>
      </c>
      <c r="W1530" t="n">
        <v>1.15</v>
      </c>
      <c r="X1530" t="n">
        <v>0.14</v>
      </c>
      <c r="Y1530" t="n">
        <v>1</v>
      </c>
      <c r="Z1530" t="n">
        <v>10</v>
      </c>
    </row>
    <row r="1531">
      <c r="A1531" t="n">
        <v>34</v>
      </c>
      <c r="B1531" t="n">
        <v>85</v>
      </c>
      <c r="C1531" t="inlineStr">
        <is>
          <t xml:space="preserve">CONCLUIDO	</t>
        </is>
      </c>
      <c r="D1531" t="n">
        <v>10.6289</v>
      </c>
      <c r="E1531" t="n">
        <v>9.41</v>
      </c>
      <c r="F1531" t="n">
        <v>6.8</v>
      </c>
      <c r="G1531" t="n">
        <v>58.27</v>
      </c>
      <c r="H1531" t="n">
        <v>0.93</v>
      </c>
      <c r="I1531" t="n">
        <v>7</v>
      </c>
      <c r="J1531" t="n">
        <v>180.37</v>
      </c>
      <c r="K1531" t="n">
        <v>51.39</v>
      </c>
      <c r="L1531" t="n">
        <v>9.5</v>
      </c>
      <c r="M1531" t="n">
        <v>5</v>
      </c>
      <c r="N1531" t="n">
        <v>34.48</v>
      </c>
      <c r="O1531" t="n">
        <v>22480.05</v>
      </c>
      <c r="P1531" t="n">
        <v>79.53</v>
      </c>
      <c r="Q1531" t="n">
        <v>204.14</v>
      </c>
      <c r="R1531" t="n">
        <v>25.26</v>
      </c>
      <c r="S1531" t="n">
        <v>17.37</v>
      </c>
      <c r="T1531" t="n">
        <v>1836.46</v>
      </c>
      <c r="U1531" t="n">
        <v>0.6899999999999999</v>
      </c>
      <c r="V1531" t="n">
        <v>0.75</v>
      </c>
      <c r="W1531" t="n">
        <v>1.14</v>
      </c>
      <c r="X1531" t="n">
        <v>0.11</v>
      </c>
      <c r="Y1531" t="n">
        <v>1</v>
      </c>
      <c r="Z1531" t="n">
        <v>10</v>
      </c>
    </row>
    <row r="1532">
      <c r="A1532" t="n">
        <v>35</v>
      </c>
      <c r="B1532" t="n">
        <v>85</v>
      </c>
      <c r="C1532" t="inlineStr">
        <is>
          <t xml:space="preserve">CONCLUIDO	</t>
        </is>
      </c>
      <c r="D1532" t="n">
        <v>10.6176</v>
      </c>
      <c r="E1532" t="n">
        <v>9.42</v>
      </c>
      <c r="F1532" t="n">
        <v>6.81</v>
      </c>
      <c r="G1532" t="n">
        <v>58.36</v>
      </c>
      <c r="H1532" t="n">
        <v>0.96</v>
      </c>
      <c r="I1532" t="n">
        <v>7</v>
      </c>
      <c r="J1532" t="n">
        <v>180.75</v>
      </c>
      <c r="K1532" t="n">
        <v>51.39</v>
      </c>
      <c r="L1532" t="n">
        <v>9.75</v>
      </c>
      <c r="M1532" t="n">
        <v>5</v>
      </c>
      <c r="N1532" t="n">
        <v>34.6</v>
      </c>
      <c r="O1532" t="n">
        <v>22526.07</v>
      </c>
      <c r="P1532" t="n">
        <v>79.78</v>
      </c>
      <c r="Q1532" t="n">
        <v>204.17</v>
      </c>
      <c r="R1532" t="n">
        <v>25.31</v>
      </c>
      <c r="S1532" t="n">
        <v>17.37</v>
      </c>
      <c r="T1532" t="n">
        <v>1861.59</v>
      </c>
      <c r="U1532" t="n">
        <v>0.6899999999999999</v>
      </c>
      <c r="V1532" t="n">
        <v>0.75</v>
      </c>
      <c r="W1532" t="n">
        <v>1.15</v>
      </c>
      <c r="X1532" t="n">
        <v>0.12</v>
      </c>
      <c r="Y1532" t="n">
        <v>1</v>
      </c>
      <c r="Z1532" t="n">
        <v>10</v>
      </c>
    </row>
    <row r="1533">
      <c r="A1533" t="n">
        <v>36</v>
      </c>
      <c r="B1533" t="n">
        <v>85</v>
      </c>
      <c r="C1533" t="inlineStr">
        <is>
          <t xml:space="preserve">CONCLUIDO	</t>
        </is>
      </c>
      <c r="D1533" t="n">
        <v>10.6217</v>
      </c>
      <c r="E1533" t="n">
        <v>9.41</v>
      </c>
      <c r="F1533" t="n">
        <v>6.8</v>
      </c>
      <c r="G1533" t="n">
        <v>58.33</v>
      </c>
      <c r="H1533" t="n">
        <v>0.98</v>
      </c>
      <c r="I1533" t="n">
        <v>7</v>
      </c>
      <c r="J1533" t="n">
        <v>181.12</v>
      </c>
      <c r="K1533" t="n">
        <v>51.39</v>
      </c>
      <c r="L1533" t="n">
        <v>10</v>
      </c>
      <c r="M1533" t="n">
        <v>5</v>
      </c>
      <c r="N1533" t="n">
        <v>34.73</v>
      </c>
      <c r="O1533" t="n">
        <v>22572.13</v>
      </c>
      <c r="P1533" t="n">
        <v>79.95</v>
      </c>
      <c r="Q1533" t="n">
        <v>204.15</v>
      </c>
      <c r="R1533" t="n">
        <v>25.28</v>
      </c>
      <c r="S1533" t="n">
        <v>17.37</v>
      </c>
      <c r="T1533" t="n">
        <v>1847.51</v>
      </c>
      <c r="U1533" t="n">
        <v>0.6899999999999999</v>
      </c>
      <c r="V1533" t="n">
        <v>0.75</v>
      </c>
      <c r="W1533" t="n">
        <v>1.15</v>
      </c>
      <c r="X1533" t="n">
        <v>0.11</v>
      </c>
      <c r="Y1533" t="n">
        <v>1</v>
      </c>
      <c r="Z1533" t="n">
        <v>10</v>
      </c>
    </row>
    <row r="1534">
      <c r="A1534" t="n">
        <v>37</v>
      </c>
      <c r="B1534" t="n">
        <v>85</v>
      </c>
      <c r="C1534" t="inlineStr">
        <is>
          <t xml:space="preserve">CONCLUIDO	</t>
        </is>
      </c>
      <c r="D1534" t="n">
        <v>10.6132</v>
      </c>
      <c r="E1534" t="n">
        <v>9.42</v>
      </c>
      <c r="F1534" t="n">
        <v>6.81</v>
      </c>
      <c r="G1534" t="n">
        <v>58.39</v>
      </c>
      <c r="H1534" t="n">
        <v>1</v>
      </c>
      <c r="I1534" t="n">
        <v>7</v>
      </c>
      <c r="J1534" t="n">
        <v>181.49</v>
      </c>
      <c r="K1534" t="n">
        <v>51.39</v>
      </c>
      <c r="L1534" t="n">
        <v>10.25</v>
      </c>
      <c r="M1534" t="n">
        <v>5</v>
      </c>
      <c r="N1534" t="n">
        <v>34.85</v>
      </c>
      <c r="O1534" t="n">
        <v>22618.23</v>
      </c>
      <c r="P1534" t="n">
        <v>79.84999999999999</v>
      </c>
      <c r="Q1534" t="n">
        <v>204.16</v>
      </c>
      <c r="R1534" t="n">
        <v>25.58</v>
      </c>
      <c r="S1534" t="n">
        <v>17.37</v>
      </c>
      <c r="T1534" t="n">
        <v>1997.26</v>
      </c>
      <c r="U1534" t="n">
        <v>0.68</v>
      </c>
      <c r="V1534" t="n">
        <v>0.75</v>
      </c>
      <c r="W1534" t="n">
        <v>1.15</v>
      </c>
      <c r="X1534" t="n">
        <v>0.12</v>
      </c>
      <c r="Y1534" t="n">
        <v>1</v>
      </c>
      <c r="Z1534" t="n">
        <v>10</v>
      </c>
    </row>
    <row r="1535">
      <c r="A1535" t="n">
        <v>38</v>
      </c>
      <c r="B1535" t="n">
        <v>85</v>
      </c>
      <c r="C1535" t="inlineStr">
        <is>
          <t xml:space="preserve">CONCLUIDO	</t>
        </is>
      </c>
      <c r="D1535" t="n">
        <v>10.6095</v>
      </c>
      <c r="E1535" t="n">
        <v>9.43</v>
      </c>
      <c r="F1535" t="n">
        <v>6.82</v>
      </c>
      <c r="G1535" t="n">
        <v>58.42</v>
      </c>
      <c r="H1535" t="n">
        <v>1.02</v>
      </c>
      <c r="I1535" t="n">
        <v>7</v>
      </c>
      <c r="J1535" t="n">
        <v>181.87</v>
      </c>
      <c r="K1535" t="n">
        <v>51.39</v>
      </c>
      <c r="L1535" t="n">
        <v>10.5</v>
      </c>
      <c r="M1535" t="n">
        <v>5</v>
      </c>
      <c r="N1535" t="n">
        <v>34.98</v>
      </c>
      <c r="O1535" t="n">
        <v>22664.49</v>
      </c>
      <c r="P1535" t="n">
        <v>79.56999999999999</v>
      </c>
      <c r="Q1535" t="n">
        <v>204.14</v>
      </c>
      <c r="R1535" t="n">
        <v>25.64</v>
      </c>
      <c r="S1535" t="n">
        <v>17.37</v>
      </c>
      <c r="T1535" t="n">
        <v>2027.55</v>
      </c>
      <c r="U1535" t="n">
        <v>0.68</v>
      </c>
      <c r="V1535" t="n">
        <v>0.75</v>
      </c>
      <c r="W1535" t="n">
        <v>1.15</v>
      </c>
      <c r="X1535" t="n">
        <v>0.12</v>
      </c>
      <c r="Y1535" t="n">
        <v>1</v>
      </c>
      <c r="Z1535" t="n">
        <v>10</v>
      </c>
    </row>
    <row r="1536">
      <c r="A1536" t="n">
        <v>39</v>
      </c>
      <c r="B1536" t="n">
        <v>85</v>
      </c>
      <c r="C1536" t="inlineStr">
        <is>
          <t xml:space="preserve">CONCLUIDO	</t>
        </is>
      </c>
      <c r="D1536" t="n">
        <v>10.607</v>
      </c>
      <c r="E1536" t="n">
        <v>9.43</v>
      </c>
      <c r="F1536" t="n">
        <v>6.82</v>
      </c>
      <c r="G1536" t="n">
        <v>58.44</v>
      </c>
      <c r="H1536" t="n">
        <v>1.05</v>
      </c>
      <c r="I1536" t="n">
        <v>7</v>
      </c>
      <c r="J1536" t="n">
        <v>182.24</v>
      </c>
      <c r="K1536" t="n">
        <v>51.39</v>
      </c>
      <c r="L1536" t="n">
        <v>10.75</v>
      </c>
      <c r="M1536" t="n">
        <v>5</v>
      </c>
      <c r="N1536" t="n">
        <v>35.1</v>
      </c>
      <c r="O1536" t="n">
        <v>22710.68</v>
      </c>
      <c r="P1536" t="n">
        <v>79.25</v>
      </c>
      <c r="Q1536" t="n">
        <v>204.15</v>
      </c>
      <c r="R1536" t="n">
        <v>25.77</v>
      </c>
      <c r="S1536" t="n">
        <v>17.37</v>
      </c>
      <c r="T1536" t="n">
        <v>2094.05</v>
      </c>
      <c r="U1536" t="n">
        <v>0.67</v>
      </c>
      <c r="V1536" t="n">
        <v>0.75</v>
      </c>
      <c r="W1536" t="n">
        <v>1.15</v>
      </c>
      <c r="X1536" t="n">
        <v>0.13</v>
      </c>
      <c r="Y1536" t="n">
        <v>1</v>
      </c>
      <c r="Z1536" t="n">
        <v>10</v>
      </c>
    </row>
    <row r="1537">
      <c r="A1537" t="n">
        <v>40</v>
      </c>
      <c r="B1537" t="n">
        <v>85</v>
      </c>
      <c r="C1537" t="inlineStr">
        <is>
          <t xml:space="preserve">CONCLUIDO	</t>
        </is>
      </c>
      <c r="D1537" t="n">
        <v>10.6123</v>
      </c>
      <c r="E1537" t="n">
        <v>9.42</v>
      </c>
      <c r="F1537" t="n">
        <v>6.81</v>
      </c>
      <c r="G1537" t="n">
        <v>58.4</v>
      </c>
      <c r="H1537" t="n">
        <v>1.07</v>
      </c>
      <c r="I1537" t="n">
        <v>7</v>
      </c>
      <c r="J1537" t="n">
        <v>182.62</v>
      </c>
      <c r="K1537" t="n">
        <v>51.39</v>
      </c>
      <c r="L1537" t="n">
        <v>11</v>
      </c>
      <c r="M1537" t="n">
        <v>5</v>
      </c>
      <c r="N1537" t="n">
        <v>35.22</v>
      </c>
      <c r="O1537" t="n">
        <v>22756.91</v>
      </c>
      <c r="P1537" t="n">
        <v>78.87</v>
      </c>
      <c r="Q1537" t="n">
        <v>204.15</v>
      </c>
      <c r="R1537" t="n">
        <v>25.63</v>
      </c>
      <c r="S1537" t="n">
        <v>17.37</v>
      </c>
      <c r="T1537" t="n">
        <v>2021.32</v>
      </c>
      <c r="U1537" t="n">
        <v>0.68</v>
      </c>
      <c r="V1537" t="n">
        <v>0.75</v>
      </c>
      <c r="W1537" t="n">
        <v>1.15</v>
      </c>
      <c r="X1537" t="n">
        <v>0.12</v>
      </c>
      <c r="Y1537" t="n">
        <v>1</v>
      </c>
      <c r="Z1537" t="n">
        <v>10</v>
      </c>
    </row>
    <row r="1538">
      <c r="A1538" t="n">
        <v>41</v>
      </c>
      <c r="B1538" t="n">
        <v>85</v>
      </c>
      <c r="C1538" t="inlineStr">
        <is>
          <t xml:space="preserve">CONCLUIDO	</t>
        </is>
      </c>
      <c r="D1538" t="n">
        <v>10.6828</v>
      </c>
      <c r="E1538" t="n">
        <v>9.359999999999999</v>
      </c>
      <c r="F1538" t="n">
        <v>6.79</v>
      </c>
      <c r="G1538" t="n">
        <v>67.84999999999999</v>
      </c>
      <c r="H1538" t="n">
        <v>1.09</v>
      </c>
      <c r="I1538" t="n">
        <v>6</v>
      </c>
      <c r="J1538" t="n">
        <v>182.99</v>
      </c>
      <c r="K1538" t="n">
        <v>51.39</v>
      </c>
      <c r="L1538" t="n">
        <v>11.25</v>
      </c>
      <c r="M1538" t="n">
        <v>4</v>
      </c>
      <c r="N1538" t="n">
        <v>35.35</v>
      </c>
      <c r="O1538" t="n">
        <v>22803.18</v>
      </c>
      <c r="P1538" t="n">
        <v>78.11</v>
      </c>
      <c r="Q1538" t="n">
        <v>204.14</v>
      </c>
      <c r="R1538" t="n">
        <v>24.73</v>
      </c>
      <c r="S1538" t="n">
        <v>17.37</v>
      </c>
      <c r="T1538" t="n">
        <v>1575.66</v>
      </c>
      <c r="U1538" t="n">
        <v>0.7</v>
      </c>
      <c r="V1538" t="n">
        <v>0.75</v>
      </c>
      <c r="W1538" t="n">
        <v>1.15</v>
      </c>
      <c r="X1538" t="n">
        <v>0.09</v>
      </c>
      <c r="Y1538" t="n">
        <v>1</v>
      </c>
      <c r="Z1538" t="n">
        <v>10</v>
      </c>
    </row>
    <row r="1539">
      <c r="A1539" t="n">
        <v>42</v>
      </c>
      <c r="B1539" t="n">
        <v>85</v>
      </c>
      <c r="C1539" t="inlineStr">
        <is>
          <t xml:space="preserve">CONCLUIDO	</t>
        </is>
      </c>
      <c r="D1539" t="n">
        <v>10.6771</v>
      </c>
      <c r="E1539" t="n">
        <v>9.369999999999999</v>
      </c>
      <c r="F1539" t="n">
        <v>6.79</v>
      </c>
      <c r="G1539" t="n">
        <v>67.90000000000001</v>
      </c>
      <c r="H1539" t="n">
        <v>1.11</v>
      </c>
      <c r="I1539" t="n">
        <v>6</v>
      </c>
      <c r="J1539" t="n">
        <v>183.37</v>
      </c>
      <c r="K1539" t="n">
        <v>51.39</v>
      </c>
      <c r="L1539" t="n">
        <v>11.5</v>
      </c>
      <c r="M1539" t="n">
        <v>4</v>
      </c>
      <c r="N1539" t="n">
        <v>35.48</v>
      </c>
      <c r="O1539" t="n">
        <v>22849.49</v>
      </c>
      <c r="P1539" t="n">
        <v>78.17</v>
      </c>
      <c r="Q1539" t="n">
        <v>204.15</v>
      </c>
      <c r="R1539" t="n">
        <v>24.89</v>
      </c>
      <c r="S1539" t="n">
        <v>17.37</v>
      </c>
      <c r="T1539" t="n">
        <v>1655.5</v>
      </c>
      <c r="U1539" t="n">
        <v>0.7</v>
      </c>
      <c r="V1539" t="n">
        <v>0.75</v>
      </c>
      <c r="W1539" t="n">
        <v>1.15</v>
      </c>
      <c r="X1539" t="n">
        <v>0.1</v>
      </c>
      <c r="Y1539" t="n">
        <v>1</v>
      </c>
      <c r="Z1539" t="n">
        <v>10</v>
      </c>
    </row>
    <row r="1540">
      <c r="A1540" t="n">
        <v>43</v>
      </c>
      <c r="B1540" t="n">
        <v>85</v>
      </c>
      <c r="C1540" t="inlineStr">
        <is>
          <t xml:space="preserve">CONCLUIDO	</t>
        </is>
      </c>
      <c r="D1540" t="n">
        <v>10.6796</v>
      </c>
      <c r="E1540" t="n">
        <v>9.359999999999999</v>
      </c>
      <c r="F1540" t="n">
        <v>6.79</v>
      </c>
      <c r="G1540" t="n">
        <v>67.88</v>
      </c>
      <c r="H1540" t="n">
        <v>1.13</v>
      </c>
      <c r="I1540" t="n">
        <v>6</v>
      </c>
      <c r="J1540" t="n">
        <v>183.74</v>
      </c>
      <c r="K1540" t="n">
        <v>51.39</v>
      </c>
      <c r="L1540" t="n">
        <v>11.75</v>
      </c>
      <c r="M1540" t="n">
        <v>4</v>
      </c>
      <c r="N1540" t="n">
        <v>35.6</v>
      </c>
      <c r="O1540" t="n">
        <v>22895.85</v>
      </c>
      <c r="P1540" t="n">
        <v>78.23999999999999</v>
      </c>
      <c r="Q1540" t="n">
        <v>204.14</v>
      </c>
      <c r="R1540" t="n">
        <v>24.8</v>
      </c>
      <c r="S1540" t="n">
        <v>17.37</v>
      </c>
      <c r="T1540" t="n">
        <v>1611.27</v>
      </c>
      <c r="U1540" t="n">
        <v>0.7</v>
      </c>
      <c r="V1540" t="n">
        <v>0.75</v>
      </c>
      <c r="W1540" t="n">
        <v>1.15</v>
      </c>
      <c r="X1540" t="n">
        <v>0.1</v>
      </c>
      <c r="Y1540" t="n">
        <v>1</v>
      </c>
      <c r="Z1540" t="n">
        <v>10</v>
      </c>
    </row>
    <row r="1541">
      <c r="A1541" t="n">
        <v>44</v>
      </c>
      <c r="B1541" t="n">
        <v>85</v>
      </c>
      <c r="C1541" t="inlineStr">
        <is>
          <t xml:space="preserve">CONCLUIDO	</t>
        </is>
      </c>
      <c r="D1541" t="n">
        <v>10.6806</v>
      </c>
      <c r="E1541" t="n">
        <v>9.359999999999999</v>
      </c>
      <c r="F1541" t="n">
        <v>6.79</v>
      </c>
      <c r="G1541" t="n">
        <v>67.87</v>
      </c>
      <c r="H1541" t="n">
        <v>1.16</v>
      </c>
      <c r="I1541" t="n">
        <v>6</v>
      </c>
      <c r="J1541" t="n">
        <v>184.12</v>
      </c>
      <c r="K1541" t="n">
        <v>51.39</v>
      </c>
      <c r="L1541" t="n">
        <v>12</v>
      </c>
      <c r="M1541" t="n">
        <v>4</v>
      </c>
      <c r="N1541" t="n">
        <v>35.73</v>
      </c>
      <c r="O1541" t="n">
        <v>22942.24</v>
      </c>
      <c r="P1541" t="n">
        <v>78.18000000000001</v>
      </c>
      <c r="Q1541" t="n">
        <v>204.14</v>
      </c>
      <c r="R1541" t="n">
        <v>24.86</v>
      </c>
      <c r="S1541" t="n">
        <v>17.37</v>
      </c>
      <c r="T1541" t="n">
        <v>1644.13</v>
      </c>
      <c r="U1541" t="n">
        <v>0.7</v>
      </c>
      <c r="V1541" t="n">
        <v>0.75</v>
      </c>
      <c r="W1541" t="n">
        <v>1.14</v>
      </c>
      <c r="X1541" t="n">
        <v>0.1</v>
      </c>
      <c r="Y1541" t="n">
        <v>1</v>
      </c>
      <c r="Z1541" t="n">
        <v>10</v>
      </c>
    </row>
    <row r="1542">
      <c r="A1542" t="n">
        <v>45</v>
      </c>
      <c r="B1542" t="n">
        <v>85</v>
      </c>
      <c r="C1542" t="inlineStr">
        <is>
          <t xml:space="preserve">CONCLUIDO	</t>
        </is>
      </c>
      <c r="D1542" t="n">
        <v>10.6879</v>
      </c>
      <c r="E1542" t="n">
        <v>9.359999999999999</v>
      </c>
      <c r="F1542" t="n">
        <v>6.78</v>
      </c>
      <c r="G1542" t="n">
        <v>67.81</v>
      </c>
      <c r="H1542" t="n">
        <v>1.18</v>
      </c>
      <c r="I1542" t="n">
        <v>6</v>
      </c>
      <c r="J1542" t="n">
        <v>184.5</v>
      </c>
      <c r="K1542" t="n">
        <v>51.39</v>
      </c>
      <c r="L1542" t="n">
        <v>12.25</v>
      </c>
      <c r="M1542" t="n">
        <v>4</v>
      </c>
      <c r="N1542" t="n">
        <v>35.85</v>
      </c>
      <c r="O1542" t="n">
        <v>22988.69</v>
      </c>
      <c r="P1542" t="n">
        <v>77.8</v>
      </c>
      <c r="Q1542" t="n">
        <v>204.14</v>
      </c>
      <c r="R1542" t="n">
        <v>24.61</v>
      </c>
      <c r="S1542" t="n">
        <v>17.37</v>
      </c>
      <c r="T1542" t="n">
        <v>1517.22</v>
      </c>
      <c r="U1542" t="n">
        <v>0.71</v>
      </c>
      <c r="V1542" t="n">
        <v>0.75</v>
      </c>
      <c r="W1542" t="n">
        <v>1.15</v>
      </c>
      <c r="X1542" t="n">
        <v>0.09</v>
      </c>
      <c r="Y1542" t="n">
        <v>1</v>
      </c>
      <c r="Z1542" t="n">
        <v>10</v>
      </c>
    </row>
    <row r="1543">
      <c r="A1543" t="n">
        <v>46</v>
      </c>
      <c r="B1543" t="n">
        <v>85</v>
      </c>
      <c r="C1543" t="inlineStr">
        <is>
          <t xml:space="preserve">CONCLUIDO	</t>
        </is>
      </c>
      <c r="D1543" t="n">
        <v>10.6803</v>
      </c>
      <c r="E1543" t="n">
        <v>9.359999999999999</v>
      </c>
      <c r="F1543" t="n">
        <v>6.79</v>
      </c>
      <c r="G1543" t="n">
        <v>67.87</v>
      </c>
      <c r="H1543" t="n">
        <v>1.2</v>
      </c>
      <c r="I1543" t="n">
        <v>6</v>
      </c>
      <c r="J1543" t="n">
        <v>184.87</v>
      </c>
      <c r="K1543" t="n">
        <v>51.39</v>
      </c>
      <c r="L1543" t="n">
        <v>12.5</v>
      </c>
      <c r="M1543" t="n">
        <v>4</v>
      </c>
      <c r="N1543" t="n">
        <v>35.98</v>
      </c>
      <c r="O1543" t="n">
        <v>23035.17</v>
      </c>
      <c r="P1543" t="n">
        <v>77.55</v>
      </c>
      <c r="Q1543" t="n">
        <v>204.14</v>
      </c>
      <c r="R1543" t="n">
        <v>24.82</v>
      </c>
      <c r="S1543" t="n">
        <v>17.37</v>
      </c>
      <c r="T1543" t="n">
        <v>1621.86</v>
      </c>
      <c r="U1543" t="n">
        <v>0.7</v>
      </c>
      <c r="V1543" t="n">
        <v>0.75</v>
      </c>
      <c r="W1543" t="n">
        <v>1.15</v>
      </c>
      <c r="X1543" t="n">
        <v>0.1</v>
      </c>
      <c r="Y1543" t="n">
        <v>1</v>
      </c>
      <c r="Z1543" t="n">
        <v>10</v>
      </c>
    </row>
    <row r="1544">
      <c r="A1544" t="n">
        <v>47</v>
      </c>
      <c r="B1544" t="n">
        <v>85</v>
      </c>
      <c r="C1544" t="inlineStr">
        <is>
          <t xml:space="preserve">CONCLUIDO	</t>
        </is>
      </c>
      <c r="D1544" t="n">
        <v>10.6733</v>
      </c>
      <c r="E1544" t="n">
        <v>9.369999999999999</v>
      </c>
      <c r="F1544" t="n">
        <v>6.79</v>
      </c>
      <c r="G1544" t="n">
        <v>67.93000000000001</v>
      </c>
      <c r="H1544" t="n">
        <v>1.22</v>
      </c>
      <c r="I1544" t="n">
        <v>6</v>
      </c>
      <c r="J1544" t="n">
        <v>185.25</v>
      </c>
      <c r="K1544" t="n">
        <v>51.39</v>
      </c>
      <c r="L1544" t="n">
        <v>12.75</v>
      </c>
      <c r="M1544" t="n">
        <v>4</v>
      </c>
      <c r="N1544" t="n">
        <v>36.11</v>
      </c>
      <c r="O1544" t="n">
        <v>23081.7</v>
      </c>
      <c r="P1544" t="n">
        <v>77.43000000000001</v>
      </c>
      <c r="Q1544" t="n">
        <v>204.14</v>
      </c>
      <c r="R1544" t="n">
        <v>25.04</v>
      </c>
      <c r="S1544" t="n">
        <v>17.37</v>
      </c>
      <c r="T1544" t="n">
        <v>1733.55</v>
      </c>
      <c r="U1544" t="n">
        <v>0.6899999999999999</v>
      </c>
      <c r="V1544" t="n">
        <v>0.75</v>
      </c>
      <c r="W1544" t="n">
        <v>1.15</v>
      </c>
      <c r="X1544" t="n">
        <v>0.1</v>
      </c>
      <c r="Y1544" t="n">
        <v>1</v>
      </c>
      <c r="Z1544" t="n">
        <v>10</v>
      </c>
    </row>
    <row r="1545">
      <c r="A1545" t="n">
        <v>48</v>
      </c>
      <c r="B1545" t="n">
        <v>85</v>
      </c>
      <c r="C1545" t="inlineStr">
        <is>
          <t xml:space="preserve">CONCLUIDO	</t>
        </is>
      </c>
      <c r="D1545" t="n">
        <v>10.6777</v>
      </c>
      <c r="E1545" t="n">
        <v>9.369999999999999</v>
      </c>
      <c r="F1545" t="n">
        <v>6.79</v>
      </c>
      <c r="G1545" t="n">
        <v>67.89</v>
      </c>
      <c r="H1545" t="n">
        <v>1.24</v>
      </c>
      <c r="I1545" t="n">
        <v>6</v>
      </c>
      <c r="J1545" t="n">
        <v>185.63</v>
      </c>
      <c r="K1545" t="n">
        <v>51.39</v>
      </c>
      <c r="L1545" t="n">
        <v>13</v>
      </c>
      <c r="M1545" t="n">
        <v>4</v>
      </c>
      <c r="N1545" t="n">
        <v>36.24</v>
      </c>
      <c r="O1545" t="n">
        <v>23128.27</v>
      </c>
      <c r="P1545" t="n">
        <v>77.01000000000001</v>
      </c>
      <c r="Q1545" t="n">
        <v>204.18</v>
      </c>
      <c r="R1545" t="n">
        <v>24.89</v>
      </c>
      <c r="S1545" t="n">
        <v>17.37</v>
      </c>
      <c r="T1545" t="n">
        <v>1655.28</v>
      </c>
      <c r="U1545" t="n">
        <v>0.7</v>
      </c>
      <c r="V1545" t="n">
        <v>0.75</v>
      </c>
      <c r="W1545" t="n">
        <v>1.15</v>
      </c>
      <c r="X1545" t="n">
        <v>0.1</v>
      </c>
      <c r="Y1545" t="n">
        <v>1</v>
      </c>
      <c r="Z1545" t="n">
        <v>10</v>
      </c>
    </row>
    <row r="1546">
      <c r="A1546" t="n">
        <v>49</v>
      </c>
      <c r="B1546" t="n">
        <v>85</v>
      </c>
      <c r="C1546" t="inlineStr">
        <is>
          <t xml:space="preserve">CONCLUIDO	</t>
        </is>
      </c>
      <c r="D1546" t="n">
        <v>10.6793</v>
      </c>
      <c r="E1546" t="n">
        <v>9.359999999999999</v>
      </c>
      <c r="F1546" t="n">
        <v>6.79</v>
      </c>
      <c r="G1546" t="n">
        <v>67.88</v>
      </c>
      <c r="H1546" t="n">
        <v>1.26</v>
      </c>
      <c r="I1546" t="n">
        <v>6</v>
      </c>
      <c r="J1546" t="n">
        <v>186.01</v>
      </c>
      <c r="K1546" t="n">
        <v>51.39</v>
      </c>
      <c r="L1546" t="n">
        <v>13.25</v>
      </c>
      <c r="M1546" t="n">
        <v>4</v>
      </c>
      <c r="N1546" t="n">
        <v>36.36</v>
      </c>
      <c r="O1546" t="n">
        <v>23174.88</v>
      </c>
      <c r="P1546" t="n">
        <v>76.83</v>
      </c>
      <c r="Q1546" t="n">
        <v>204.15</v>
      </c>
      <c r="R1546" t="n">
        <v>24.79</v>
      </c>
      <c r="S1546" t="n">
        <v>17.37</v>
      </c>
      <c r="T1546" t="n">
        <v>1609.24</v>
      </c>
      <c r="U1546" t="n">
        <v>0.7</v>
      </c>
      <c r="V1546" t="n">
        <v>0.75</v>
      </c>
      <c r="W1546" t="n">
        <v>1.15</v>
      </c>
      <c r="X1546" t="n">
        <v>0.1</v>
      </c>
      <c r="Y1546" t="n">
        <v>1</v>
      </c>
      <c r="Z1546" t="n">
        <v>10</v>
      </c>
    </row>
    <row r="1547">
      <c r="A1547" t="n">
        <v>50</v>
      </c>
      <c r="B1547" t="n">
        <v>85</v>
      </c>
      <c r="C1547" t="inlineStr">
        <is>
          <t xml:space="preserve">CONCLUIDO	</t>
        </is>
      </c>
      <c r="D1547" t="n">
        <v>10.6739</v>
      </c>
      <c r="E1547" t="n">
        <v>9.369999999999999</v>
      </c>
      <c r="F1547" t="n">
        <v>6.79</v>
      </c>
      <c r="G1547" t="n">
        <v>67.93000000000001</v>
      </c>
      <c r="H1547" t="n">
        <v>1.29</v>
      </c>
      <c r="I1547" t="n">
        <v>6</v>
      </c>
      <c r="J1547" t="n">
        <v>186.38</v>
      </c>
      <c r="K1547" t="n">
        <v>51.39</v>
      </c>
      <c r="L1547" t="n">
        <v>13.5</v>
      </c>
      <c r="M1547" t="n">
        <v>4</v>
      </c>
      <c r="N1547" t="n">
        <v>36.49</v>
      </c>
      <c r="O1547" t="n">
        <v>23221.54</v>
      </c>
      <c r="P1547" t="n">
        <v>76.23999999999999</v>
      </c>
      <c r="Q1547" t="n">
        <v>204.14</v>
      </c>
      <c r="R1547" t="n">
        <v>24.97</v>
      </c>
      <c r="S1547" t="n">
        <v>17.37</v>
      </c>
      <c r="T1547" t="n">
        <v>1696.91</v>
      </c>
      <c r="U1547" t="n">
        <v>0.7</v>
      </c>
      <c r="V1547" t="n">
        <v>0.75</v>
      </c>
      <c r="W1547" t="n">
        <v>1.15</v>
      </c>
      <c r="X1547" t="n">
        <v>0.1</v>
      </c>
      <c r="Y1547" t="n">
        <v>1</v>
      </c>
      <c r="Z1547" t="n">
        <v>10</v>
      </c>
    </row>
    <row r="1548">
      <c r="A1548" t="n">
        <v>51</v>
      </c>
      <c r="B1548" t="n">
        <v>85</v>
      </c>
      <c r="C1548" t="inlineStr">
        <is>
          <t xml:space="preserve">CONCLUIDO	</t>
        </is>
      </c>
      <c r="D1548" t="n">
        <v>10.7351</v>
      </c>
      <c r="E1548" t="n">
        <v>9.32</v>
      </c>
      <c r="F1548" t="n">
        <v>6.77</v>
      </c>
      <c r="G1548" t="n">
        <v>81.28</v>
      </c>
      <c r="H1548" t="n">
        <v>1.31</v>
      </c>
      <c r="I1548" t="n">
        <v>5</v>
      </c>
      <c r="J1548" t="n">
        <v>186.76</v>
      </c>
      <c r="K1548" t="n">
        <v>51.39</v>
      </c>
      <c r="L1548" t="n">
        <v>13.75</v>
      </c>
      <c r="M1548" t="n">
        <v>3</v>
      </c>
      <c r="N1548" t="n">
        <v>36.62</v>
      </c>
      <c r="O1548" t="n">
        <v>23268.24</v>
      </c>
      <c r="P1548" t="n">
        <v>76.01000000000001</v>
      </c>
      <c r="Q1548" t="n">
        <v>204.14</v>
      </c>
      <c r="R1548" t="n">
        <v>24.45</v>
      </c>
      <c r="S1548" t="n">
        <v>17.37</v>
      </c>
      <c r="T1548" t="n">
        <v>1442.87</v>
      </c>
      <c r="U1548" t="n">
        <v>0.71</v>
      </c>
      <c r="V1548" t="n">
        <v>0.75</v>
      </c>
      <c r="W1548" t="n">
        <v>1.14</v>
      </c>
      <c r="X1548" t="n">
        <v>0.08</v>
      </c>
      <c r="Y1548" t="n">
        <v>1</v>
      </c>
      <c r="Z1548" t="n">
        <v>10</v>
      </c>
    </row>
    <row r="1549">
      <c r="A1549" t="n">
        <v>52</v>
      </c>
      <c r="B1549" t="n">
        <v>85</v>
      </c>
      <c r="C1549" t="inlineStr">
        <is>
          <t xml:space="preserve">CONCLUIDO	</t>
        </is>
      </c>
      <c r="D1549" t="n">
        <v>10.7319</v>
      </c>
      <c r="E1549" t="n">
        <v>9.32</v>
      </c>
      <c r="F1549" t="n">
        <v>6.78</v>
      </c>
      <c r="G1549" t="n">
        <v>81.31</v>
      </c>
      <c r="H1549" t="n">
        <v>1.33</v>
      </c>
      <c r="I1549" t="n">
        <v>5</v>
      </c>
      <c r="J1549" t="n">
        <v>187.14</v>
      </c>
      <c r="K1549" t="n">
        <v>51.39</v>
      </c>
      <c r="L1549" t="n">
        <v>14</v>
      </c>
      <c r="M1549" t="n">
        <v>3</v>
      </c>
      <c r="N1549" t="n">
        <v>36.75</v>
      </c>
      <c r="O1549" t="n">
        <v>23314.98</v>
      </c>
      <c r="P1549" t="n">
        <v>76.25</v>
      </c>
      <c r="Q1549" t="n">
        <v>204.14</v>
      </c>
      <c r="R1549" t="n">
        <v>24.5</v>
      </c>
      <c r="S1549" t="n">
        <v>17.37</v>
      </c>
      <c r="T1549" t="n">
        <v>1467.2</v>
      </c>
      <c r="U1549" t="n">
        <v>0.71</v>
      </c>
      <c r="V1549" t="n">
        <v>0.75</v>
      </c>
      <c r="W1549" t="n">
        <v>1.14</v>
      </c>
      <c r="X1549" t="n">
        <v>0.09</v>
      </c>
      <c r="Y1549" t="n">
        <v>1</v>
      </c>
      <c r="Z1549" t="n">
        <v>10</v>
      </c>
    </row>
    <row r="1550">
      <c r="A1550" t="n">
        <v>53</v>
      </c>
      <c r="B1550" t="n">
        <v>85</v>
      </c>
      <c r="C1550" t="inlineStr">
        <is>
          <t xml:space="preserve">CONCLUIDO	</t>
        </is>
      </c>
      <c r="D1550" t="n">
        <v>10.7363</v>
      </c>
      <c r="E1550" t="n">
        <v>9.31</v>
      </c>
      <c r="F1550" t="n">
        <v>6.77</v>
      </c>
      <c r="G1550" t="n">
        <v>81.27</v>
      </c>
      <c r="H1550" t="n">
        <v>1.35</v>
      </c>
      <c r="I1550" t="n">
        <v>5</v>
      </c>
      <c r="J1550" t="n">
        <v>187.52</v>
      </c>
      <c r="K1550" t="n">
        <v>51.39</v>
      </c>
      <c r="L1550" t="n">
        <v>14.25</v>
      </c>
      <c r="M1550" t="n">
        <v>3</v>
      </c>
      <c r="N1550" t="n">
        <v>36.88</v>
      </c>
      <c r="O1550" t="n">
        <v>23361.77</v>
      </c>
      <c r="P1550" t="n">
        <v>76.31</v>
      </c>
      <c r="Q1550" t="n">
        <v>204.14</v>
      </c>
      <c r="R1550" t="n">
        <v>24.38</v>
      </c>
      <c r="S1550" t="n">
        <v>17.37</v>
      </c>
      <c r="T1550" t="n">
        <v>1408.88</v>
      </c>
      <c r="U1550" t="n">
        <v>0.71</v>
      </c>
      <c r="V1550" t="n">
        <v>0.75</v>
      </c>
      <c r="W1550" t="n">
        <v>1.14</v>
      </c>
      <c r="X1550" t="n">
        <v>0.08</v>
      </c>
      <c r="Y1550" t="n">
        <v>1</v>
      </c>
      <c r="Z1550" t="n">
        <v>10</v>
      </c>
    </row>
    <row r="1551">
      <c r="A1551" t="n">
        <v>54</v>
      </c>
      <c r="B1551" t="n">
        <v>85</v>
      </c>
      <c r="C1551" t="inlineStr">
        <is>
          <t xml:space="preserve">CONCLUIDO	</t>
        </is>
      </c>
      <c r="D1551" t="n">
        <v>10.737</v>
      </c>
      <c r="E1551" t="n">
        <v>9.31</v>
      </c>
      <c r="F1551" t="n">
        <v>6.77</v>
      </c>
      <c r="G1551" t="n">
        <v>81.26000000000001</v>
      </c>
      <c r="H1551" t="n">
        <v>1.37</v>
      </c>
      <c r="I1551" t="n">
        <v>5</v>
      </c>
      <c r="J1551" t="n">
        <v>187.9</v>
      </c>
      <c r="K1551" t="n">
        <v>51.39</v>
      </c>
      <c r="L1551" t="n">
        <v>14.5</v>
      </c>
      <c r="M1551" t="n">
        <v>3</v>
      </c>
      <c r="N1551" t="n">
        <v>37.01</v>
      </c>
      <c r="O1551" t="n">
        <v>23408.6</v>
      </c>
      <c r="P1551" t="n">
        <v>76.13</v>
      </c>
      <c r="Q1551" t="n">
        <v>204.14</v>
      </c>
      <c r="R1551" t="n">
        <v>24.44</v>
      </c>
      <c r="S1551" t="n">
        <v>17.37</v>
      </c>
      <c r="T1551" t="n">
        <v>1437.98</v>
      </c>
      <c r="U1551" t="n">
        <v>0.71</v>
      </c>
      <c r="V1551" t="n">
        <v>0.75</v>
      </c>
      <c r="W1551" t="n">
        <v>1.14</v>
      </c>
      <c r="X1551" t="n">
        <v>0.08</v>
      </c>
      <c r="Y1551" t="n">
        <v>1</v>
      </c>
      <c r="Z1551" t="n">
        <v>10</v>
      </c>
    </row>
    <row r="1552">
      <c r="A1552" t="n">
        <v>55</v>
      </c>
      <c r="B1552" t="n">
        <v>85</v>
      </c>
      <c r="C1552" t="inlineStr">
        <is>
          <t xml:space="preserve">CONCLUIDO	</t>
        </is>
      </c>
      <c r="D1552" t="n">
        <v>10.7347</v>
      </c>
      <c r="E1552" t="n">
        <v>9.32</v>
      </c>
      <c r="F1552" t="n">
        <v>6.77</v>
      </c>
      <c r="G1552" t="n">
        <v>81.28</v>
      </c>
      <c r="H1552" t="n">
        <v>1.39</v>
      </c>
      <c r="I1552" t="n">
        <v>5</v>
      </c>
      <c r="J1552" t="n">
        <v>188.28</v>
      </c>
      <c r="K1552" t="n">
        <v>51.39</v>
      </c>
      <c r="L1552" t="n">
        <v>14.75</v>
      </c>
      <c r="M1552" t="n">
        <v>3</v>
      </c>
      <c r="N1552" t="n">
        <v>37.14</v>
      </c>
      <c r="O1552" t="n">
        <v>23455.48</v>
      </c>
      <c r="P1552" t="n">
        <v>75.95999999999999</v>
      </c>
      <c r="Q1552" t="n">
        <v>204.14</v>
      </c>
      <c r="R1552" t="n">
        <v>24.45</v>
      </c>
      <c r="S1552" t="n">
        <v>17.37</v>
      </c>
      <c r="T1552" t="n">
        <v>1443.11</v>
      </c>
      <c r="U1552" t="n">
        <v>0.71</v>
      </c>
      <c r="V1552" t="n">
        <v>0.75</v>
      </c>
      <c r="W1552" t="n">
        <v>1.14</v>
      </c>
      <c r="X1552" t="n">
        <v>0.08</v>
      </c>
      <c r="Y1552" t="n">
        <v>1</v>
      </c>
      <c r="Z1552" t="n">
        <v>10</v>
      </c>
    </row>
    <row r="1553">
      <c r="A1553" t="n">
        <v>56</v>
      </c>
      <c r="B1553" t="n">
        <v>85</v>
      </c>
      <c r="C1553" t="inlineStr">
        <is>
          <t xml:space="preserve">CONCLUIDO	</t>
        </is>
      </c>
      <c r="D1553" t="n">
        <v>10.7296</v>
      </c>
      <c r="E1553" t="n">
        <v>9.32</v>
      </c>
      <c r="F1553" t="n">
        <v>6.78</v>
      </c>
      <c r="G1553" t="n">
        <v>81.34</v>
      </c>
      <c r="H1553" t="n">
        <v>1.41</v>
      </c>
      <c r="I1553" t="n">
        <v>5</v>
      </c>
      <c r="J1553" t="n">
        <v>188.66</v>
      </c>
      <c r="K1553" t="n">
        <v>51.39</v>
      </c>
      <c r="L1553" t="n">
        <v>15</v>
      </c>
      <c r="M1553" t="n">
        <v>3</v>
      </c>
      <c r="N1553" t="n">
        <v>37.27</v>
      </c>
      <c r="O1553" t="n">
        <v>23502.4</v>
      </c>
      <c r="P1553" t="n">
        <v>75.87</v>
      </c>
      <c r="Q1553" t="n">
        <v>204.14</v>
      </c>
      <c r="R1553" t="n">
        <v>24.53</v>
      </c>
      <c r="S1553" t="n">
        <v>17.37</v>
      </c>
      <c r="T1553" t="n">
        <v>1484.62</v>
      </c>
      <c r="U1553" t="n">
        <v>0.71</v>
      </c>
      <c r="V1553" t="n">
        <v>0.75</v>
      </c>
      <c r="W1553" t="n">
        <v>1.15</v>
      </c>
      <c r="X1553" t="n">
        <v>0.09</v>
      </c>
      <c r="Y1553" t="n">
        <v>1</v>
      </c>
      <c r="Z1553" t="n">
        <v>10</v>
      </c>
    </row>
    <row r="1554">
      <c r="A1554" t="n">
        <v>57</v>
      </c>
      <c r="B1554" t="n">
        <v>85</v>
      </c>
      <c r="C1554" t="inlineStr">
        <is>
          <t xml:space="preserve">CONCLUIDO	</t>
        </is>
      </c>
      <c r="D1554" t="n">
        <v>10.7322</v>
      </c>
      <c r="E1554" t="n">
        <v>9.32</v>
      </c>
      <c r="F1554" t="n">
        <v>6.78</v>
      </c>
      <c r="G1554" t="n">
        <v>81.31</v>
      </c>
      <c r="H1554" t="n">
        <v>1.43</v>
      </c>
      <c r="I1554" t="n">
        <v>5</v>
      </c>
      <c r="J1554" t="n">
        <v>189.04</v>
      </c>
      <c r="K1554" t="n">
        <v>51.39</v>
      </c>
      <c r="L1554" t="n">
        <v>15.25</v>
      </c>
      <c r="M1554" t="n">
        <v>3</v>
      </c>
      <c r="N1554" t="n">
        <v>37.4</v>
      </c>
      <c r="O1554" t="n">
        <v>23549.36</v>
      </c>
      <c r="P1554" t="n">
        <v>75.52</v>
      </c>
      <c r="Q1554" t="n">
        <v>204.18</v>
      </c>
      <c r="R1554" t="n">
        <v>24.46</v>
      </c>
      <c r="S1554" t="n">
        <v>17.37</v>
      </c>
      <c r="T1554" t="n">
        <v>1449.82</v>
      </c>
      <c r="U1554" t="n">
        <v>0.71</v>
      </c>
      <c r="V1554" t="n">
        <v>0.75</v>
      </c>
      <c r="W1554" t="n">
        <v>1.15</v>
      </c>
      <c r="X1554" t="n">
        <v>0.08</v>
      </c>
      <c r="Y1554" t="n">
        <v>1</v>
      </c>
      <c r="Z1554" t="n">
        <v>10</v>
      </c>
    </row>
    <row r="1555">
      <c r="A1555" t="n">
        <v>58</v>
      </c>
      <c r="B1555" t="n">
        <v>85</v>
      </c>
      <c r="C1555" t="inlineStr">
        <is>
          <t xml:space="preserve">CONCLUIDO	</t>
        </is>
      </c>
      <c r="D1555" t="n">
        <v>10.7443</v>
      </c>
      <c r="E1555" t="n">
        <v>9.31</v>
      </c>
      <c r="F1555" t="n">
        <v>6.77</v>
      </c>
      <c r="G1555" t="n">
        <v>81.18000000000001</v>
      </c>
      <c r="H1555" t="n">
        <v>1.45</v>
      </c>
      <c r="I1555" t="n">
        <v>5</v>
      </c>
      <c r="J1555" t="n">
        <v>189.42</v>
      </c>
      <c r="K1555" t="n">
        <v>51.39</v>
      </c>
      <c r="L1555" t="n">
        <v>15.5</v>
      </c>
      <c r="M1555" t="n">
        <v>3</v>
      </c>
      <c r="N1555" t="n">
        <v>37.53</v>
      </c>
      <c r="O1555" t="n">
        <v>23596.37</v>
      </c>
      <c r="P1555" t="n">
        <v>75.03</v>
      </c>
      <c r="Q1555" t="n">
        <v>204.14</v>
      </c>
      <c r="R1555" t="n">
        <v>24.13</v>
      </c>
      <c r="S1555" t="n">
        <v>17.37</v>
      </c>
      <c r="T1555" t="n">
        <v>1280.83</v>
      </c>
      <c r="U1555" t="n">
        <v>0.72</v>
      </c>
      <c r="V1555" t="n">
        <v>0.75</v>
      </c>
      <c r="W1555" t="n">
        <v>1.14</v>
      </c>
      <c r="X1555" t="n">
        <v>0.07000000000000001</v>
      </c>
      <c r="Y1555" t="n">
        <v>1</v>
      </c>
      <c r="Z1555" t="n">
        <v>10</v>
      </c>
    </row>
    <row r="1556">
      <c r="A1556" t="n">
        <v>59</v>
      </c>
      <c r="B1556" t="n">
        <v>85</v>
      </c>
      <c r="C1556" t="inlineStr">
        <is>
          <t xml:space="preserve">CONCLUIDO	</t>
        </is>
      </c>
      <c r="D1556" t="n">
        <v>10.7456</v>
      </c>
      <c r="E1556" t="n">
        <v>9.31</v>
      </c>
      <c r="F1556" t="n">
        <v>6.76</v>
      </c>
      <c r="G1556" t="n">
        <v>81.17</v>
      </c>
      <c r="H1556" t="n">
        <v>1.47</v>
      </c>
      <c r="I1556" t="n">
        <v>5</v>
      </c>
      <c r="J1556" t="n">
        <v>189.81</v>
      </c>
      <c r="K1556" t="n">
        <v>51.39</v>
      </c>
      <c r="L1556" t="n">
        <v>15.75</v>
      </c>
      <c r="M1556" t="n">
        <v>3</v>
      </c>
      <c r="N1556" t="n">
        <v>37.66</v>
      </c>
      <c r="O1556" t="n">
        <v>23643.43</v>
      </c>
      <c r="P1556" t="n">
        <v>74.42</v>
      </c>
      <c r="Q1556" t="n">
        <v>204.16</v>
      </c>
      <c r="R1556" t="n">
        <v>24.04</v>
      </c>
      <c r="S1556" t="n">
        <v>17.37</v>
      </c>
      <c r="T1556" t="n">
        <v>1235.76</v>
      </c>
      <c r="U1556" t="n">
        <v>0.72</v>
      </c>
      <c r="V1556" t="n">
        <v>0.76</v>
      </c>
      <c r="W1556" t="n">
        <v>1.15</v>
      </c>
      <c r="X1556" t="n">
        <v>0.07000000000000001</v>
      </c>
      <c r="Y1556" t="n">
        <v>1</v>
      </c>
      <c r="Z1556" t="n">
        <v>10</v>
      </c>
    </row>
    <row r="1557">
      <c r="A1557" t="n">
        <v>60</v>
      </c>
      <c r="B1557" t="n">
        <v>85</v>
      </c>
      <c r="C1557" t="inlineStr">
        <is>
          <t xml:space="preserve">CONCLUIDO	</t>
        </is>
      </c>
      <c r="D1557" t="n">
        <v>10.7376</v>
      </c>
      <c r="E1557" t="n">
        <v>9.31</v>
      </c>
      <c r="F1557" t="n">
        <v>6.77</v>
      </c>
      <c r="G1557" t="n">
        <v>81.25</v>
      </c>
      <c r="H1557" t="n">
        <v>1.49</v>
      </c>
      <c r="I1557" t="n">
        <v>5</v>
      </c>
      <c r="J1557" t="n">
        <v>190.19</v>
      </c>
      <c r="K1557" t="n">
        <v>51.39</v>
      </c>
      <c r="L1557" t="n">
        <v>16</v>
      </c>
      <c r="M1557" t="n">
        <v>3</v>
      </c>
      <c r="N1557" t="n">
        <v>37.79</v>
      </c>
      <c r="O1557" t="n">
        <v>23690.52</v>
      </c>
      <c r="P1557" t="n">
        <v>73.88</v>
      </c>
      <c r="Q1557" t="n">
        <v>204.14</v>
      </c>
      <c r="R1557" t="n">
        <v>24.22</v>
      </c>
      <c r="S1557" t="n">
        <v>17.37</v>
      </c>
      <c r="T1557" t="n">
        <v>1327.61</v>
      </c>
      <c r="U1557" t="n">
        <v>0.72</v>
      </c>
      <c r="V1557" t="n">
        <v>0.75</v>
      </c>
      <c r="W1557" t="n">
        <v>1.15</v>
      </c>
      <c r="X1557" t="n">
        <v>0.08</v>
      </c>
      <c r="Y1557" t="n">
        <v>1</v>
      </c>
      <c r="Z1557" t="n">
        <v>10</v>
      </c>
    </row>
    <row r="1558">
      <c r="A1558" t="n">
        <v>61</v>
      </c>
      <c r="B1558" t="n">
        <v>85</v>
      </c>
      <c r="C1558" t="inlineStr">
        <is>
          <t xml:space="preserve">CONCLUIDO	</t>
        </is>
      </c>
      <c r="D1558" t="n">
        <v>10.7421</v>
      </c>
      <c r="E1558" t="n">
        <v>9.31</v>
      </c>
      <c r="F1558" t="n">
        <v>6.77</v>
      </c>
      <c r="G1558" t="n">
        <v>81.20999999999999</v>
      </c>
      <c r="H1558" t="n">
        <v>1.51</v>
      </c>
      <c r="I1558" t="n">
        <v>5</v>
      </c>
      <c r="J1558" t="n">
        <v>190.57</v>
      </c>
      <c r="K1558" t="n">
        <v>51.39</v>
      </c>
      <c r="L1558" t="n">
        <v>16.25</v>
      </c>
      <c r="M1558" t="n">
        <v>3</v>
      </c>
      <c r="N1558" t="n">
        <v>37.93</v>
      </c>
      <c r="O1558" t="n">
        <v>23737.67</v>
      </c>
      <c r="P1558" t="n">
        <v>73.47</v>
      </c>
      <c r="Q1558" t="n">
        <v>204.14</v>
      </c>
      <c r="R1558" t="n">
        <v>24.19</v>
      </c>
      <c r="S1558" t="n">
        <v>17.37</v>
      </c>
      <c r="T1558" t="n">
        <v>1314.52</v>
      </c>
      <c r="U1558" t="n">
        <v>0.72</v>
      </c>
      <c r="V1558" t="n">
        <v>0.75</v>
      </c>
      <c r="W1558" t="n">
        <v>1.14</v>
      </c>
      <c r="X1558" t="n">
        <v>0.08</v>
      </c>
      <c r="Y1558" t="n">
        <v>1</v>
      </c>
      <c r="Z1558" t="n">
        <v>10</v>
      </c>
    </row>
    <row r="1559">
      <c r="A1559" t="n">
        <v>62</v>
      </c>
      <c r="B1559" t="n">
        <v>85</v>
      </c>
      <c r="C1559" t="inlineStr">
        <is>
          <t xml:space="preserve">CONCLUIDO	</t>
        </is>
      </c>
      <c r="D1559" t="n">
        <v>10.7383</v>
      </c>
      <c r="E1559" t="n">
        <v>9.31</v>
      </c>
      <c r="F1559" t="n">
        <v>6.77</v>
      </c>
      <c r="G1559" t="n">
        <v>81.25</v>
      </c>
      <c r="H1559" t="n">
        <v>1.53</v>
      </c>
      <c r="I1559" t="n">
        <v>5</v>
      </c>
      <c r="J1559" t="n">
        <v>190.95</v>
      </c>
      <c r="K1559" t="n">
        <v>51.39</v>
      </c>
      <c r="L1559" t="n">
        <v>16.5</v>
      </c>
      <c r="M1559" t="n">
        <v>3</v>
      </c>
      <c r="N1559" t="n">
        <v>38.06</v>
      </c>
      <c r="O1559" t="n">
        <v>23784.85</v>
      </c>
      <c r="P1559" t="n">
        <v>73.33</v>
      </c>
      <c r="Q1559" t="n">
        <v>204.16</v>
      </c>
      <c r="R1559" t="n">
        <v>24.33</v>
      </c>
      <c r="S1559" t="n">
        <v>17.37</v>
      </c>
      <c r="T1559" t="n">
        <v>1381.92</v>
      </c>
      <c r="U1559" t="n">
        <v>0.71</v>
      </c>
      <c r="V1559" t="n">
        <v>0.75</v>
      </c>
      <c r="W1559" t="n">
        <v>1.14</v>
      </c>
      <c r="X1559" t="n">
        <v>0.08</v>
      </c>
      <c r="Y1559" t="n">
        <v>1</v>
      </c>
      <c r="Z1559" t="n">
        <v>10</v>
      </c>
    </row>
    <row r="1560">
      <c r="A1560" t="n">
        <v>63</v>
      </c>
      <c r="B1560" t="n">
        <v>85</v>
      </c>
      <c r="C1560" t="inlineStr">
        <is>
          <t xml:space="preserve">CONCLUIDO	</t>
        </is>
      </c>
      <c r="D1560" t="n">
        <v>10.7354</v>
      </c>
      <c r="E1560" t="n">
        <v>9.32</v>
      </c>
      <c r="F1560" t="n">
        <v>6.77</v>
      </c>
      <c r="G1560" t="n">
        <v>81.28</v>
      </c>
      <c r="H1560" t="n">
        <v>1.55</v>
      </c>
      <c r="I1560" t="n">
        <v>5</v>
      </c>
      <c r="J1560" t="n">
        <v>191.34</v>
      </c>
      <c r="K1560" t="n">
        <v>51.39</v>
      </c>
      <c r="L1560" t="n">
        <v>16.75</v>
      </c>
      <c r="M1560" t="n">
        <v>3</v>
      </c>
      <c r="N1560" t="n">
        <v>38.19</v>
      </c>
      <c r="O1560" t="n">
        <v>23832.09</v>
      </c>
      <c r="P1560" t="n">
        <v>73</v>
      </c>
      <c r="Q1560" t="n">
        <v>204.16</v>
      </c>
      <c r="R1560" t="n">
        <v>24.36</v>
      </c>
      <c r="S1560" t="n">
        <v>17.37</v>
      </c>
      <c r="T1560" t="n">
        <v>1395.14</v>
      </c>
      <c r="U1560" t="n">
        <v>0.71</v>
      </c>
      <c r="V1560" t="n">
        <v>0.75</v>
      </c>
      <c r="W1560" t="n">
        <v>1.14</v>
      </c>
      <c r="X1560" t="n">
        <v>0.08</v>
      </c>
      <c r="Y1560" t="n">
        <v>1</v>
      </c>
      <c r="Z1560" t="n">
        <v>10</v>
      </c>
    </row>
    <row r="1561">
      <c r="A1561" t="n">
        <v>64</v>
      </c>
      <c r="B1561" t="n">
        <v>85</v>
      </c>
      <c r="C1561" t="inlineStr">
        <is>
          <t xml:space="preserve">CONCLUIDO	</t>
        </is>
      </c>
      <c r="D1561" t="n">
        <v>10.7453</v>
      </c>
      <c r="E1561" t="n">
        <v>9.31</v>
      </c>
      <c r="F1561" t="n">
        <v>6.76</v>
      </c>
      <c r="G1561" t="n">
        <v>81.17</v>
      </c>
      <c r="H1561" t="n">
        <v>1.57</v>
      </c>
      <c r="I1561" t="n">
        <v>5</v>
      </c>
      <c r="J1561" t="n">
        <v>191.72</v>
      </c>
      <c r="K1561" t="n">
        <v>51.39</v>
      </c>
      <c r="L1561" t="n">
        <v>17</v>
      </c>
      <c r="M1561" t="n">
        <v>3</v>
      </c>
      <c r="N1561" t="n">
        <v>38.33</v>
      </c>
      <c r="O1561" t="n">
        <v>23879.37</v>
      </c>
      <c r="P1561" t="n">
        <v>72.31</v>
      </c>
      <c r="Q1561" t="n">
        <v>204.15</v>
      </c>
      <c r="R1561" t="n">
        <v>24.17</v>
      </c>
      <c r="S1561" t="n">
        <v>17.37</v>
      </c>
      <c r="T1561" t="n">
        <v>1302.54</v>
      </c>
      <c r="U1561" t="n">
        <v>0.72</v>
      </c>
      <c r="V1561" t="n">
        <v>0.75</v>
      </c>
      <c r="W1561" t="n">
        <v>1.14</v>
      </c>
      <c r="X1561" t="n">
        <v>0.07000000000000001</v>
      </c>
      <c r="Y1561" t="n">
        <v>1</v>
      </c>
      <c r="Z1561" t="n">
        <v>10</v>
      </c>
    </row>
    <row r="1562">
      <c r="A1562" t="n">
        <v>65</v>
      </c>
      <c r="B1562" t="n">
        <v>85</v>
      </c>
      <c r="C1562" t="inlineStr">
        <is>
          <t xml:space="preserve">CONCLUIDO	</t>
        </is>
      </c>
      <c r="D1562" t="n">
        <v>10.8063</v>
      </c>
      <c r="E1562" t="n">
        <v>9.25</v>
      </c>
      <c r="F1562" t="n">
        <v>6.75</v>
      </c>
      <c r="G1562" t="n">
        <v>101.19</v>
      </c>
      <c r="H1562" t="n">
        <v>1.59</v>
      </c>
      <c r="I1562" t="n">
        <v>4</v>
      </c>
      <c r="J1562" t="n">
        <v>192.1</v>
      </c>
      <c r="K1562" t="n">
        <v>51.39</v>
      </c>
      <c r="L1562" t="n">
        <v>17.25</v>
      </c>
      <c r="M1562" t="n">
        <v>2</v>
      </c>
      <c r="N1562" t="n">
        <v>38.46</v>
      </c>
      <c r="O1562" t="n">
        <v>23926.69</v>
      </c>
      <c r="P1562" t="n">
        <v>71.7</v>
      </c>
      <c r="Q1562" t="n">
        <v>204.14</v>
      </c>
      <c r="R1562" t="n">
        <v>23.48</v>
      </c>
      <c r="S1562" t="n">
        <v>17.37</v>
      </c>
      <c r="T1562" t="n">
        <v>962.66</v>
      </c>
      <c r="U1562" t="n">
        <v>0.74</v>
      </c>
      <c r="V1562" t="n">
        <v>0.76</v>
      </c>
      <c r="W1562" t="n">
        <v>1.14</v>
      </c>
      <c r="X1562" t="n">
        <v>0.05</v>
      </c>
      <c r="Y1562" t="n">
        <v>1</v>
      </c>
      <c r="Z1562" t="n">
        <v>10</v>
      </c>
    </row>
    <row r="1563">
      <c r="A1563" t="n">
        <v>66</v>
      </c>
      <c r="B1563" t="n">
        <v>85</v>
      </c>
      <c r="C1563" t="inlineStr">
        <is>
          <t xml:space="preserve">CONCLUIDO	</t>
        </is>
      </c>
      <c r="D1563" t="n">
        <v>10.8024</v>
      </c>
      <c r="E1563" t="n">
        <v>9.26</v>
      </c>
      <c r="F1563" t="n">
        <v>6.75</v>
      </c>
      <c r="G1563" t="n">
        <v>101.24</v>
      </c>
      <c r="H1563" t="n">
        <v>1.61</v>
      </c>
      <c r="I1563" t="n">
        <v>4</v>
      </c>
      <c r="J1563" t="n">
        <v>192.49</v>
      </c>
      <c r="K1563" t="n">
        <v>51.39</v>
      </c>
      <c r="L1563" t="n">
        <v>17.5</v>
      </c>
      <c r="M1563" t="n">
        <v>2</v>
      </c>
      <c r="N1563" t="n">
        <v>38.59</v>
      </c>
      <c r="O1563" t="n">
        <v>23974.06</v>
      </c>
      <c r="P1563" t="n">
        <v>71.84</v>
      </c>
      <c r="Q1563" t="n">
        <v>204.19</v>
      </c>
      <c r="R1563" t="n">
        <v>23.61</v>
      </c>
      <c r="S1563" t="n">
        <v>17.37</v>
      </c>
      <c r="T1563" t="n">
        <v>1028.29</v>
      </c>
      <c r="U1563" t="n">
        <v>0.74</v>
      </c>
      <c r="V1563" t="n">
        <v>0.76</v>
      </c>
      <c r="W1563" t="n">
        <v>1.14</v>
      </c>
      <c r="X1563" t="n">
        <v>0.06</v>
      </c>
      <c r="Y1563" t="n">
        <v>1</v>
      </c>
      <c r="Z1563" t="n">
        <v>10</v>
      </c>
    </row>
    <row r="1564">
      <c r="A1564" t="n">
        <v>67</v>
      </c>
      <c r="B1564" t="n">
        <v>85</v>
      </c>
      <c r="C1564" t="inlineStr">
        <is>
          <t xml:space="preserve">CONCLUIDO	</t>
        </is>
      </c>
      <c r="D1564" t="n">
        <v>10.8014</v>
      </c>
      <c r="E1564" t="n">
        <v>9.26</v>
      </c>
      <c r="F1564" t="n">
        <v>6.75</v>
      </c>
      <c r="G1564" t="n">
        <v>101.25</v>
      </c>
      <c r="H1564" t="n">
        <v>1.63</v>
      </c>
      <c r="I1564" t="n">
        <v>4</v>
      </c>
      <c r="J1564" t="n">
        <v>192.87</v>
      </c>
      <c r="K1564" t="n">
        <v>51.39</v>
      </c>
      <c r="L1564" t="n">
        <v>17.75</v>
      </c>
      <c r="M1564" t="n">
        <v>2</v>
      </c>
      <c r="N1564" t="n">
        <v>38.73</v>
      </c>
      <c r="O1564" t="n">
        <v>24021.47</v>
      </c>
      <c r="P1564" t="n">
        <v>72.03</v>
      </c>
      <c r="Q1564" t="n">
        <v>204.14</v>
      </c>
      <c r="R1564" t="n">
        <v>23.66</v>
      </c>
      <c r="S1564" t="n">
        <v>17.37</v>
      </c>
      <c r="T1564" t="n">
        <v>1051.03</v>
      </c>
      <c r="U1564" t="n">
        <v>0.73</v>
      </c>
      <c r="V1564" t="n">
        <v>0.76</v>
      </c>
      <c r="W1564" t="n">
        <v>1.14</v>
      </c>
      <c r="X1564" t="n">
        <v>0.06</v>
      </c>
      <c r="Y1564" t="n">
        <v>1</v>
      </c>
      <c r="Z1564" t="n">
        <v>10</v>
      </c>
    </row>
    <row r="1565">
      <c r="A1565" t="n">
        <v>68</v>
      </c>
      <c r="B1565" t="n">
        <v>85</v>
      </c>
      <c r="C1565" t="inlineStr">
        <is>
          <t xml:space="preserve">CONCLUIDO	</t>
        </is>
      </c>
      <c r="D1565" t="n">
        <v>10.8017</v>
      </c>
      <c r="E1565" t="n">
        <v>9.26</v>
      </c>
      <c r="F1565" t="n">
        <v>6.75</v>
      </c>
      <c r="G1565" t="n">
        <v>101.25</v>
      </c>
      <c r="H1565" t="n">
        <v>1.65</v>
      </c>
      <c r="I1565" t="n">
        <v>4</v>
      </c>
      <c r="J1565" t="n">
        <v>193.26</v>
      </c>
      <c r="K1565" t="n">
        <v>51.39</v>
      </c>
      <c r="L1565" t="n">
        <v>18</v>
      </c>
      <c r="M1565" t="n">
        <v>2</v>
      </c>
      <c r="N1565" t="n">
        <v>38.86</v>
      </c>
      <c r="O1565" t="n">
        <v>24068.93</v>
      </c>
      <c r="P1565" t="n">
        <v>72.09</v>
      </c>
      <c r="Q1565" t="n">
        <v>204.14</v>
      </c>
      <c r="R1565" t="n">
        <v>23.68</v>
      </c>
      <c r="S1565" t="n">
        <v>17.37</v>
      </c>
      <c r="T1565" t="n">
        <v>1062.07</v>
      </c>
      <c r="U1565" t="n">
        <v>0.73</v>
      </c>
      <c r="V1565" t="n">
        <v>0.76</v>
      </c>
      <c r="W1565" t="n">
        <v>1.14</v>
      </c>
      <c r="X1565" t="n">
        <v>0.06</v>
      </c>
      <c r="Y1565" t="n">
        <v>1</v>
      </c>
      <c r="Z1565" t="n">
        <v>10</v>
      </c>
    </row>
    <row r="1566">
      <c r="A1566" t="n">
        <v>69</v>
      </c>
      <c r="B1566" t="n">
        <v>85</v>
      </c>
      <c r="C1566" t="inlineStr">
        <is>
          <t xml:space="preserve">CONCLUIDO	</t>
        </is>
      </c>
      <c r="D1566" t="n">
        <v>10.8066</v>
      </c>
      <c r="E1566" t="n">
        <v>9.25</v>
      </c>
      <c r="F1566" t="n">
        <v>6.75</v>
      </c>
      <c r="G1566" t="n">
        <v>101.18</v>
      </c>
      <c r="H1566" t="n">
        <v>1.67</v>
      </c>
      <c r="I1566" t="n">
        <v>4</v>
      </c>
      <c r="J1566" t="n">
        <v>193.64</v>
      </c>
      <c r="K1566" t="n">
        <v>51.39</v>
      </c>
      <c r="L1566" t="n">
        <v>18.25</v>
      </c>
      <c r="M1566" t="n">
        <v>2</v>
      </c>
      <c r="N1566" t="n">
        <v>39</v>
      </c>
      <c r="O1566" t="n">
        <v>24116.44</v>
      </c>
      <c r="P1566" t="n">
        <v>72.11</v>
      </c>
      <c r="Q1566" t="n">
        <v>204.14</v>
      </c>
      <c r="R1566" t="n">
        <v>23.59</v>
      </c>
      <c r="S1566" t="n">
        <v>17.37</v>
      </c>
      <c r="T1566" t="n">
        <v>1015.7</v>
      </c>
      <c r="U1566" t="n">
        <v>0.74</v>
      </c>
      <c r="V1566" t="n">
        <v>0.76</v>
      </c>
      <c r="W1566" t="n">
        <v>1.14</v>
      </c>
      <c r="X1566" t="n">
        <v>0.05</v>
      </c>
      <c r="Y1566" t="n">
        <v>1</v>
      </c>
      <c r="Z1566" t="n">
        <v>10</v>
      </c>
    </row>
    <row r="1567">
      <c r="A1567" t="n">
        <v>70</v>
      </c>
      <c r="B1567" t="n">
        <v>85</v>
      </c>
      <c r="C1567" t="inlineStr">
        <is>
          <t xml:space="preserve">CONCLUIDO	</t>
        </is>
      </c>
      <c r="D1567" t="n">
        <v>10.8098</v>
      </c>
      <c r="E1567" t="n">
        <v>9.25</v>
      </c>
      <c r="F1567" t="n">
        <v>6.74</v>
      </c>
      <c r="G1567" t="n">
        <v>101.14</v>
      </c>
      <c r="H1567" t="n">
        <v>1.69</v>
      </c>
      <c r="I1567" t="n">
        <v>4</v>
      </c>
      <c r="J1567" t="n">
        <v>194.03</v>
      </c>
      <c r="K1567" t="n">
        <v>51.39</v>
      </c>
      <c r="L1567" t="n">
        <v>18.5</v>
      </c>
      <c r="M1567" t="n">
        <v>2</v>
      </c>
      <c r="N1567" t="n">
        <v>39.13</v>
      </c>
      <c r="O1567" t="n">
        <v>24163.99</v>
      </c>
      <c r="P1567" t="n">
        <v>72.06999999999999</v>
      </c>
      <c r="Q1567" t="n">
        <v>204.16</v>
      </c>
      <c r="R1567" t="n">
        <v>23.44</v>
      </c>
      <c r="S1567" t="n">
        <v>17.37</v>
      </c>
      <c r="T1567" t="n">
        <v>944.4400000000001</v>
      </c>
      <c r="U1567" t="n">
        <v>0.74</v>
      </c>
      <c r="V1567" t="n">
        <v>0.76</v>
      </c>
      <c r="W1567" t="n">
        <v>1.14</v>
      </c>
      <c r="X1567" t="n">
        <v>0.05</v>
      </c>
      <c r="Y1567" t="n">
        <v>1</v>
      </c>
      <c r="Z1567" t="n">
        <v>10</v>
      </c>
    </row>
    <row r="1568">
      <c r="A1568" t="n">
        <v>71</v>
      </c>
      <c r="B1568" t="n">
        <v>85</v>
      </c>
      <c r="C1568" t="inlineStr">
        <is>
          <t xml:space="preserve">CONCLUIDO	</t>
        </is>
      </c>
      <c r="D1568" t="n">
        <v>10.8046</v>
      </c>
      <c r="E1568" t="n">
        <v>9.26</v>
      </c>
      <c r="F1568" t="n">
        <v>6.75</v>
      </c>
      <c r="G1568" t="n">
        <v>101.21</v>
      </c>
      <c r="H1568" t="n">
        <v>1.71</v>
      </c>
      <c r="I1568" t="n">
        <v>4</v>
      </c>
      <c r="J1568" t="n">
        <v>194.41</v>
      </c>
      <c r="K1568" t="n">
        <v>51.39</v>
      </c>
      <c r="L1568" t="n">
        <v>18.75</v>
      </c>
      <c r="M1568" t="n">
        <v>2</v>
      </c>
      <c r="N1568" t="n">
        <v>39.27</v>
      </c>
      <c r="O1568" t="n">
        <v>24211.59</v>
      </c>
      <c r="P1568" t="n">
        <v>72</v>
      </c>
      <c r="Q1568" t="n">
        <v>204.14</v>
      </c>
      <c r="R1568" t="n">
        <v>23.58</v>
      </c>
      <c r="S1568" t="n">
        <v>17.37</v>
      </c>
      <c r="T1568" t="n">
        <v>1009.91</v>
      </c>
      <c r="U1568" t="n">
        <v>0.74</v>
      </c>
      <c r="V1568" t="n">
        <v>0.76</v>
      </c>
      <c r="W1568" t="n">
        <v>1.14</v>
      </c>
      <c r="X1568" t="n">
        <v>0.06</v>
      </c>
      <c r="Y1568" t="n">
        <v>1</v>
      </c>
      <c r="Z1568" t="n">
        <v>10</v>
      </c>
    </row>
    <row r="1569">
      <c r="A1569" t="n">
        <v>72</v>
      </c>
      <c r="B1569" t="n">
        <v>85</v>
      </c>
      <c r="C1569" t="inlineStr">
        <is>
          <t xml:space="preserve">CONCLUIDO	</t>
        </is>
      </c>
      <c r="D1569" t="n">
        <v>10.8024</v>
      </c>
      <c r="E1569" t="n">
        <v>9.26</v>
      </c>
      <c r="F1569" t="n">
        <v>6.75</v>
      </c>
      <c r="G1569" t="n">
        <v>101.24</v>
      </c>
      <c r="H1569" t="n">
        <v>1.73</v>
      </c>
      <c r="I1569" t="n">
        <v>4</v>
      </c>
      <c r="J1569" t="n">
        <v>194.8</v>
      </c>
      <c r="K1569" t="n">
        <v>51.39</v>
      </c>
      <c r="L1569" t="n">
        <v>19</v>
      </c>
      <c r="M1569" t="n">
        <v>2</v>
      </c>
      <c r="N1569" t="n">
        <v>39.41</v>
      </c>
      <c r="O1569" t="n">
        <v>24259.23</v>
      </c>
      <c r="P1569" t="n">
        <v>71.89</v>
      </c>
      <c r="Q1569" t="n">
        <v>204.14</v>
      </c>
      <c r="R1569" t="n">
        <v>23.64</v>
      </c>
      <c r="S1569" t="n">
        <v>17.37</v>
      </c>
      <c r="T1569" t="n">
        <v>1042.85</v>
      </c>
      <c r="U1569" t="n">
        <v>0.73</v>
      </c>
      <c r="V1569" t="n">
        <v>0.76</v>
      </c>
      <c r="W1569" t="n">
        <v>1.14</v>
      </c>
      <c r="X1569" t="n">
        <v>0.06</v>
      </c>
      <c r="Y1569" t="n">
        <v>1</v>
      </c>
      <c r="Z1569" t="n">
        <v>10</v>
      </c>
    </row>
    <row r="1570">
      <c r="A1570" t="n">
        <v>73</v>
      </c>
      <c r="B1570" t="n">
        <v>85</v>
      </c>
      <c r="C1570" t="inlineStr">
        <is>
          <t xml:space="preserve">CONCLUIDO	</t>
        </is>
      </c>
      <c r="D1570" t="n">
        <v>10.7985</v>
      </c>
      <c r="E1570" t="n">
        <v>9.26</v>
      </c>
      <c r="F1570" t="n">
        <v>6.75</v>
      </c>
      <c r="G1570" t="n">
        <v>101.29</v>
      </c>
      <c r="H1570" t="n">
        <v>1.75</v>
      </c>
      <c r="I1570" t="n">
        <v>4</v>
      </c>
      <c r="J1570" t="n">
        <v>195.19</v>
      </c>
      <c r="K1570" t="n">
        <v>51.39</v>
      </c>
      <c r="L1570" t="n">
        <v>19.25</v>
      </c>
      <c r="M1570" t="n">
        <v>1</v>
      </c>
      <c r="N1570" t="n">
        <v>39.54</v>
      </c>
      <c r="O1570" t="n">
        <v>24306.92</v>
      </c>
      <c r="P1570" t="n">
        <v>71.84</v>
      </c>
      <c r="Q1570" t="n">
        <v>204.14</v>
      </c>
      <c r="R1570" t="n">
        <v>23.72</v>
      </c>
      <c r="S1570" t="n">
        <v>17.37</v>
      </c>
      <c r="T1570" t="n">
        <v>1083.28</v>
      </c>
      <c r="U1570" t="n">
        <v>0.73</v>
      </c>
      <c r="V1570" t="n">
        <v>0.76</v>
      </c>
      <c r="W1570" t="n">
        <v>1.14</v>
      </c>
      <c r="X1570" t="n">
        <v>0.06</v>
      </c>
      <c r="Y1570" t="n">
        <v>1</v>
      </c>
      <c r="Z1570" t="n">
        <v>10</v>
      </c>
    </row>
    <row r="1571">
      <c r="A1571" t="n">
        <v>74</v>
      </c>
      <c r="B1571" t="n">
        <v>85</v>
      </c>
      <c r="C1571" t="inlineStr">
        <is>
          <t xml:space="preserve">CONCLUIDO	</t>
        </is>
      </c>
      <c r="D1571" t="n">
        <v>10.8027</v>
      </c>
      <c r="E1571" t="n">
        <v>9.26</v>
      </c>
      <c r="F1571" t="n">
        <v>6.75</v>
      </c>
      <c r="G1571" t="n">
        <v>101.23</v>
      </c>
      <c r="H1571" t="n">
        <v>1.77</v>
      </c>
      <c r="I1571" t="n">
        <v>4</v>
      </c>
      <c r="J1571" t="n">
        <v>195.57</v>
      </c>
      <c r="K1571" t="n">
        <v>51.39</v>
      </c>
      <c r="L1571" t="n">
        <v>19.5</v>
      </c>
      <c r="M1571" t="n">
        <v>1</v>
      </c>
      <c r="N1571" t="n">
        <v>39.68</v>
      </c>
      <c r="O1571" t="n">
        <v>24354.66</v>
      </c>
      <c r="P1571" t="n">
        <v>71.75</v>
      </c>
      <c r="Q1571" t="n">
        <v>204.14</v>
      </c>
      <c r="R1571" t="n">
        <v>23.66</v>
      </c>
      <c r="S1571" t="n">
        <v>17.37</v>
      </c>
      <c r="T1571" t="n">
        <v>1053.71</v>
      </c>
      <c r="U1571" t="n">
        <v>0.73</v>
      </c>
      <c r="V1571" t="n">
        <v>0.76</v>
      </c>
      <c r="W1571" t="n">
        <v>1.14</v>
      </c>
      <c r="X1571" t="n">
        <v>0.06</v>
      </c>
      <c r="Y1571" t="n">
        <v>1</v>
      </c>
      <c r="Z1571" t="n">
        <v>10</v>
      </c>
    </row>
    <row r="1572">
      <c r="A1572" t="n">
        <v>75</v>
      </c>
      <c r="B1572" t="n">
        <v>85</v>
      </c>
      <c r="C1572" t="inlineStr">
        <is>
          <t xml:space="preserve">CONCLUIDO	</t>
        </is>
      </c>
      <c r="D1572" t="n">
        <v>10.8043</v>
      </c>
      <c r="E1572" t="n">
        <v>9.26</v>
      </c>
      <c r="F1572" t="n">
        <v>6.75</v>
      </c>
      <c r="G1572" t="n">
        <v>101.21</v>
      </c>
      <c r="H1572" t="n">
        <v>1.79</v>
      </c>
      <c r="I1572" t="n">
        <v>4</v>
      </c>
      <c r="J1572" t="n">
        <v>195.96</v>
      </c>
      <c r="K1572" t="n">
        <v>51.39</v>
      </c>
      <c r="L1572" t="n">
        <v>19.75</v>
      </c>
      <c r="M1572" t="n">
        <v>1</v>
      </c>
      <c r="N1572" t="n">
        <v>39.82</v>
      </c>
      <c r="O1572" t="n">
        <v>24402.44</v>
      </c>
      <c r="P1572" t="n">
        <v>71.70999999999999</v>
      </c>
      <c r="Q1572" t="n">
        <v>204.14</v>
      </c>
      <c r="R1572" t="n">
        <v>23.62</v>
      </c>
      <c r="S1572" t="n">
        <v>17.37</v>
      </c>
      <c r="T1572" t="n">
        <v>1032.2</v>
      </c>
      <c r="U1572" t="n">
        <v>0.74</v>
      </c>
      <c r="V1572" t="n">
        <v>0.76</v>
      </c>
      <c r="W1572" t="n">
        <v>1.14</v>
      </c>
      <c r="X1572" t="n">
        <v>0.06</v>
      </c>
      <c r="Y1572" t="n">
        <v>1</v>
      </c>
      <c r="Z1572" t="n">
        <v>10</v>
      </c>
    </row>
    <row r="1573">
      <c r="A1573" t="n">
        <v>76</v>
      </c>
      <c r="B1573" t="n">
        <v>85</v>
      </c>
      <c r="C1573" t="inlineStr">
        <is>
          <t xml:space="preserve">CONCLUIDO	</t>
        </is>
      </c>
      <c r="D1573" t="n">
        <v>10.8046</v>
      </c>
      <c r="E1573" t="n">
        <v>9.26</v>
      </c>
      <c r="F1573" t="n">
        <v>6.75</v>
      </c>
      <c r="G1573" t="n">
        <v>101.21</v>
      </c>
      <c r="H1573" t="n">
        <v>1.81</v>
      </c>
      <c r="I1573" t="n">
        <v>4</v>
      </c>
      <c r="J1573" t="n">
        <v>196.35</v>
      </c>
      <c r="K1573" t="n">
        <v>51.39</v>
      </c>
      <c r="L1573" t="n">
        <v>20</v>
      </c>
      <c r="M1573" t="n">
        <v>1</v>
      </c>
      <c r="N1573" t="n">
        <v>39.96</v>
      </c>
      <c r="O1573" t="n">
        <v>24450.27</v>
      </c>
      <c r="P1573" t="n">
        <v>71.67</v>
      </c>
      <c r="Q1573" t="n">
        <v>204.14</v>
      </c>
      <c r="R1573" t="n">
        <v>23.6</v>
      </c>
      <c r="S1573" t="n">
        <v>17.37</v>
      </c>
      <c r="T1573" t="n">
        <v>1019.86</v>
      </c>
      <c r="U1573" t="n">
        <v>0.74</v>
      </c>
      <c r="V1573" t="n">
        <v>0.76</v>
      </c>
      <c r="W1573" t="n">
        <v>1.14</v>
      </c>
      <c r="X1573" t="n">
        <v>0.06</v>
      </c>
      <c r="Y1573" t="n">
        <v>1</v>
      </c>
      <c r="Z1573" t="n">
        <v>10</v>
      </c>
    </row>
    <row r="1574">
      <c r="A1574" t="n">
        <v>77</v>
      </c>
      <c r="B1574" t="n">
        <v>85</v>
      </c>
      <c r="C1574" t="inlineStr">
        <is>
          <t xml:space="preserve">CONCLUIDO	</t>
        </is>
      </c>
      <c r="D1574" t="n">
        <v>10.8072</v>
      </c>
      <c r="E1574" t="n">
        <v>9.25</v>
      </c>
      <c r="F1574" t="n">
        <v>6.75</v>
      </c>
      <c r="G1574" t="n">
        <v>101.17</v>
      </c>
      <c r="H1574" t="n">
        <v>1.83</v>
      </c>
      <c r="I1574" t="n">
        <v>4</v>
      </c>
      <c r="J1574" t="n">
        <v>196.74</v>
      </c>
      <c r="K1574" t="n">
        <v>51.39</v>
      </c>
      <c r="L1574" t="n">
        <v>20.25</v>
      </c>
      <c r="M1574" t="n">
        <v>1</v>
      </c>
      <c r="N1574" t="n">
        <v>40.09</v>
      </c>
      <c r="O1574" t="n">
        <v>24498.15</v>
      </c>
      <c r="P1574" t="n">
        <v>71.55</v>
      </c>
      <c r="Q1574" t="n">
        <v>204.14</v>
      </c>
      <c r="R1574" t="n">
        <v>23.54</v>
      </c>
      <c r="S1574" t="n">
        <v>17.37</v>
      </c>
      <c r="T1574" t="n">
        <v>992.02</v>
      </c>
      <c r="U1574" t="n">
        <v>0.74</v>
      </c>
      <c r="V1574" t="n">
        <v>0.76</v>
      </c>
      <c r="W1574" t="n">
        <v>1.14</v>
      </c>
      <c r="X1574" t="n">
        <v>0.05</v>
      </c>
      <c r="Y1574" t="n">
        <v>1</v>
      </c>
      <c r="Z1574" t="n">
        <v>10</v>
      </c>
    </row>
    <row r="1575">
      <c r="A1575" t="n">
        <v>78</v>
      </c>
      <c r="B1575" t="n">
        <v>85</v>
      </c>
      <c r="C1575" t="inlineStr">
        <is>
          <t xml:space="preserve">CONCLUIDO	</t>
        </is>
      </c>
      <c r="D1575" t="n">
        <v>10.8098</v>
      </c>
      <c r="E1575" t="n">
        <v>9.25</v>
      </c>
      <c r="F1575" t="n">
        <v>6.74</v>
      </c>
      <c r="G1575" t="n">
        <v>101.14</v>
      </c>
      <c r="H1575" t="n">
        <v>1.85</v>
      </c>
      <c r="I1575" t="n">
        <v>4</v>
      </c>
      <c r="J1575" t="n">
        <v>197.12</v>
      </c>
      <c r="K1575" t="n">
        <v>51.39</v>
      </c>
      <c r="L1575" t="n">
        <v>20.5</v>
      </c>
      <c r="M1575" t="n">
        <v>1</v>
      </c>
      <c r="N1575" t="n">
        <v>40.23</v>
      </c>
      <c r="O1575" t="n">
        <v>24546.08</v>
      </c>
      <c r="P1575" t="n">
        <v>71.41</v>
      </c>
      <c r="Q1575" t="n">
        <v>204.15</v>
      </c>
      <c r="R1575" t="n">
        <v>23.44</v>
      </c>
      <c r="S1575" t="n">
        <v>17.37</v>
      </c>
      <c r="T1575" t="n">
        <v>942.46</v>
      </c>
      <c r="U1575" t="n">
        <v>0.74</v>
      </c>
      <c r="V1575" t="n">
        <v>0.76</v>
      </c>
      <c r="W1575" t="n">
        <v>1.14</v>
      </c>
      <c r="X1575" t="n">
        <v>0.05</v>
      </c>
      <c r="Y1575" t="n">
        <v>1</v>
      </c>
      <c r="Z1575" t="n">
        <v>10</v>
      </c>
    </row>
    <row r="1576">
      <c r="A1576" t="n">
        <v>79</v>
      </c>
      <c r="B1576" t="n">
        <v>85</v>
      </c>
      <c r="C1576" t="inlineStr">
        <is>
          <t xml:space="preserve">CONCLUIDO	</t>
        </is>
      </c>
      <c r="D1576" t="n">
        <v>10.8076</v>
      </c>
      <c r="E1576" t="n">
        <v>9.25</v>
      </c>
      <c r="F1576" t="n">
        <v>6.74</v>
      </c>
      <c r="G1576" t="n">
        <v>101.17</v>
      </c>
      <c r="H1576" t="n">
        <v>1.87</v>
      </c>
      <c r="I1576" t="n">
        <v>4</v>
      </c>
      <c r="J1576" t="n">
        <v>197.51</v>
      </c>
      <c r="K1576" t="n">
        <v>51.39</v>
      </c>
      <c r="L1576" t="n">
        <v>20.75</v>
      </c>
      <c r="M1576" t="n">
        <v>0</v>
      </c>
      <c r="N1576" t="n">
        <v>40.37</v>
      </c>
      <c r="O1576" t="n">
        <v>24594.05</v>
      </c>
      <c r="P1576" t="n">
        <v>71.45999999999999</v>
      </c>
      <c r="Q1576" t="n">
        <v>204.14</v>
      </c>
      <c r="R1576" t="n">
        <v>23.43</v>
      </c>
      <c r="S1576" t="n">
        <v>17.37</v>
      </c>
      <c r="T1576" t="n">
        <v>935.16</v>
      </c>
      <c r="U1576" t="n">
        <v>0.74</v>
      </c>
      <c r="V1576" t="n">
        <v>0.76</v>
      </c>
      <c r="W1576" t="n">
        <v>1.14</v>
      </c>
      <c r="X1576" t="n">
        <v>0.05</v>
      </c>
      <c r="Y1576" t="n">
        <v>1</v>
      </c>
      <c r="Z1576" t="n">
        <v>10</v>
      </c>
    </row>
    <row r="1577">
      <c r="A1577" t="n">
        <v>0</v>
      </c>
      <c r="B1577" t="n">
        <v>20</v>
      </c>
      <c r="C1577" t="inlineStr">
        <is>
          <t xml:space="preserve">CONCLUIDO	</t>
        </is>
      </c>
      <c r="D1577" t="n">
        <v>10.6635</v>
      </c>
      <c r="E1577" t="n">
        <v>9.380000000000001</v>
      </c>
      <c r="F1577" t="n">
        <v>7.28</v>
      </c>
      <c r="G1577" t="n">
        <v>15.05</v>
      </c>
      <c r="H1577" t="n">
        <v>0.34</v>
      </c>
      <c r="I1577" t="n">
        <v>29</v>
      </c>
      <c r="J1577" t="n">
        <v>51.33</v>
      </c>
      <c r="K1577" t="n">
        <v>24.83</v>
      </c>
      <c r="L1577" t="n">
        <v>1</v>
      </c>
      <c r="M1577" t="n">
        <v>27</v>
      </c>
      <c r="N1577" t="n">
        <v>5.51</v>
      </c>
      <c r="O1577" t="n">
        <v>6564.78</v>
      </c>
      <c r="P1577" t="n">
        <v>39.04</v>
      </c>
      <c r="Q1577" t="n">
        <v>204.16</v>
      </c>
      <c r="R1577" t="n">
        <v>39.87</v>
      </c>
      <c r="S1577" t="n">
        <v>17.37</v>
      </c>
      <c r="T1577" t="n">
        <v>9030.73</v>
      </c>
      <c r="U1577" t="n">
        <v>0.44</v>
      </c>
      <c r="V1577" t="n">
        <v>0.7</v>
      </c>
      <c r="W1577" t="n">
        <v>1.19</v>
      </c>
      <c r="X1577" t="n">
        <v>0.58</v>
      </c>
      <c r="Y1577" t="n">
        <v>1</v>
      </c>
      <c r="Z1577" t="n">
        <v>10</v>
      </c>
    </row>
    <row r="1578">
      <c r="A1578" t="n">
        <v>1</v>
      </c>
      <c r="B1578" t="n">
        <v>20</v>
      </c>
      <c r="C1578" t="inlineStr">
        <is>
          <t xml:space="preserve">CONCLUIDO	</t>
        </is>
      </c>
      <c r="D1578" t="n">
        <v>10.9117</v>
      </c>
      <c r="E1578" t="n">
        <v>9.16</v>
      </c>
      <c r="F1578" t="n">
        <v>7.14</v>
      </c>
      <c r="G1578" t="n">
        <v>18.61</v>
      </c>
      <c r="H1578" t="n">
        <v>0.42</v>
      </c>
      <c r="I1578" t="n">
        <v>23</v>
      </c>
      <c r="J1578" t="n">
        <v>51.62</v>
      </c>
      <c r="K1578" t="n">
        <v>24.83</v>
      </c>
      <c r="L1578" t="n">
        <v>1.25</v>
      </c>
      <c r="M1578" t="n">
        <v>21</v>
      </c>
      <c r="N1578" t="n">
        <v>5.54</v>
      </c>
      <c r="O1578" t="n">
        <v>6599.8</v>
      </c>
      <c r="P1578" t="n">
        <v>37.58</v>
      </c>
      <c r="Q1578" t="n">
        <v>204.16</v>
      </c>
      <c r="R1578" t="n">
        <v>35.58</v>
      </c>
      <c r="S1578" t="n">
        <v>17.37</v>
      </c>
      <c r="T1578" t="n">
        <v>6917.2</v>
      </c>
      <c r="U1578" t="n">
        <v>0.49</v>
      </c>
      <c r="V1578" t="n">
        <v>0.72</v>
      </c>
      <c r="W1578" t="n">
        <v>1.18</v>
      </c>
      <c r="X1578" t="n">
        <v>0.44</v>
      </c>
      <c r="Y1578" t="n">
        <v>1</v>
      </c>
      <c r="Z1578" t="n">
        <v>10</v>
      </c>
    </row>
    <row r="1579">
      <c r="A1579" t="n">
        <v>2</v>
      </c>
      <c r="B1579" t="n">
        <v>20</v>
      </c>
      <c r="C1579" t="inlineStr">
        <is>
          <t xml:space="preserve">CONCLUIDO	</t>
        </is>
      </c>
      <c r="D1579" t="n">
        <v>11.0762</v>
      </c>
      <c r="E1579" t="n">
        <v>9.029999999999999</v>
      </c>
      <c r="F1579" t="n">
        <v>7.05</v>
      </c>
      <c r="G1579" t="n">
        <v>22.26</v>
      </c>
      <c r="H1579" t="n">
        <v>0.5</v>
      </c>
      <c r="I1579" t="n">
        <v>19</v>
      </c>
      <c r="J1579" t="n">
        <v>51.9</v>
      </c>
      <c r="K1579" t="n">
        <v>24.83</v>
      </c>
      <c r="L1579" t="n">
        <v>1.5</v>
      </c>
      <c r="M1579" t="n">
        <v>17</v>
      </c>
      <c r="N1579" t="n">
        <v>5.57</v>
      </c>
      <c r="O1579" t="n">
        <v>6634.84</v>
      </c>
      <c r="P1579" t="n">
        <v>36.2</v>
      </c>
      <c r="Q1579" t="n">
        <v>204.17</v>
      </c>
      <c r="R1579" t="n">
        <v>32.95</v>
      </c>
      <c r="S1579" t="n">
        <v>17.37</v>
      </c>
      <c r="T1579" t="n">
        <v>5621.77</v>
      </c>
      <c r="U1579" t="n">
        <v>0.53</v>
      </c>
      <c r="V1579" t="n">
        <v>0.72</v>
      </c>
      <c r="W1579" t="n">
        <v>1.17</v>
      </c>
      <c r="X1579" t="n">
        <v>0.36</v>
      </c>
      <c r="Y1579" t="n">
        <v>1</v>
      </c>
      <c r="Z1579" t="n">
        <v>10</v>
      </c>
    </row>
    <row r="1580">
      <c r="A1580" t="n">
        <v>3</v>
      </c>
      <c r="B1580" t="n">
        <v>20</v>
      </c>
      <c r="C1580" t="inlineStr">
        <is>
          <t xml:space="preserve">CONCLUIDO	</t>
        </is>
      </c>
      <c r="D1580" t="n">
        <v>11.1732</v>
      </c>
      <c r="E1580" t="n">
        <v>8.949999999999999</v>
      </c>
      <c r="F1580" t="n">
        <v>7.01</v>
      </c>
      <c r="G1580" t="n">
        <v>26.27</v>
      </c>
      <c r="H1580" t="n">
        <v>0.58</v>
      </c>
      <c r="I1580" t="n">
        <v>16</v>
      </c>
      <c r="J1580" t="n">
        <v>52.19</v>
      </c>
      <c r="K1580" t="n">
        <v>24.83</v>
      </c>
      <c r="L1580" t="n">
        <v>1.75</v>
      </c>
      <c r="M1580" t="n">
        <v>14</v>
      </c>
      <c r="N1580" t="n">
        <v>5.61</v>
      </c>
      <c r="O1580" t="n">
        <v>6670.02</v>
      </c>
      <c r="P1580" t="n">
        <v>35.11</v>
      </c>
      <c r="Q1580" t="n">
        <v>204.15</v>
      </c>
      <c r="R1580" t="n">
        <v>31.8</v>
      </c>
      <c r="S1580" t="n">
        <v>17.37</v>
      </c>
      <c r="T1580" t="n">
        <v>5062.06</v>
      </c>
      <c r="U1580" t="n">
        <v>0.55</v>
      </c>
      <c r="V1580" t="n">
        <v>0.73</v>
      </c>
      <c r="W1580" t="n">
        <v>1.16</v>
      </c>
      <c r="X1580" t="n">
        <v>0.32</v>
      </c>
      <c r="Y1580" t="n">
        <v>1</v>
      </c>
      <c r="Z1580" t="n">
        <v>10</v>
      </c>
    </row>
    <row r="1581">
      <c r="A1581" t="n">
        <v>4</v>
      </c>
      <c r="B1581" t="n">
        <v>20</v>
      </c>
      <c r="C1581" t="inlineStr">
        <is>
          <t xml:space="preserve">CONCLUIDO	</t>
        </is>
      </c>
      <c r="D1581" t="n">
        <v>11.3136</v>
      </c>
      <c r="E1581" t="n">
        <v>8.84</v>
      </c>
      <c r="F1581" t="n">
        <v>6.93</v>
      </c>
      <c r="G1581" t="n">
        <v>31.99</v>
      </c>
      <c r="H1581" t="n">
        <v>0.66</v>
      </c>
      <c r="I1581" t="n">
        <v>13</v>
      </c>
      <c r="J1581" t="n">
        <v>52.47</v>
      </c>
      <c r="K1581" t="n">
        <v>24.83</v>
      </c>
      <c r="L1581" t="n">
        <v>2</v>
      </c>
      <c r="M1581" t="n">
        <v>11</v>
      </c>
      <c r="N1581" t="n">
        <v>5.64</v>
      </c>
      <c r="O1581" t="n">
        <v>6705.1</v>
      </c>
      <c r="P1581" t="n">
        <v>33.51</v>
      </c>
      <c r="Q1581" t="n">
        <v>204.15</v>
      </c>
      <c r="R1581" t="n">
        <v>29.27</v>
      </c>
      <c r="S1581" t="n">
        <v>17.37</v>
      </c>
      <c r="T1581" t="n">
        <v>3811.67</v>
      </c>
      <c r="U1581" t="n">
        <v>0.59</v>
      </c>
      <c r="V1581" t="n">
        <v>0.74</v>
      </c>
      <c r="W1581" t="n">
        <v>1.16</v>
      </c>
      <c r="X1581" t="n">
        <v>0.24</v>
      </c>
      <c r="Y1581" t="n">
        <v>1</v>
      </c>
      <c r="Z1581" t="n">
        <v>10</v>
      </c>
    </row>
    <row r="1582">
      <c r="A1582" t="n">
        <v>5</v>
      </c>
      <c r="B1582" t="n">
        <v>20</v>
      </c>
      <c r="C1582" t="inlineStr">
        <is>
          <t xml:space="preserve">CONCLUIDO	</t>
        </is>
      </c>
      <c r="D1582" t="n">
        <v>11.3543</v>
      </c>
      <c r="E1582" t="n">
        <v>8.81</v>
      </c>
      <c r="F1582" t="n">
        <v>6.91</v>
      </c>
      <c r="G1582" t="n">
        <v>34.56</v>
      </c>
      <c r="H1582" t="n">
        <v>0.74</v>
      </c>
      <c r="I1582" t="n">
        <v>12</v>
      </c>
      <c r="J1582" t="n">
        <v>52.75</v>
      </c>
      <c r="K1582" t="n">
        <v>24.83</v>
      </c>
      <c r="L1582" t="n">
        <v>2.25</v>
      </c>
      <c r="M1582" t="n">
        <v>4</v>
      </c>
      <c r="N1582" t="n">
        <v>5.68</v>
      </c>
      <c r="O1582" t="n">
        <v>6740.19</v>
      </c>
      <c r="P1582" t="n">
        <v>33.16</v>
      </c>
      <c r="Q1582" t="n">
        <v>204.14</v>
      </c>
      <c r="R1582" t="n">
        <v>28.58</v>
      </c>
      <c r="S1582" t="n">
        <v>17.37</v>
      </c>
      <c r="T1582" t="n">
        <v>3470.51</v>
      </c>
      <c r="U1582" t="n">
        <v>0.61</v>
      </c>
      <c r="V1582" t="n">
        <v>0.74</v>
      </c>
      <c r="W1582" t="n">
        <v>1.16</v>
      </c>
      <c r="X1582" t="n">
        <v>0.22</v>
      </c>
      <c r="Y1582" t="n">
        <v>1</v>
      </c>
      <c r="Z1582" t="n">
        <v>10</v>
      </c>
    </row>
    <row r="1583">
      <c r="A1583" t="n">
        <v>6</v>
      </c>
      <c r="B1583" t="n">
        <v>20</v>
      </c>
      <c r="C1583" t="inlineStr">
        <is>
          <t xml:space="preserve">CONCLUIDO	</t>
        </is>
      </c>
      <c r="D1583" t="n">
        <v>11.3393</v>
      </c>
      <c r="E1583" t="n">
        <v>8.82</v>
      </c>
      <c r="F1583" t="n">
        <v>6.92</v>
      </c>
      <c r="G1583" t="n">
        <v>34.62</v>
      </c>
      <c r="H1583" t="n">
        <v>0.82</v>
      </c>
      <c r="I1583" t="n">
        <v>12</v>
      </c>
      <c r="J1583" t="n">
        <v>53.04</v>
      </c>
      <c r="K1583" t="n">
        <v>24.83</v>
      </c>
      <c r="L1583" t="n">
        <v>2.5</v>
      </c>
      <c r="M1583" t="n">
        <v>1</v>
      </c>
      <c r="N1583" t="n">
        <v>5.71</v>
      </c>
      <c r="O1583" t="n">
        <v>6775.31</v>
      </c>
      <c r="P1583" t="n">
        <v>33.18</v>
      </c>
      <c r="Q1583" t="n">
        <v>204.18</v>
      </c>
      <c r="R1583" t="n">
        <v>28.75</v>
      </c>
      <c r="S1583" t="n">
        <v>17.37</v>
      </c>
      <c r="T1583" t="n">
        <v>3558.77</v>
      </c>
      <c r="U1583" t="n">
        <v>0.6</v>
      </c>
      <c r="V1583" t="n">
        <v>0.74</v>
      </c>
      <c r="W1583" t="n">
        <v>1.17</v>
      </c>
      <c r="X1583" t="n">
        <v>0.23</v>
      </c>
      <c r="Y1583" t="n">
        <v>1</v>
      </c>
      <c r="Z1583" t="n">
        <v>10</v>
      </c>
    </row>
    <row r="1584">
      <c r="A1584" t="n">
        <v>7</v>
      </c>
      <c r="B1584" t="n">
        <v>20</v>
      </c>
      <c r="C1584" t="inlineStr">
        <is>
          <t xml:space="preserve">CONCLUIDO	</t>
        </is>
      </c>
      <c r="D1584" t="n">
        <v>11.3407</v>
      </c>
      <c r="E1584" t="n">
        <v>8.82</v>
      </c>
      <c r="F1584" t="n">
        <v>6.92</v>
      </c>
      <c r="G1584" t="n">
        <v>34.62</v>
      </c>
      <c r="H1584" t="n">
        <v>0.89</v>
      </c>
      <c r="I1584" t="n">
        <v>12</v>
      </c>
      <c r="J1584" t="n">
        <v>53.32</v>
      </c>
      <c r="K1584" t="n">
        <v>24.83</v>
      </c>
      <c r="L1584" t="n">
        <v>2.75</v>
      </c>
      <c r="M1584" t="n">
        <v>1</v>
      </c>
      <c r="N1584" t="n">
        <v>5.75</v>
      </c>
      <c r="O1584" t="n">
        <v>6810.44</v>
      </c>
      <c r="P1584" t="n">
        <v>33.21</v>
      </c>
      <c r="Q1584" t="n">
        <v>204.18</v>
      </c>
      <c r="R1584" t="n">
        <v>28.7</v>
      </c>
      <c r="S1584" t="n">
        <v>17.37</v>
      </c>
      <c r="T1584" t="n">
        <v>3530.31</v>
      </c>
      <c r="U1584" t="n">
        <v>0.61</v>
      </c>
      <c r="V1584" t="n">
        <v>0.74</v>
      </c>
      <c r="W1584" t="n">
        <v>1.17</v>
      </c>
      <c r="X1584" t="n">
        <v>0.23</v>
      </c>
      <c r="Y1584" t="n">
        <v>1</v>
      </c>
      <c r="Z1584" t="n">
        <v>10</v>
      </c>
    </row>
    <row r="1585">
      <c r="A1585" t="n">
        <v>8</v>
      </c>
      <c r="B1585" t="n">
        <v>20</v>
      </c>
      <c r="C1585" t="inlineStr">
        <is>
          <t xml:space="preserve">CONCLUIDO	</t>
        </is>
      </c>
      <c r="D1585" t="n">
        <v>11.3389</v>
      </c>
      <c r="E1585" t="n">
        <v>8.82</v>
      </c>
      <c r="F1585" t="n">
        <v>6.92</v>
      </c>
      <c r="G1585" t="n">
        <v>34.62</v>
      </c>
      <c r="H1585" t="n">
        <v>0.97</v>
      </c>
      <c r="I1585" t="n">
        <v>12</v>
      </c>
      <c r="J1585" t="n">
        <v>53.61</v>
      </c>
      <c r="K1585" t="n">
        <v>24.83</v>
      </c>
      <c r="L1585" t="n">
        <v>3</v>
      </c>
      <c r="M1585" t="n">
        <v>0</v>
      </c>
      <c r="N1585" t="n">
        <v>5.78</v>
      </c>
      <c r="O1585" t="n">
        <v>6845.59</v>
      </c>
      <c r="P1585" t="n">
        <v>33.34</v>
      </c>
      <c r="Q1585" t="n">
        <v>204.18</v>
      </c>
      <c r="R1585" t="n">
        <v>28.73</v>
      </c>
      <c r="S1585" t="n">
        <v>17.37</v>
      </c>
      <c r="T1585" t="n">
        <v>3546.19</v>
      </c>
      <c r="U1585" t="n">
        <v>0.6</v>
      </c>
      <c r="V1585" t="n">
        <v>0.74</v>
      </c>
      <c r="W1585" t="n">
        <v>1.17</v>
      </c>
      <c r="X1585" t="n">
        <v>0.23</v>
      </c>
      <c r="Y1585" t="n">
        <v>1</v>
      </c>
      <c r="Z1585" t="n">
        <v>10</v>
      </c>
    </row>
    <row r="1586">
      <c r="A1586" t="n">
        <v>0</v>
      </c>
      <c r="B1586" t="n">
        <v>120</v>
      </c>
      <c r="C1586" t="inlineStr">
        <is>
          <t xml:space="preserve">CONCLUIDO	</t>
        </is>
      </c>
      <c r="D1586" t="n">
        <v>6.2745</v>
      </c>
      <c r="E1586" t="n">
        <v>15.94</v>
      </c>
      <c r="F1586" t="n">
        <v>8.720000000000001</v>
      </c>
      <c r="G1586" t="n">
        <v>5.28</v>
      </c>
      <c r="H1586" t="n">
        <v>0.08</v>
      </c>
      <c r="I1586" t="n">
        <v>99</v>
      </c>
      <c r="J1586" t="n">
        <v>232.68</v>
      </c>
      <c r="K1586" t="n">
        <v>57.72</v>
      </c>
      <c r="L1586" t="n">
        <v>1</v>
      </c>
      <c r="M1586" t="n">
        <v>97</v>
      </c>
      <c r="N1586" t="n">
        <v>53.95</v>
      </c>
      <c r="O1586" t="n">
        <v>28931.02</v>
      </c>
      <c r="P1586" t="n">
        <v>136.51</v>
      </c>
      <c r="Q1586" t="n">
        <v>204.22</v>
      </c>
      <c r="R1586" t="n">
        <v>84.7</v>
      </c>
      <c r="S1586" t="n">
        <v>17.37</v>
      </c>
      <c r="T1586" t="n">
        <v>31099.12</v>
      </c>
      <c r="U1586" t="n">
        <v>0.21</v>
      </c>
      <c r="V1586" t="n">
        <v>0.59</v>
      </c>
      <c r="W1586" t="n">
        <v>1.31</v>
      </c>
      <c r="X1586" t="n">
        <v>2.02</v>
      </c>
      <c r="Y1586" t="n">
        <v>1</v>
      </c>
      <c r="Z1586" t="n">
        <v>10</v>
      </c>
    </row>
    <row r="1587">
      <c r="A1587" t="n">
        <v>1</v>
      </c>
      <c r="B1587" t="n">
        <v>120</v>
      </c>
      <c r="C1587" t="inlineStr">
        <is>
          <t xml:space="preserve">CONCLUIDO	</t>
        </is>
      </c>
      <c r="D1587" t="n">
        <v>6.9678</v>
      </c>
      <c r="E1587" t="n">
        <v>14.35</v>
      </c>
      <c r="F1587" t="n">
        <v>8.23</v>
      </c>
      <c r="G1587" t="n">
        <v>6.58</v>
      </c>
      <c r="H1587" t="n">
        <v>0.1</v>
      </c>
      <c r="I1587" t="n">
        <v>75</v>
      </c>
      <c r="J1587" t="n">
        <v>233.1</v>
      </c>
      <c r="K1587" t="n">
        <v>57.72</v>
      </c>
      <c r="L1587" t="n">
        <v>1.25</v>
      </c>
      <c r="M1587" t="n">
        <v>73</v>
      </c>
      <c r="N1587" t="n">
        <v>54.13</v>
      </c>
      <c r="O1587" t="n">
        <v>28983.75</v>
      </c>
      <c r="P1587" t="n">
        <v>128.66</v>
      </c>
      <c r="Q1587" t="n">
        <v>204.25</v>
      </c>
      <c r="R1587" t="n">
        <v>69.19</v>
      </c>
      <c r="S1587" t="n">
        <v>17.37</v>
      </c>
      <c r="T1587" t="n">
        <v>23461.31</v>
      </c>
      <c r="U1587" t="n">
        <v>0.25</v>
      </c>
      <c r="V1587" t="n">
        <v>0.62</v>
      </c>
      <c r="W1587" t="n">
        <v>1.27</v>
      </c>
      <c r="X1587" t="n">
        <v>1.53</v>
      </c>
      <c r="Y1587" t="n">
        <v>1</v>
      </c>
      <c r="Z1587" t="n">
        <v>10</v>
      </c>
    </row>
    <row r="1588">
      <c r="A1588" t="n">
        <v>2</v>
      </c>
      <c r="B1588" t="n">
        <v>120</v>
      </c>
      <c r="C1588" t="inlineStr">
        <is>
          <t xml:space="preserve">CONCLUIDO	</t>
        </is>
      </c>
      <c r="D1588" t="n">
        <v>7.4988</v>
      </c>
      <c r="E1588" t="n">
        <v>13.34</v>
      </c>
      <c r="F1588" t="n">
        <v>7.89</v>
      </c>
      <c r="G1588" t="n">
        <v>7.89</v>
      </c>
      <c r="H1588" t="n">
        <v>0.11</v>
      </c>
      <c r="I1588" t="n">
        <v>60</v>
      </c>
      <c r="J1588" t="n">
        <v>233.53</v>
      </c>
      <c r="K1588" t="n">
        <v>57.72</v>
      </c>
      <c r="L1588" t="n">
        <v>1.5</v>
      </c>
      <c r="M1588" t="n">
        <v>58</v>
      </c>
      <c r="N1588" t="n">
        <v>54.31</v>
      </c>
      <c r="O1588" t="n">
        <v>29036.54</v>
      </c>
      <c r="P1588" t="n">
        <v>123.3</v>
      </c>
      <c r="Q1588" t="n">
        <v>204.21</v>
      </c>
      <c r="R1588" t="n">
        <v>59.54</v>
      </c>
      <c r="S1588" t="n">
        <v>17.37</v>
      </c>
      <c r="T1588" t="n">
        <v>18712.57</v>
      </c>
      <c r="U1588" t="n">
        <v>0.29</v>
      </c>
      <c r="V1588" t="n">
        <v>0.65</v>
      </c>
      <c r="W1588" t="n">
        <v>1.22</v>
      </c>
      <c r="X1588" t="n">
        <v>1.2</v>
      </c>
      <c r="Y1588" t="n">
        <v>1</v>
      </c>
      <c r="Z1588" t="n">
        <v>10</v>
      </c>
    </row>
    <row r="1589">
      <c r="A1589" t="n">
        <v>3</v>
      </c>
      <c r="B1589" t="n">
        <v>120</v>
      </c>
      <c r="C1589" t="inlineStr">
        <is>
          <t xml:space="preserve">CONCLUIDO	</t>
        </is>
      </c>
      <c r="D1589" t="n">
        <v>7.8421</v>
      </c>
      <c r="E1589" t="n">
        <v>12.75</v>
      </c>
      <c r="F1589" t="n">
        <v>7.72</v>
      </c>
      <c r="G1589" t="n">
        <v>9.08</v>
      </c>
      <c r="H1589" t="n">
        <v>0.13</v>
      </c>
      <c r="I1589" t="n">
        <v>51</v>
      </c>
      <c r="J1589" t="n">
        <v>233.96</v>
      </c>
      <c r="K1589" t="n">
        <v>57.72</v>
      </c>
      <c r="L1589" t="n">
        <v>1.75</v>
      </c>
      <c r="M1589" t="n">
        <v>49</v>
      </c>
      <c r="N1589" t="n">
        <v>54.49</v>
      </c>
      <c r="O1589" t="n">
        <v>29089.39</v>
      </c>
      <c r="P1589" t="n">
        <v>120.48</v>
      </c>
      <c r="Q1589" t="n">
        <v>204.16</v>
      </c>
      <c r="R1589" t="n">
        <v>53.38</v>
      </c>
      <c r="S1589" t="n">
        <v>17.37</v>
      </c>
      <c r="T1589" t="n">
        <v>15674.96</v>
      </c>
      <c r="U1589" t="n">
        <v>0.33</v>
      </c>
      <c r="V1589" t="n">
        <v>0.66</v>
      </c>
      <c r="W1589" t="n">
        <v>1.23</v>
      </c>
      <c r="X1589" t="n">
        <v>1.03</v>
      </c>
      <c r="Y1589" t="n">
        <v>1</v>
      </c>
      <c r="Z1589" t="n">
        <v>10</v>
      </c>
    </row>
    <row r="1590">
      <c r="A1590" t="n">
        <v>4</v>
      </c>
      <c r="B1590" t="n">
        <v>120</v>
      </c>
      <c r="C1590" t="inlineStr">
        <is>
          <t xml:space="preserve">CONCLUIDO	</t>
        </is>
      </c>
      <c r="D1590" t="n">
        <v>8.152699999999999</v>
      </c>
      <c r="E1590" t="n">
        <v>12.27</v>
      </c>
      <c r="F1590" t="n">
        <v>7.55</v>
      </c>
      <c r="G1590" t="n">
        <v>10.3</v>
      </c>
      <c r="H1590" t="n">
        <v>0.15</v>
      </c>
      <c r="I1590" t="n">
        <v>44</v>
      </c>
      <c r="J1590" t="n">
        <v>234.39</v>
      </c>
      <c r="K1590" t="n">
        <v>57.72</v>
      </c>
      <c r="L1590" t="n">
        <v>2</v>
      </c>
      <c r="M1590" t="n">
        <v>42</v>
      </c>
      <c r="N1590" t="n">
        <v>54.67</v>
      </c>
      <c r="O1590" t="n">
        <v>29142.31</v>
      </c>
      <c r="P1590" t="n">
        <v>117.77</v>
      </c>
      <c r="Q1590" t="n">
        <v>204.2</v>
      </c>
      <c r="R1590" t="n">
        <v>48.75</v>
      </c>
      <c r="S1590" t="n">
        <v>17.37</v>
      </c>
      <c r="T1590" t="n">
        <v>13395.76</v>
      </c>
      <c r="U1590" t="n">
        <v>0.36</v>
      </c>
      <c r="V1590" t="n">
        <v>0.68</v>
      </c>
      <c r="W1590" t="n">
        <v>1.2</v>
      </c>
      <c r="X1590" t="n">
        <v>0.86</v>
      </c>
      <c r="Y1590" t="n">
        <v>1</v>
      </c>
      <c r="Z1590" t="n">
        <v>10</v>
      </c>
    </row>
    <row r="1591">
      <c r="A1591" t="n">
        <v>5</v>
      </c>
      <c r="B1591" t="n">
        <v>120</v>
      </c>
      <c r="C1591" t="inlineStr">
        <is>
          <t xml:space="preserve">CONCLUIDO	</t>
        </is>
      </c>
      <c r="D1591" t="n">
        <v>8.4094</v>
      </c>
      <c r="E1591" t="n">
        <v>11.89</v>
      </c>
      <c r="F1591" t="n">
        <v>7.45</v>
      </c>
      <c r="G1591" t="n">
        <v>11.77</v>
      </c>
      <c r="H1591" t="n">
        <v>0.17</v>
      </c>
      <c r="I1591" t="n">
        <v>38</v>
      </c>
      <c r="J1591" t="n">
        <v>234.82</v>
      </c>
      <c r="K1591" t="n">
        <v>57.72</v>
      </c>
      <c r="L1591" t="n">
        <v>2.25</v>
      </c>
      <c r="M1591" t="n">
        <v>36</v>
      </c>
      <c r="N1591" t="n">
        <v>54.85</v>
      </c>
      <c r="O1591" t="n">
        <v>29195.29</v>
      </c>
      <c r="P1591" t="n">
        <v>116.06</v>
      </c>
      <c r="Q1591" t="n">
        <v>204.19</v>
      </c>
      <c r="R1591" t="n">
        <v>45.35</v>
      </c>
      <c r="S1591" t="n">
        <v>17.37</v>
      </c>
      <c r="T1591" t="n">
        <v>11728.06</v>
      </c>
      <c r="U1591" t="n">
        <v>0.38</v>
      </c>
      <c r="V1591" t="n">
        <v>0.6899999999999999</v>
      </c>
      <c r="W1591" t="n">
        <v>1.2</v>
      </c>
      <c r="X1591" t="n">
        <v>0.76</v>
      </c>
      <c r="Y1591" t="n">
        <v>1</v>
      </c>
      <c r="Z1591" t="n">
        <v>10</v>
      </c>
    </row>
    <row r="1592">
      <c r="A1592" t="n">
        <v>6</v>
      </c>
      <c r="B1592" t="n">
        <v>120</v>
      </c>
      <c r="C1592" t="inlineStr">
        <is>
          <t xml:space="preserve">CONCLUIDO	</t>
        </is>
      </c>
      <c r="D1592" t="n">
        <v>8.6174</v>
      </c>
      <c r="E1592" t="n">
        <v>11.6</v>
      </c>
      <c r="F1592" t="n">
        <v>7.35</v>
      </c>
      <c r="G1592" t="n">
        <v>12.96</v>
      </c>
      <c r="H1592" t="n">
        <v>0.19</v>
      </c>
      <c r="I1592" t="n">
        <v>34</v>
      </c>
      <c r="J1592" t="n">
        <v>235.25</v>
      </c>
      <c r="K1592" t="n">
        <v>57.72</v>
      </c>
      <c r="L1592" t="n">
        <v>2.5</v>
      </c>
      <c r="M1592" t="n">
        <v>32</v>
      </c>
      <c r="N1592" t="n">
        <v>55.03</v>
      </c>
      <c r="O1592" t="n">
        <v>29248.33</v>
      </c>
      <c r="P1592" t="n">
        <v>114.32</v>
      </c>
      <c r="Q1592" t="n">
        <v>204.2</v>
      </c>
      <c r="R1592" t="n">
        <v>42.46</v>
      </c>
      <c r="S1592" t="n">
        <v>17.37</v>
      </c>
      <c r="T1592" t="n">
        <v>10301.36</v>
      </c>
      <c r="U1592" t="n">
        <v>0.41</v>
      </c>
      <c r="V1592" t="n">
        <v>0.7</v>
      </c>
      <c r="W1592" t="n">
        <v>1.18</v>
      </c>
      <c r="X1592" t="n">
        <v>0.66</v>
      </c>
      <c r="Y1592" t="n">
        <v>1</v>
      </c>
      <c r="Z1592" t="n">
        <v>10</v>
      </c>
    </row>
    <row r="1593">
      <c r="A1593" t="n">
        <v>7</v>
      </c>
      <c r="B1593" t="n">
        <v>120</v>
      </c>
      <c r="C1593" t="inlineStr">
        <is>
          <t xml:space="preserve">CONCLUIDO	</t>
        </is>
      </c>
      <c r="D1593" t="n">
        <v>8.773199999999999</v>
      </c>
      <c r="E1593" t="n">
        <v>11.4</v>
      </c>
      <c r="F1593" t="n">
        <v>7.28</v>
      </c>
      <c r="G1593" t="n">
        <v>14.08</v>
      </c>
      <c r="H1593" t="n">
        <v>0.21</v>
      </c>
      <c r="I1593" t="n">
        <v>31</v>
      </c>
      <c r="J1593" t="n">
        <v>235.68</v>
      </c>
      <c r="K1593" t="n">
        <v>57.72</v>
      </c>
      <c r="L1593" t="n">
        <v>2.75</v>
      </c>
      <c r="M1593" t="n">
        <v>29</v>
      </c>
      <c r="N1593" t="n">
        <v>55.21</v>
      </c>
      <c r="O1593" t="n">
        <v>29301.44</v>
      </c>
      <c r="P1593" t="n">
        <v>113.13</v>
      </c>
      <c r="Q1593" t="n">
        <v>204.15</v>
      </c>
      <c r="R1593" t="n">
        <v>40.09</v>
      </c>
      <c r="S1593" t="n">
        <v>17.37</v>
      </c>
      <c r="T1593" t="n">
        <v>9132.280000000001</v>
      </c>
      <c r="U1593" t="n">
        <v>0.43</v>
      </c>
      <c r="V1593" t="n">
        <v>0.7</v>
      </c>
      <c r="W1593" t="n">
        <v>1.18</v>
      </c>
      <c r="X1593" t="n">
        <v>0.58</v>
      </c>
      <c r="Y1593" t="n">
        <v>1</v>
      </c>
      <c r="Z1593" t="n">
        <v>10</v>
      </c>
    </row>
    <row r="1594">
      <c r="A1594" t="n">
        <v>8</v>
      </c>
      <c r="B1594" t="n">
        <v>120</v>
      </c>
      <c r="C1594" t="inlineStr">
        <is>
          <t xml:space="preserve">CONCLUIDO	</t>
        </is>
      </c>
      <c r="D1594" t="n">
        <v>8.916399999999999</v>
      </c>
      <c r="E1594" t="n">
        <v>11.22</v>
      </c>
      <c r="F1594" t="n">
        <v>7.23</v>
      </c>
      <c r="G1594" t="n">
        <v>15.49</v>
      </c>
      <c r="H1594" t="n">
        <v>0.23</v>
      </c>
      <c r="I1594" t="n">
        <v>28</v>
      </c>
      <c r="J1594" t="n">
        <v>236.11</v>
      </c>
      <c r="K1594" t="n">
        <v>57.72</v>
      </c>
      <c r="L1594" t="n">
        <v>3</v>
      </c>
      <c r="M1594" t="n">
        <v>26</v>
      </c>
      <c r="N1594" t="n">
        <v>55.39</v>
      </c>
      <c r="O1594" t="n">
        <v>29354.61</v>
      </c>
      <c r="P1594" t="n">
        <v>112.27</v>
      </c>
      <c r="Q1594" t="n">
        <v>204.15</v>
      </c>
      <c r="R1594" t="n">
        <v>38.69</v>
      </c>
      <c r="S1594" t="n">
        <v>17.37</v>
      </c>
      <c r="T1594" t="n">
        <v>8449.280000000001</v>
      </c>
      <c r="U1594" t="n">
        <v>0.45</v>
      </c>
      <c r="V1594" t="n">
        <v>0.71</v>
      </c>
      <c r="W1594" t="n">
        <v>1.18</v>
      </c>
      <c r="X1594" t="n">
        <v>0.54</v>
      </c>
      <c r="Y1594" t="n">
        <v>1</v>
      </c>
      <c r="Z1594" t="n">
        <v>10</v>
      </c>
    </row>
    <row r="1595">
      <c r="A1595" t="n">
        <v>9</v>
      </c>
      <c r="B1595" t="n">
        <v>120</v>
      </c>
      <c r="C1595" t="inlineStr">
        <is>
          <t xml:space="preserve">CONCLUIDO	</t>
        </is>
      </c>
      <c r="D1595" t="n">
        <v>9.0192</v>
      </c>
      <c r="E1595" t="n">
        <v>11.09</v>
      </c>
      <c r="F1595" t="n">
        <v>7.19</v>
      </c>
      <c r="G1595" t="n">
        <v>16.6</v>
      </c>
      <c r="H1595" t="n">
        <v>0.24</v>
      </c>
      <c r="I1595" t="n">
        <v>26</v>
      </c>
      <c r="J1595" t="n">
        <v>236.54</v>
      </c>
      <c r="K1595" t="n">
        <v>57.72</v>
      </c>
      <c r="L1595" t="n">
        <v>3.25</v>
      </c>
      <c r="M1595" t="n">
        <v>24</v>
      </c>
      <c r="N1595" t="n">
        <v>55.57</v>
      </c>
      <c r="O1595" t="n">
        <v>29407.85</v>
      </c>
      <c r="P1595" t="n">
        <v>111.66</v>
      </c>
      <c r="Q1595" t="n">
        <v>204.14</v>
      </c>
      <c r="R1595" t="n">
        <v>37.59</v>
      </c>
      <c r="S1595" t="n">
        <v>17.37</v>
      </c>
      <c r="T1595" t="n">
        <v>7907.9</v>
      </c>
      <c r="U1595" t="n">
        <v>0.46</v>
      </c>
      <c r="V1595" t="n">
        <v>0.71</v>
      </c>
      <c r="W1595" t="n">
        <v>1.18</v>
      </c>
      <c r="X1595" t="n">
        <v>0.5</v>
      </c>
      <c r="Y1595" t="n">
        <v>1</v>
      </c>
      <c r="Z1595" t="n">
        <v>10</v>
      </c>
    </row>
    <row r="1596">
      <c r="A1596" t="n">
        <v>10</v>
      </c>
      <c r="B1596" t="n">
        <v>120</v>
      </c>
      <c r="C1596" t="inlineStr">
        <is>
          <t xml:space="preserve">CONCLUIDO	</t>
        </is>
      </c>
      <c r="D1596" t="n">
        <v>9.115500000000001</v>
      </c>
      <c r="E1596" t="n">
        <v>10.97</v>
      </c>
      <c r="F1596" t="n">
        <v>7.17</v>
      </c>
      <c r="G1596" t="n">
        <v>17.92</v>
      </c>
      <c r="H1596" t="n">
        <v>0.26</v>
      </c>
      <c r="I1596" t="n">
        <v>24</v>
      </c>
      <c r="J1596" t="n">
        <v>236.98</v>
      </c>
      <c r="K1596" t="n">
        <v>57.72</v>
      </c>
      <c r="L1596" t="n">
        <v>3.5</v>
      </c>
      <c r="M1596" t="n">
        <v>22</v>
      </c>
      <c r="N1596" t="n">
        <v>55.75</v>
      </c>
      <c r="O1596" t="n">
        <v>29461.15</v>
      </c>
      <c r="P1596" t="n">
        <v>111.13</v>
      </c>
      <c r="Q1596" t="n">
        <v>204.16</v>
      </c>
      <c r="R1596" t="n">
        <v>36.52</v>
      </c>
      <c r="S1596" t="n">
        <v>17.37</v>
      </c>
      <c r="T1596" t="n">
        <v>7382.18</v>
      </c>
      <c r="U1596" t="n">
        <v>0.48</v>
      </c>
      <c r="V1596" t="n">
        <v>0.71</v>
      </c>
      <c r="W1596" t="n">
        <v>1.18</v>
      </c>
      <c r="X1596" t="n">
        <v>0.48</v>
      </c>
      <c r="Y1596" t="n">
        <v>1</v>
      </c>
      <c r="Z1596" t="n">
        <v>10</v>
      </c>
    </row>
    <row r="1597">
      <c r="A1597" t="n">
        <v>11</v>
      </c>
      <c r="B1597" t="n">
        <v>120</v>
      </c>
      <c r="C1597" t="inlineStr">
        <is>
          <t xml:space="preserve">CONCLUIDO	</t>
        </is>
      </c>
      <c r="D1597" t="n">
        <v>9.24</v>
      </c>
      <c r="E1597" t="n">
        <v>10.82</v>
      </c>
      <c r="F1597" t="n">
        <v>7.11</v>
      </c>
      <c r="G1597" t="n">
        <v>19.39</v>
      </c>
      <c r="H1597" t="n">
        <v>0.28</v>
      </c>
      <c r="I1597" t="n">
        <v>22</v>
      </c>
      <c r="J1597" t="n">
        <v>237.41</v>
      </c>
      <c r="K1597" t="n">
        <v>57.72</v>
      </c>
      <c r="L1597" t="n">
        <v>3.75</v>
      </c>
      <c r="M1597" t="n">
        <v>20</v>
      </c>
      <c r="N1597" t="n">
        <v>55.93</v>
      </c>
      <c r="O1597" t="n">
        <v>29514.51</v>
      </c>
      <c r="P1597" t="n">
        <v>110.1</v>
      </c>
      <c r="Q1597" t="n">
        <v>204.2</v>
      </c>
      <c r="R1597" t="n">
        <v>34.91</v>
      </c>
      <c r="S1597" t="n">
        <v>17.37</v>
      </c>
      <c r="T1597" t="n">
        <v>6588.02</v>
      </c>
      <c r="U1597" t="n">
        <v>0.5</v>
      </c>
      <c r="V1597" t="n">
        <v>0.72</v>
      </c>
      <c r="W1597" t="n">
        <v>1.17</v>
      </c>
      <c r="X1597" t="n">
        <v>0.42</v>
      </c>
      <c r="Y1597" t="n">
        <v>1</v>
      </c>
      <c r="Z1597" t="n">
        <v>10</v>
      </c>
    </row>
    <row r="1598">
      <c r="A1598" t="n">
        <v>12</v>
      </c>
      <c r="B1598" t="n">
        <v>120</v>
      </c>
      <c r="C1598" t="inlineStr">
        <is>
          <t xml:space="preserve">CONCLUIDO	</t>
        </is>
      </c>
      <c r="D1598" t="n">
        <v>9.296099999999999</v>
      </c>
      <c r="E1598" t="n">
        <v>10.76</v>
      </c>
      <c r="F1598" t="n">
        <v>7.09</v>
      </c>
      <c r="G1598" t="n">
        <v>20.26</v>
      </c>
      <c r="H1598" t="n">
        <v>0.3</v>
      </c>
      <c r="I1598" t="n">
        <v>21</v>
      </c>
      <c r="J1598" t="n">
        <v>237.84</v>
      </c>
      <c r="K1598" t="n">
        <v>57.72</v>
      </c>
      <c r="L1598" t="n">
        <v>4</v>
      </c>
      <c r="M1598" t="n">
        <v>19</v>
      </c>
      <c r="N1598" t="n">
        <v>56.12</v>
      </c>
      <c r="O1598" t="n">
        <v>29567.95</v>
      </c>
      <c r="P1598" t="n">
        <v>109.7</v>
      </c>
      <c r="Q1598" t="n">
        <v>204.15</v>
      </c>
      <c r="R1598" t="n">
        <v>34.29</v>
      </c>
      <c r="S1598" t="n">
        <v>17.37</v>
      </c>
      <c r="T1598" t="n">
        <v>6281.34</v>
      </c>
      <c r="U1598" t="n">
        <v>0.51</v>
      </c>
      <c r="V1598" t="n">
        <v>0.72</v>
      </c>
      <c r="W1598" t="n">
        <v>1.17</v>
      </c>
      <c r="X1598" t="n">
        <v>0.4</v>
      </c>
      <c r="Y1598" t="n">
        <v>1</v>
      </c>
      <c r="Z1598" t="n">
        <v>10</v>
      </c>
    </row>
    <row r="1599">
      <c r="A1599" t="n">
        <v>13</v>
      </c>
      <c r="B1599" t="n">
        <v>120</v>
      </c>
      <c r="C1599" t="inlineStr">
        <is>
          <t xml:space="preserve">CONCLUIDO	</t>
        </is>
      </c>
      <c r="D1599" t="n">
        <v>9.3497</v>
      </c>
      <c r="E1599" t="n">
        <v>10.7</v>
      </c>
      <c r="F1599" t="n">
        <v>7.08</v>
      </c>
      <c r="G1599" t="n">
        <v>21.23</v>
      </c>
      <c r="H1599" t="n">
        <v>0.32</v>
      </c>
      <c r="I1599" t="n">
        <v>20</v>
      </c>
      <c r="J1599" t="n">
        <v>238.28</v>
      </c>
      <c r="K1599" t="n">
        <v>57.72</v>
      </c>
      <c r="L1599" t="n">
        <v>4.25</v>
      </c>
      <c r="M1599" t="n">
        <v>18</v>
      </c>
      <c r="N1599" t="n">
        <v>56.3</v>
      </c>
      <c r="O1599" t="n">
        <v>29621.44</v>
      </c>
      <c r="P1599" t="n">
        <v>109.35</v>
      </c>
      <c r="Q1599" t="n">
        <v>204.15</v>
      </c>
      <c r="R1599" t="n">
        <v>33.77</v>
      </c>
      <c r="S1599" t="n">
        <v>17.37</v>
      </c>
      <c r="T1599" t="n">
        <v>6027.91</v>
      </c>
      <c r="U1599" t="n">
        <v>0.51</v>
      </c>
      <c r="V1599" t="n">
        <v>0.72</v>
      </c>
      <c r="W1599" t="n">
        <v>1.17</v>
      </c>
      <c r="X1599" t="n">
        <v>0.38</v>
      </c>
      <c r="Y1599" t="n">
        <v>1</v>
      </c>
      <c r="Z1599" t="n">
        <v>10</v>
      </c>
    </row>
    <row r="1600">
      <c r="A1600" t="n">
        <v>14</v>
      </c>
      <c r="B1600" t="n">
        <v>120</v>
      </c>
      <c r="C1600" t="inlineStr">
        <is>
          <t xml:space="preserve">CONCLUIDO	</t>
        </is>
      </c>
      <c r="D1600" t="n">
        <v>9.402699999999999</v>
      </c>
      <c r="E1600" t="n">
        <v>10.64</v>
      </c>
      <c r="F1600" t="n">
        <v>7.06</v>
      </c>
      <c r="G1600" t="n">
        <v>22.3</v>
      </c>
      <c r="H1600" t="n">
        <v>0.34</v>
      </c>
      <c r="I1600" t="n">
        <v>19</v>
      </c>
      <c r="J1600" t="n">
        <v>238.71</v>
      </c>
      <c r="K1600" t="n">
        <v>57.72</v>
      </c>
      <c r="L1600" t="n">
        <v>4.5</v>
      </c>
      <c r="M1600" t="n">
        <v>17</v>
      </c>
      <c r="N1600" t="n">
        <v>56.49</v>
      </c>
      <c r="O1600" t="n">
        <v>29675.01</v>
      </c>
      <c r="P1600" t="n">
        <v>109.03</v>
      </c>
      <c r="Q1600" t="n">
        <v>204.15</v>
      </c>
      <c r="R1600" t="n">
        <v>33.25</v>
      </c>
      <c r="S1600" t="n">
        <v>17.37</v>
      </c>
      <c r="T1600" t="n">
        <v>5774.07</v>
      </c>
      <c r="U1600" t="n">
        <v>0.52</v>
      </c>
      <c r="V1600" t="n">
        <v>0.72</v>
      </c>
      <c r="W1600" t="n">
        <v>1.17</v>
      </c>
      <c r="X1600" t="n">
        <v>0.37</v>
      </c>
      <c r="Y1600" t="n">
        <v>1</v>
      </c>
      <c r="Z1600" t="n">
        <v>10</v>
      </c>
    </row>
    <row r="1601">
      <c r="A1601" t="n">
        <v>15</v>
      </c>
      <c r="B1601" t="n">
        <v>120</v>
      </c>
      <c r="C1601" t="inlineStr">
        <is>
          <t xml:space="preserve">CONCLUIDO	</t>
        </is>
      </c>
      <c r="D1601" t="n">
        <v>9.4642</v>
      </c>
      <c r="E1601" t="n">
        <v>10.57</v>
      </c>
      <c r="F1601" t="n">
        <v>7.04</v>
      </c>
      <c r="G1601" t="n">
        <v>23.46</v>
      </c>
      <c r="H1601" t="n">
        <v>0.35</v>
      </c>
      <c r="I1601" t="n">
        <v>18</v>
      </c>
      <c r="J1601" t="n">
        <v>239.14</v>
      </c>
      <c r="K1601" t="n">
        <v>57.72</v>
      </c>
      <c r="L1601" t="n">
        <v>4.75</v>
      </c>
      <c r="M1601" t="n">
        <v>16</v>
      </c>
      <c r="N1601" t="n">
        <v>56.67</v>
      </c>
      <c r="O1601" t="n">
        <v>29728.63</v>
      </c>
      <c r="P1601" t="n">
        <v>108.48</v>
      </c>
      <c r="Q1601" t="n">
        <v>204.21</v>
      </c>
      <c r="R1601" t="n">
        <v>32.43</v>
      </c>
      <c r="S1601" t="n">
        <v>17.37</v>
      </c>
      <c r="T1601" t="n">
        <v>5368.9</v>
      </c>
      <c r="U1601" t="n">
        <v>0.54</v>
      </c>
      <c r="V1601" t="n">
        <v>0.73</v>
      </c>
      <c r="W1601" t="n">
        <v>1.17</v>
      </c>
      <c r="X1601" t="n">
        <v>0.34</v>
      </c>
      <c r="Y1601" t="n">
        <v>1</v>
      </c>
      <c r="Z1601" t="n">
        <v>10</v>
      </c>
    </row>
    <row r="1602">
      <c r="A1602" t="n">
        <v>16</v>
      </c>
      <c r="B1602" t="n">
        <v>120</v>
      </c>
      <c r="C1602" t="inlineStr">
        <is>
          <t xml:space="preserve">CONCLUIDO	</t>
        </is>
      </c>
      <c r="D1602" t="n">
        <v>9.5105</v>
      </c>
      <c r="E1602" t="n">
        <v>10.51</v>
      </c>
      <c r="F1602" t="n">
        <v>7.03</v>
      </c>
      <c r="G1602" t="n">
        <v>24.82</v>
      </c>
      <c r="H1602" t="n">
        <v>0.37</v>
      </c>
      <c r="I1602" t="n">
        <v>17</v>
      </c>
      <c r="J1602" t="n">
        <v>239.58</v>
      </c>
      <c r="K1602" t="n">
        <v>57.72</v>
      </c>
      <c r="L1602" t="n">
        <v>5</v>
      </c>
      <c r="M1602" t="n">
        <v>15</v>
      </c>
      <c r="N1602" t="n">
        <v>56.86</v>
      </c>
      <c r="O1602" t="n">
        <v>29782.33</v>
      </c>
      <c r="P1602" t="n">
        <v>108.4</v>
      </c>
      <c r="Q1602" t="n">
        <v>204.17</v>
      </c>
      <c r="R1602" t="n">
        <v>32.34</v>
      </c>
      <c r="S1602" t="n">
        <v>17.37</v>
      </c>
      <c r="T1602" t="n">
        <v>5327.82</v>
      </c>
      <c r="U1602" t="n">
        <v>0.54</v>
      </c>
      <c r="V1602" t="n">
        <v>0.73</v>
      </c>
      <c r="W1602" t="n">
        <v>1.17</v>
      </c>
      <c r="X1602" t="n">
        <v>0.34</v>
      </c>
      <c r="Y1602" t="n">
        <v>1</v>
      </c>
      <c r="Z1602" t="n">
        <v>10</v>
      </c>
    </row>
    <row r="1603">
      <c r="A1603" t="n">
        <v>17</v>
      </c>
      <c r="B1603" t="n">
        <v>120</v>
      </c>
      <c r="C1603" t="inlineStr">
        <is>
          <t xml:space="preserve">CONCLUIDO	</t>
        </is>
      </c>
      <c r="D1603" t="n">
        <v>9.59</v>
      </c>
      <c r="E1603" t="n">
        <v>10.43</v>
      </c>
      <c r="F1603" t="n">
        <v>6.99</v>
      </c>
      <c r="G1603" t="n">
        <v>26.21</v>
      </c>
      <c r="H1603" t="n">
        <v>0.39</v>
      </c>
      <c r="I1603" t="n">
        <v>16</v>
      </c>
      <c r="J1603" t="n">
        <v>240.02</v>
      </c>
      <c r="K1603" t="n">
        <v>57.72</v>
      </c>
      <c r="L1603" t="n">
        <v>5.25</v>
      </c>
      <c r="M1603" t="n">
        <v>14</v>
      </c>
      <c r="N1603" t="n">
        <v>57.04</v>
      </c>
      <c r="O1603" t="n">
        <v>29836.09</v>
      </c>
      <c r="P1603" t="n">
        <v>107.6</v>
      </c>
      <c r="Q1603" t="n">
        <v>204.14</v>
      </c>
      <c r="R1603" t="n">
        <v>31.15</v>
      </c>
      <c r="S1603" t="n">
        <v>17.37</v>
      </c>
      <c r="T1603" t="n">
        <v>4738.61</v>
      </c>
      <c r="U1603" t="n">
        <v>0.5600000000000001</v>
      </c>
      <c r="V1603" t="n">
        <v>0.73</v>
      </c>
      <c r="W1603" t="n">
        <v>1.16</v>
      </c>
      <c r="X1603" t="n">
        <v>0.3</v>
      </c>
      <c r="Y1603" t="n">
        <v>1</v>
      </c>
      <c r="Z1603" t="n">
        <v>10</v>
      </c>
    </row>
    <row r="1604">
      <c r="A1604" t="n">
        <v>18</v>
      </c>
      <c r="B1604" t="n">
        <v>120</v>
      </c>
      <c r="C1604" t="inlineStr">
        <is>
          <t xml:space="preserve">CONCLUIDO	</t>
        </is>
      </c>
      <c r="D1604" t="n">
        <v>9.634399999999999</v>
      </c>
      <c r="E1604" t="n">
        <v>10.38</v>
      </c>
      <c r="F1604" t="n">
        <v>6.99</v>
      </c>
      <c r="G1604" t="n">
        <v>27.95</v>
      </c>
      <c r="H1604" t="n">
        <v>0.41</v>
      </c>
      <c r="I1604" t="n">
        <v>15</v>
      </c>
      <c r="J1604" t="n">
        <v>240.45</v>
      </c>
      <c r="K1604" t="n">
        <v>57.72</v>
      </c>
      <c r="L1604" t="n">
        <v>5.5</v>
      </c>
      <c r="M1604" t="n">
        <v>13</v>
      </c>
      <c r="N1604" t="n">
        <v>57.23</v>
      </c>
      <c r="O1604" t="n">
        <v>29890.04</v>
      </c>
      <c r="P1604" t="n">
        <v>107.39</v>
      </c>
      <c r="Q1604" t="n">
        <v>204.17</v>
      </c>
      <c r="R1604" t="n">
        <v>31.21</v>
      </c>
      <c r="S1604" t="n">
        <v>17.37</v>
      </c>
      <c r="T1604" t="n">
        <v>4773.44</v>
      </c>
      <c r="U1604" t="n">
        <v>0.5600000000000001</v>
      </c>
      <c r="V1604" t="n">
        <v>0.73</v>
      </c>
      <c r="W1604" t="n">
        <v>1.16</v>
      </c>
      <c r="X1604" t="n">
        <v>0.3</v>
      </c>
      <c r="Y1604" t="n">
        <v>1</v>
      </c>
      <c r="Z1604" t="n">
        <v>10</v>
      </c>
    </row>
    <row r="1605">
      <c r="A1605" t="n">
        <v>19</v>
      </c>
      <c r="B1605" t="n">
        <v>120</v>
      </c>
      <c r="C1605" t="inlineStr">
        <is>
          <t xml:space="preserve">CONCLUIDO	</t>
        </is>
      </c>
      <c r="D1605" t="n">
        <v>9.655099999999999</v>
      </c>
      <c r="E1605" t="n">
        <v>10.36</v>
      </c>
      <c r="F1605" t="n">
        <v>6.96</v>
      </c>
      <c r="G1605" t="n">
        <v>27.86</v>
      </c>
      <c r="H1605" t="n">
        <v>0.42</v>
      </c>
      <c r="I1605" t="n">
        <v>15</v>
      </c>
      <c r="J1605" t="n">
        <v>240.89</v>
      </c>
      <c r="K1605" t="n">
        <v>57.72</v>
      </c>
      <c r="L1605" t="n">
        <v>5.75</v>
      </c>
      <c r="M1605" t="n">
        <v>13</v>
      </c>
      <c r="N1605" t="n">
        <v>57.42</v>
      </c>
      <c r="O1605" t="n">
        <v>29943.94</v>
      </c>
      <c r="P1605" t="n">
        <v>107.01</v>
      </c>
      <c r="Q1605" t="n">
        <v>204.15</v>
      </c>
      <c r="R1605" t="n">
        <v>30.35</v>
      </c>
      <c r="S1605" t="n">
        <v>17.37</v>
      </c>
      <c r="T1605" t="n">
        <v>4344.58</v>
      </c>
      <c r="U1605" t="n">
        <v>0.57</v>
      </c>
      <c r="V1605" t="n">
        <v>0.73</v>
      </c>
      <c r="W1605" t="n">
        <v>1.16</v>
      </c>
      <c r="X1605" t="n">
        <v>0.27</v>
      </c>
      <c r="Y1605" t="n">
        <v>1</v>
      </c>
      <c r="Z1605" t="n">
        <v>10</v>
      </c>
    </row>
    <row r="1606">
      <c r="A1606" t="n">
        <v>20</v>
      </c>
      <c r="B1606" t="n">
        <v>120</v>
      </c>
      <c r="C1606" t="inlineStr">
        <is>
          <t xml:space="preserve">CONCLUIDO	</t>
        </is>
      </c>
      <c r="D1606" t="n">
        <v>9.706899999999999</v>
      </c>
      <c r="E1606" t="n">
        <v>10.3</v>
      </c>
      <c r="F1606" t="n">
        <v>6.96</v>
      </c>
      <c r="G1606" t="n">
        <v>29.81</v>
      </c>
      <c r="H1606" t="n">
        <v>0.44</v>
      </c>
      <c r="I1606" t="n">
        <v>14</v>
      </c>
      <c r="J1606" t="n">
        <v>241.33</v>
      </c>
      <c r="K1606" t="n">
        <v>57.72</v>
      </c>
      <c r="L1606" t="n">
        <v>6</v>
      </c>
      <c r="M1606" t="n">
        <v>12</v>
      </c>
      <c r="N1606" t="n">
        <v>57.6</v>
      </c>
      <c r="O1606" t="n">
        <v>29997.9</v>
      </c>
      <c r="P1606" t="n">
        <v>106.76</v>
      </c>
      <c r="Q1606" t="n">
        <v>204.14</v>
      </c>
      <c r="R1606" t="n">
        <v>29.97</v>
      </c>
      <c r="S1606" t="n">
        <v>17.37</v>
      </c>
      <c r="T1606" t="n">
        <v>4155.58</v>
      </c>
      <c r="U1606" t="n">
        <v>0.58</v>
      </c>
      <c r="V1606" t="n">
        <v>0.73</v>
      </c>
      <c r="W1606" t="n">
        <v>1.16</v>
      </c>
      <c r="X1606" t="n">
        <v>0.26</v>
      </c>
      <c r="Y1606" t="n">
        <v>1</v>
      </c>
      <c r="Z1606" t="n">
        <v>10</v>
      </c>
    </row>
    <row r="1607">
      <c r="A1607" t="n">
        <v>21</v>
      </c>
      <c r="B1607" t="n">
        <v>120</v>
      </c>
      <c r="C1607" t="inlineStr">
        <is>
          <t xml:space="preserve">CONCLUIDO	</t>
        </is>
      </c>
      <c r="D1607" t="n">
        <v>9.7082</v>
      </c>
      <c r="E1607" t="n">
        <v>10.3</v>
      </c>
      <c r="F1607" t="n">
        <v>6.95</v>
      </c>
      <c r="G1607" t="n">
        <v>29.8</v>
      </c>
      <c r="H1607" t="n">
        <v>0.46</v>
      </c>
      <c r="I1607" t="n">
        <v>14</v>
      </c>
      <c r="J1607" t="n">
        <v>241.77</v>
      </c>
      <c r="K1607" t="n">
        <v>57.72</v>
      </c>
      <c r="L1607" t="n">
        <v>6.25</v>
      </c>
      <c r="M1607" t="n">
        <v>12</v>
      </c>
      <c r="N1607" t="n">
        <v>57.79</v>
      </c>
      <c r="O1607" t="n">
        <v>30051.93</v>
      </c>
      <c r="P1607" t="n">
        <v>106.64</v>
      </c>
      <c r="Q1607" t="n">
        <v>204.15</v>
      </c>
      <c r="R1607" t="n">
        <v>29.94</v>
      </c>
      <c r="S1607" t="n">
        <v>17.37</v>
      </c>
      <c r="T1607" t="n">
        <v>4140.74</v>
      </c>
      <c r="U1607" t="n">
        <v>0.58</v>
      </c>
      <c r="V1607" t="n">
        <v>0.73</v>
      </c>
      <c r="W1607" t="n">
        <v>1.16</v>
      </c>
      <c r="X1607" t="n">
        <v>0.26</v>
      </c>
      <c r="Y1607" t="n">
        <v>1</v>
      </c>
      <c r="Z1607" t="n">
        <v>10</v>
      </c>
    </row>
    <row r="1608">
      <c r="A1608" t="n">
        <v>22</v>
      </c>
      <c r="B1608" t="n">
        <v>120</v>
      </c>
      <c r="C1608" t="inlineStr">
        <is>
          <t xml:space="preserve">CONCLUIDO	</t>
        </is>
      </c>
      <c r="D1608" t="n">
        <v>9.774900000000001</v>
      </c>
      <c r="E1608" t="n">
        <v>10.23</v>
      </c>
      <c r="F1608" t="n">
        <v>6.93</v>
      </c>
      <c r="G1608" t="n">
        <v>31.98</v>
      </c>
      <c r="H1608" t="n">
        <v>0.48</v>
      </c>
      <c r="I1608" t="n">
        <v>13</v>
      </c>
      <c r="J1608" t="n">
        <v>242.2</v>
      </c>
      <c r="K1608" t="n">
        <v>57.72</v>
      </c>
      <c r="L1608" t="n">
        <v>6.5</v>
      </c>
      <c r="M1608" t="n">
        <v>11</v>
      </c>
      <c r="N1608" t="n">
        <v>57.98</v>
      </c>
      <c r="O1608" t="n">
        <v>30106.03</v>
      </c>
      <c r="P1608" t="n">
        <v>106.16</v>
      </c>
      <c r="Q1608" t="n">
        <v>204.16</v>
      </c>
      <c r="R1608" t="n">
        <v>29.29</v>
      </c>
      <c r="S1608" t="n">
        <v>17.37</v>
      </c>
      <c r="T1608" t="n">
        <v>3823.89</v>
      </c>
      <c r="U1608" t="n">
        <v>0.59</v>
      </c>
      <c r="V1608" t="n">
        <v>0.74</v>
      </c>
      <c r="W1608" t="n">
        <v>1.16</v>
      </c>
      <c r="X1608" t="n">
        <v>0.24</v>
      </c>
      <c r="Y1608" t="n">
        <v>1</v>
      </c>
      <c r="Z1608" t="n">
        <v>10</v>
      </c>
    </row>
    <row r="1609">
      <c r="A1609" t="n">
        <v>23</v>
      </c>
      <c r="B1609" t="n">
        <v>120</v>
      </c>
      <c r="C1609" t="inlineStr">
        <is>
          <t xml:space="preserve">CONCLUIDO	</t>
        </is>
      </c>
      <c r="D1609" t="n">
        <v>9.7662</v>
      </c>
      <c r="E1609" t="n">
        <v>10.24</v>
      </c>
      <c r="F1609" t="n">
        <v>6.94</v>
      </c>
      <c r="G1609" t="n">
        <v>32.02</v>
      </c>
      <c r="H1609" t="n">
        <v>0.49</v>
      </c>
      <c r="I1609" t="n">
        <v>13</v>
      </c>
      <c r="J1609" t="n">
        <v>242.64</v>
      </c>
      <c r="K1609" t="n">
        <v>57.72</v>
      </c>
      <c r="L1609" t="n">
        <v>6.75</v>
      </c>
      <c r="M1609" t="n">
        <v>11</v>
      </c>
      <c r="N1609" t="n">
        <v>58.17</v>
      </c>
      <c r="O1609" t="n">
        <v>30160.2</v>
      </c>
      <c r="P1609" t="n">
        <v>106.23</v>
      </c>
      <c r="Q1609" t="n">
        <v>204.16</v>
      </c>
      <c r="R1609" t="n">
        <v>29.39</v>
      </c>
      <c r="S1609" t="n">
        <v>17.37</v>
      </c>
      <c r="T1609" t="n">
        <v>3872.8</v>
      </c>
      <c r="U1609" t="n">
        <v>0.59</v>
      </c>
      <c r="V1609" t="n">
        <v>0.74</v>
      </c>
      <c r="W1609" t="n">
        <v>1.16</v>
      </c>
      <c r="X1609" t="n">
        <v>0.25</v>
      </c>
      <c r="Y1609" t="n">
        <v>1</v>
      </c>
      <c r="Z1609" t="n">
        <v>10</v>
      </c>
    </row>
    <row r="1610">
      <c r="A1610" t="n">
        <v>24</v>
      </c>
      <c r="B1610" t="n">
        <v>120</v>
      </c>
      <c r="C1610" t="inlineStr">
        <is>
          <t xml:space="preserve">CONCLUIDO	</t>
        </is>
      </c>
      <c r="D1610" t="n">
        <v>9.830399999999999</v>
      </c>
      <c r="E1610" t="n">
        <v>10.17</v>
      </c>
      <c r="F1610" t="n">
        <v>6.92</v>
      </c>
      <c r="G1610" t="n">
        <v>34.58</v>
      </c>
      <c r="H1610" t="n">
        <v>0.51</v>
      </c>
      <c r="I1610" t="n">
        <v>12</v>
      </c>
      <c r="J1610" t="n">
        <v>243.08</v>
      </c>
      <c r="K1610" t="n">
        <v>57.72</v>
      </c>
      <c r="L1610" t="n">
        <v>7</v>
      </c>
      <c r="M1610" t="n">
        <v>10</v>
      </c>
      <c r="N1610" t="n">
        <v>58.36</v>
      </c>
      <c r="O1610" t="n">
        <v>30214.44</v>
      </c>
      <c r="P1610" t="n">
        <v>105.8</v>
      </c>
      <c r="Q1610" t="n">
        <v>204.14</v>
      </c>
      <c r="R1610" t="n">
        <v>28.93</v>
      </c>
      <c r="S1610" t="n">
        <v>17.37</v>
      </c>
      <c r="T1610" t="n">
        <v>3648.61</v>
      </c>
      <c r="U1610" t="n">
        <v>0.6</v>
      </c>
      <c r="V1610" t="n">
        <v>0.74</v>
      </c>
      <c r="W1610" t="n">
        <v>1.15</v>
      </c>
      <c r="X1610" t="n">
        <v>0.23</v>
      </c>
      <c r="Y1610" t="n">
        <v>1</v>
      </c>
      <c r="Z1610" t="n">
        <v>10</v>
      </c>
    </row>
    <row r="1611">
      <c r="A1611" t="n">
        <v>25</v>
      </c>
      <c r="B1611" t="n">
        <v>120</v>
      </c>
      <c r="C1611" t="inlineStr">
        <is>
          <t xml:space="preserve">CONCLUIDO	</t>
        </is>
      </c>
      <c r="D1611" t="n">
        <v>9.830399999999999</v>
      </c>
      <c r="E1611" t="n">
        <v>10.17</v>
      </c>
      <c r="F1611" t="n">
        <v>6.92</v>
      </c>
      <c r="G1611" t="n">
        <v>34.58</v>
      </c>
      <c r="H1611" t="n">
        <v>0.53</v>
      </c>
      <c r="I1611" t="n">
        <v>12</v>
      </c>
      <c r="J1611" t="n">
        <v>243.52</v>
      </c>
      <c r="K1611" t="n">
        <v>57.72</v>
      </c>
      <c r="L1611" t="n">
        <v>7.25</v>
      </c>
      <c r="M1611" t="n">
        <v>10</v>
      </c>
      <c r="N1611" t="n">
        <v>58.55</v>
      </c>
      <c r="O1611" t="n">
        <v>30268.74</v>
      </c>
      <c r="P1611" t="n">
        <v>105.75</v>
      </c>
      <c r="Q1611" t="n">
        <v>204.15</v>
      </c>
      <c r="R1611" t="n">
        <v>28.86</v>
      </c>
      <c r="S1611" t="n">
        <v>17.37</v>
      </c>
      <c r="T1611" t="n">
        <v>3611.27</v>
      </c>
      <c r="U1611" t="n">
        <v>0.6</v>
      </c>
      <c r="V1611" t="n">
        <v>0.74</v>
      </c>
      <c r="W1611" t="n">
        <v>1.16</v>
      </c>
      <c r="X1611" t="n">
        <v>0.23</v>
      </c>
      <c r="Y1611" t="n">
        <v>1</v>
      </c>
      <c r="Z1611" t="n">
        <v>10</v>
      </c>
    </row>
    <row r="1612">
      <c r="A1612" t="n">
        <v>26</v>
      </c>
      <c r="B1612" t="n">
        <v>120</v>
      </c>
      <c r="C1612" t="inlineStr">
        <is>
          <t xml:space="preserve">CONCLUIDO	</t>
        </is>
      </c>
      <c r="D1612" t="n">
        <v>9.906700000000001</v>
      </c>
      <c r="E1612" t="n">
        <v>10.09</v>
      </c>
      <c r="F1612" t="n">
        <v>6.88</v>
      </c>
      <c r="G1612" t="n">
        <v>37.55</v>
      </c>
      <c r="H1612" t="n">
        <v>0.55</v>
      </c>
      <c r="I1612" t="n">
        <v>11</v>
      </c>
      <c r="J1612" t="n">
        <v>243.96</v>
      </c>
      <c r="K1612" t="n">
        <v>57.72</v>
      </c>
      <c r="L1612" t="n">
        <v>7.5</v>
      </c>
      <c r="M1612" t="n">
        <v>9</v>
      </c>
      <c r="N1612" t="n">
        <v>58.74</v>
      </c>
      <c r="O1612" t="n">
        <v>30323.11</v>
      </c>
      <c r="P1612" t="n">
        <v>104.89</v>
      </c>
      <c r="Q1612" t="n">
        <v>204.15</v>
      </c>
      <c r="R1612" t="n">
        <v>27.78</v>
      </c>
      <c r="S1612" t="n">
        <v>17.37</v>
      </c>
      <c r="T1612" t="n">
        <v>3079.73</v>
      </c>
      <c r="U1612" t="n">
        <v>0.63</v>
      </c>
      <c r="V1612" t="n">
        <v>0.74</v>
      </c>
      <c r="W1612" t="n">
        <v>1.15</v>
      </c>
      <c r="X1612" t="n">
        <v>0.19</v>
      </c>
      <c r="Y1612" t="n">
        <v>1</v>
      </c>
      <c r="Z1612" t="n">
        <v>10</v>
      </c>
    </row>
    <row r="1613">
      <c r="A1613" t="n">
        <v>27</v>
      </c>
      <c r="B1613" t="n">
        <v>120</v>
      </c>
      <c r="C1613" t="inlineStr">
        <is>
          <t xml:space="preserve">CONCLUIDO	</t>
        </is>
      </c>
      <c r="D1613" t="n">
        <v>9.899900000000001</v>
      </c>
      <c r="E1613" t="n">
        <v>10.1</v>
      </c>
      <c r="F1613" t="n">
        <v>6.89</v>
      </c>
      <c r="G1613" t="n">
        <v>37.59</v>
      </c>
      <c r="H1613" t="n">
        <v>0.5600000000000001</v>
      </c>
      <c r="I1613" t="n">
        <v>11</v>
      </c>
      <c r="J1613" t="n">
        <v>244.41</v>
      </c>
      <c r="K1613" t="n">
        <v>57.72</v>
      </c>
      <c r="L1613" t="n">
        <v>7.75</v>
      </c>
      <c r="M1613" t="n">
        <v>9</v>
      </c>
      <c r="N1613" t="n">
        <v>58.93</v>
      </c>
      <c r="O1613" t="n">
        <v>30377.55</v>
      </c>
      <c r="P1613" t="n">
        <v>105</v>
      </c>
      <c r="Q1613" t="n">
        <v>204.14</v>
      </c>
      <c r="R1613" t="n">
        <v>27.93</v>
      </c>
      <c r="S1613" t="n">
        <v>17.37</v>
      </c>
      <c r="T1613" t="n">
        <v>3152.67</v>
      </c>
      <c r="U1613" t="n">
        <v>0.62</v>
      </c>
      <c r="V1613" t="n">
        <v>0.74</v>
      </c>
      <c r="W1613" t="n">
        <v>1.16</v>
      </c>
      <c r="X1613" t="n">
        <v>0.2</v>
      </c>
      <c r="Y1613" t="n">
        <v>1</v>
      </c>
      <c r="Z1613" t="n">
        <v>10</v>
      </c>
    </row>
    <row r="1614">
      <c r="A1614" t="n">
        <v>28</v>
      </c>
      <c r="B1614" t="n">
        <v>120</v>
      </c>
      <c r="C1614" t="inlineStr">
        <is>
          <t xml:space="preserve">CONCLUIDO	</t>
        </is>
      </c>
      <c r="D1614" t="n">
        <v>9.9034</v>
      </c>
      <c r="E1614" t="n">
        <v>10.1</v>
      </c>
      <c r="F1614" t="n">
        <v>6.89</v>
      </c>
      <c r="G1614" t="n">
        <v>37.57</v>
      </c>
      <c r="H1614" t="n">
        <v>0.58</v>
      </c>
      <c r="I1614" t="n">
        <v>11</v>
      </c>
      <c r="J1614" t="n">
        <v>244.85</v>
      </c>
      <c r="K1614" t="n">
        <v>57.72</v>
      </c>
      <c r="L1614" t="n">
        <v>8</v>
      </c>
      <c r="M1614" t="n">
        <v>9</v>
      </c>
      <c r="N1614" t="n">
        <v>59.12</v>
      </c>
      <c r="O1614" t="n">
        <v>30432.06</v>
      </c>
      <c r="P1614" t="n">
        <v>104.91</v>
      </c>
      <c r="Q1614" t="n">
        <v>204.14</v>
      </c>
      <c r="R1614" t="n">
        <v>28.03</v>
      </c>
      <c r="S1614" t="n">
        <v>17.37</v>
      </c>
      <c r="T1614" t="n">
        <v>3201.47</v>
      </c>
      <c r="U1614" t="n">
        <v>0.62</v>
      </c>
      <c r="V1614" t="n">
        <v>0.74</v>
      </c>
      <c r="W1614" t="n">
        <v>1.15</v>
      </c>
      <c r="X1614" t="n">
        <v>0.2</v>
      </c>
      <c r="Y1614" t="n">
        <v>1</v>
      </c>
      <c r="Z1614" t="n">
        <v>10</v>
      </c>
    </row>
    <row r="1615">
      <c r="A1615" t="n">
        <v>29</v>
      </c>
      <c r="B1615" t="n">
        <v>120</v>
      </c>
      <c r="C1615" t="inlineStr">
        <is>
          <t xml:space="preserve">CONCLUIDO	</t>
        </is>
      </c>
      <c r="D1615" t="n">
        <v>9.902900000000001</v>
      </c>
      <c r="E1615" t="n">
        <v>10.1</v>
      </c>
      <c r="F1615" t="n">
        <v>6.89</v>
      </c>
      <c r="G1615" t="n">
        <v>37.57</v>
      </c>
      <c r="H1615" t="n">
        <v>0.6</v>
      </c>
      <c r="I1615" t="n">
        <v>11</v>
      </c>
      <c r="J1615" t="n">
        <v>245.29</v>
      </c>
      <c r="K1615" t="n">
        <v>57.72</v>
      </c>
      <c r="L1615" t="n">
        <v>8.25</v>
      </c>
      <c r="M1615" t="n">
        <v>9</v>
      </c>
      <c r="N1615" t="n">
        <v>59.32</v>
      </c>
      <c r="O1615" t="n">
        <v>30486.64</v>
      </c>
      <c r="P1615" t="n">
        <v>104.66</v>
      </c>
      <c r="Q1615" t="n">
        <v>204.17</v>
      </c>
      <c r="R1615" t="n">
        <v>27.91</v>
      </c>
      <c r="S1615" t="n">
        <v>17.37</v>
      </c>
      <c r="T1615" t="n">
        <v>3140.05</v>
      </c>
      <c r="U1615" t="n">
        <v>0.62</v>
      </c>
      <c r="V1615" t="n">
        <v>0.74</v>
      </c>
      <c r="W1615" t="n">
        <v>1.16</v>
      </c>
      <c r="X1615" t="n">
        <v>0.2</v>
      </c>
      <c r="Y1615" t="n">
        <v>1</v>
      </c>
      <c r="Z1615" t="n">
        <v>10</v>
      </c>
    </row>
    <row r="1616">
      <c r="A1616" t="n">
        <v>30</v>
      </c>
      <c r="B1616" t="n">
        <v>120</v>
      </c>
      <c r="C1616" t="inlineStr">
        <is>
          <t xml:space="preserve">CONCLUIDO	</t>
        </is>
      </c>
      <c r="D1616" t="n">
        <v>9.9704</v>
      </c>
      <c r="E1616" t="n">
        <v>10.03</v>
      </c>
      <c r="F1616" t="n">
        <v>6.87</v>
      </c>
      <c r="G1616" t="n">
        <v>41.19</v>
      </c>
      <c r="H1616" t="n">
        <v>0.62</v>
      </c>
      <c r="I1616" t="n">
        <v>10</v>
      </c>
      <c r="J1616" t="n">
        <v>245.73</v>
      </c>
      <c r="K1616" t="n">
        <v>57.72</v>
      </c>
      <c r="L1616" t="n">
        <v>8.5</v>
      </c>
      <c r="M1616" t="n">
        <v>8</v>
      </c>
      <c r="N1616" t="n">
        <v>59.51</v>
      </c>
      <c r="O1616" t="n">
        <v>30541.29</v>
      </c>
      <c r="P1616" t="n">
        <v>104.17</v>
      </c>
      <c r="Q1616" t="n">
        <v>204.16</v>
      </c>
      <c r="R1616" t="n">
        <v>27.29</v>
      </c>
      <c r="S1616" t="n">
        <v>17.37</v>
      </c>
      <c r="T1616" t="n">
        <v>2835.28</v>
      </c>
      <c r="U1616" t="n">
        <v>0.64</v>
      </c>
      <c r="V1616" t="n">
        <v>0.74</v>
      </c>
      <c r="W1616" t="n">
        <v>1.15</v>
      </c>
      <c r="X1616" t="n">
        <v>0.17</v>
      </c>
      <c r="Y1616" t="n">
        <v>1</v>
      </c>
      <c r="Z1616" t="n">
        <v>10</v>
      </c>
    </row>
    <row r="1617">
      <c r="A1617" t="n">
        <v>31</v>
      </c>
      <c r="B1617" t="n">
        <v>120</v>
      </c>
      <c r="C1617" t="inlineStr">
        <is>
          <t xml:space="preserve">CONCLUIDO	</t>
        </is>
      </c>
      <c r="D1617" t="n">
        <v>9.9687</v>
      </c>
      <c r="E1617" t="n">
        <v>10.03</v>
      </c>
      <c r="F1617" t="n">
        <v>6.87</v>
      </c>
      <c r="G1617" t="n">
        <v>41.2</v>
      </c>
      <c r="H1617" t="n">
        <v>0.63</v>
      </c>
      <c r="I1617" t="n">
        <v>10</v>
      </c>
      <c r="J1617" t="n">
        <v>246.18</v>
      </c>
      <c r="K1617" t="n">
        <v>57.72</v>
      </c>
      <c r="L1617" t="n">
        <v>8.75</v>
      </c>
      <c r="M1617" t="n">
        <v>8</v>
      </c>
      <c r="N1617" t="n">
        <v>59.7</v>
      </c>
      <c r="O1617" t="n">
        <v>30596.01</v>
      </c>
      <c r="P1617" t="n">
        <v>104.21</v>
      </c>
      <c r="Q1617" t="n">
        <v>204.14</v>
      </c>
      <c r="R1617" t="n">
        <v>27.21</v>
      </c>
      <c r="S1617" t="n">
        <v>17.37</v>
      </c>
      <c r="T1617" t="n">
        <v>2795.29</v>
      </c>
      <c r="U1617" t="n">
        <v>0.64</v>
      </c>
      <c r="V1617" t="n">
        <v>0.74</v>
      </c>
      <c r="W1617" t="n">
        <v>1.15</v>
      </c>
      <c r="X1617" t="n">
        <v>0.18</v>
      </c>
      <c r="Y1617" t="n">
        <v>1</v>
      </c>
      <c r="Z1617" t="n">
        <v>10</v>
      </c>
    </row>
    <row r="1618">
      <c r="A1618" t="n">
        <v>32</v>
      </c>
      <c r="B1618" t="n">
        <v>120</v>
      </c>
      <c r="C1618" t="inlineStr">
        <is>
          <t xml:space="preserve">CONCLUIDO	</t>
        </is>
      </c>
      <c r="D1618" t="n">
        <v>9.978400000000001</v>
      </c>
      <c r="E1618" t="n">
        <v>10.02</v>
      </c>
      <c r="F1618" t="n">
        <v>6.86</v>
      </c>
      <c r="G1618" t="n">
        <v>41.14</v>
      </c>
      <c r="H1618" t="n">
        <v>0.65</v>
      </c>
      <c r="I1618" t="n">
        <v>10</v>
      </c>
      <c r="J1618" t="n">
        <v>246.62</v>
      </c>
      <c r="K1618" t="n">
        <v>57.72</v>
      </c>
      <c r="L1618" t="n">
        <v>9</v>
      </c>
      <c r="M1618" t="n">
        <v>8</v>
      </c>
      <c r="N1618" t="n">
        <v>59.9</v>
      </c>
      <c r="O1618" t="n">
        <v>30650.8</v>
      </c>
      <c r="P1618" t="n">
        <v>104.1</v>
      </c>
      <c r="Q1618" t="n">
        <v>204.14</v>
      </c>
      <c r="R1618" t="n">
        <v>27.02</v>
      </c>
      <c r="S1618" t="n">
        <v>17.37</v>
      </c>
      <c r="T1618" t="n">
        <v>2701.04</v>
      </c>
      <c r="U1618" t="n">
        <v>0.64</v>
      </c>
      <c r="V1618" t="n">
        <v>0.74</v>
      </c>
      <c r="W1618" t="n">
        <v>1.15</v>
      </c>
      <c r="X1618" t="n">
        <v>0.17</v>
      </c>
      <c r="Y1618" t="n">
        <v>1</v>
      </c>
      <c r="Z1618" t="n">
        <v>10</v>
      </c>
    </row>
    <row r="1619">
      <c r="A1619" t="n">
        <v>33</v>
      </c>
      <c r="B1619" t="n">
        <v>120</v>
      </c>
      <c r="C1619" t="inlineStr">
        <is>
          <t xml:space="preserve">CONCLUIDO	</t>
        </is>
      </c>
      <c r="D1619" t="n">
        <v>10.0382</v>
      </c>
      <c r="E1619" t="n">
        <v>9.960000000000001</v>
      </c>
      <c r="F1619" t="n">
        <v>6.84</v>
      </c>
      <c r="G1619" t="n">
        <v>45.62</v>
      </c>
      <c r="H1619" t="n">
        <v>0.67</v>
      </c>
      <c r="I1619" t="n">
        <v>9</v>
      </c>
      <c r="J1619" t="n">
        <v>247.07</v>
      </c>
      <c r="K1619" t="n">
        <v>57.72</v>
      </c>
      <c r="L1619" t="n">
        <v>9.25</v>
      </c>
      <c r="M1619" t="n">
        <v>7</v>
      </c>
      <c r="N1619" t="n">
        <v>60.09</v>
      </c>
      <c r="O1619" t="n">
        <v>30705.66</v>
      </c>
      <c r="P1619" t="n">
        <v>103.44</v>
      </c>
      <c r="Q1619" t="n">
        <v>204.17</v>
      </c>
      <c r="R1619" t="n">
        <v>26.56</v>
      </c>
      <c r="S1619" t="n">
        <v>17.37</v>
      </c>
      <c r="T1619" t="n">
        <v>2476.75</v>
      </c>
      <c r="U1619" t="n">
        <v>0.65</v>
      </c>
      <c r="V1619" t="n">
        <v>0.75</v>
      </c>
      <c r="W1619" t="n">
        <v>1.15</v>
      </c>
      <c r="X1619" t="n">
        <v>0.15</v>
      </c>
      <c r="Y1619" t="n">
        <v>1</v>
      </c>
      <c r="Z1619" t="n">
        <v>10</v>
      </c>
    </row>
    <row r="1620">
      <c r="A1620" t="n">
        <v>34</v>
      </c>
      <c r="B1620" t="n">
        <v>120</v>
      </c>
      <c r="C1620" t="inlineStr">
        <is>
          <t xml:space="preserve">CONCLUIDO	</t>
        </is>
      </c>
      <c r="D1620" t="n">
        <v>10.0237</v>
      </c>
      <c r="E1620" t="n">
        <v>9.98</v>
      </c>
      <c r="F1620" t="n">
        <v>6.86</v>
      </c>
      <c r="G1620" t="n">
        <v>45.72</v>
      </c>
      <c r="H1620" t="n">
        <v>0.68</v>
      </c>
      <c r="I1620" t="n">
        <v>9</v>
      </c>
      <c r="J1620" t="n">
        <v>247.51</v>
      </c>
      <c r="K1620" t="n">
        <v>57.72</v>
      </c>
      <c r="L1620" t="n">
        <v>9.5</v>
      </c>
      <c r="M1620" t="n">
        <v>7</v>
      </c>
      <c r="N1620" t="n">
        <v>60.29</v>
      </c>
      <c r="O1620" t="n">
        <v>30760.6</v>
      </c>
      <c r="P1620" t="n">
        <v>103.89</v>
      </c>
      <c r="Q1620" t="n">
        <v>204.14</v>
      </c>
      <c r="R1620" t="n">
        <v>27.02</v>
      </c>
      <c r="S1620" t="n">
        <v>17.37</v>
      </c>
      <c r="T1620" t="n">
        <v>2708.09</v>
      </c>
      <c r="U1620" t="n">
        <v>0.64</v>
      </c>
      <c r="V1620" t="n">
        <v>0.74</v>
      </c>
      <c r="W1620" t="n">
        <v>1.15</v>
      </c>
      <c r="X1620" t="n">
        <v>0.17</v>
      </c>
      <c r="Y1620" t="n">
        <v>1</v>
      </c>
      <c r="Z1620" t="n">
        <v>10</v>
      </c>
    </row>
    <row r="1621">
      <c r="A1621" t="n">
        <v>35</v>
      </c>
      <c r="B1621" t="n">
        <v>120</v>
      </c>
      <c r="C1621" t="inlineStr">
        <is>
          <t xml:space="preserve">CONCLUIDO	</t>
        </is>
      </c>
      <c r="D1621" t="n">
        <v>10.027</v>
      </c>
      <c r="E1621" t="n">
        <v>9.970000000000001</v>
      </c>
      <c r="F1621" t="n">
        <v>6.85</v>
      </c>
      <c r="G1621" t="n">
        <v>45.69</v>
      </c>
      <c r="H1621" t="n">
        <v>0.7</v>
      </c>
      <c r="I1621" t="n">
        <v>9</v>
      </c>
      <c r="J1621" t="n">
        <v>247.96</v>
      </c>
      <c r="K1621" t="n">
        <v>57.72</v>
      </c>
      <c r="L1621" t="n">
        <v>9.75</v>
      </c>
      <c r="M1621" t="n">
        <v>7</v>
      </c>
      <c r="N1621" t="n">
        <v>60.48</v>
      </c>
      <c r="O1621" t="n">
        <v>30815.6</v>
      </c>
      <c r="P1621" t="n">
        <v>103.95</v>
      </c>
      <c r="Q1621" t="n">
        <v>204.18</v>
      </c>
      <c r="R1621" t="n">
        <v>26.9</v>
      </c>
      <c r="S1621" t="n">
        <v>17.37</v>
      </c>
      <c r="T1621" t="n">
        <v>2647.48</v>
      </c>
      <c r="U1621" t="n">
        <v>0.65</v>
      </c>
      <c r="V1621" t="n">
        <v>0.75</v>
      </c>
      <c r="W1621" t="n">
        <v>1.15</v>
      </c>
      <c r="X1621" t="n">
        <v>0.16</v>
      </c>
      <c r="Y1621" t="n">
        <v>1</v>
      </c>
      <c r="Z1621" t="n">
        <v>10</v>
      </c>
    </row>
    <row r="1622">
      <c r="A1622" t="n">
        <v>36</v>
      </c>
      <c r="B1622" t="n">
        <v>120</v>
      </c>
      <c r="C1622" t="inlineStr">
        <is>
          <t xml:space="preserve">CONCLUIDO	</t>
        </is>
      </c>
      <c r="D1622" t="n">
        <v>10.0234</v>
      </c>
      <c r="E1622" t="n">
        <v>9.98</v>
      </c>
      <c r="F1622" t="n">
        <v>6.86</v>
      </c>
      <c r="G1622" t="n">
        <v>45.72</v>
      </c>
      <c r="H1622" t="n">
        <v>0.72</v>
      </c>
      <c r="I1622" t="n">
        <v>9</v>
      </c>
      <c r="J1622" t="n">
        <v>248.4</v>
      </c>
      <c r="K1622" t="n">
        <v>57.72</v>
      </c>
      <c r="L1622" t="n">
        <v>10</v>
      </c>
      <c r="M1622" t="n">
        <v>7</v>
      </c>
      <c r="N1622" t="n">
        <v>60.68</v>
      </c>
      <c r="O1622" t="n">
        <v>30870.67</v>
      </c>
      <c r="P1622" t="n">
        <v>103.76</v>
      </c>
      <c r="Q1622" t="n">
        <v>204.15</v>
      </c>
      <c r="R1622" t="n">
        <v>27</v>
      </c>
      <c r="S1622" t="n">
        <v>17.37</v>
      </c>
      <c r="T1622" t="n">
        <v>2696.04</v>
      </c>
      <c r="U1622" t="n">
        <v>0.64</v>
      </c>
      <c r="V1622" t="n">
        <v>0.74</v>
      </c>
      <c r="W1622" t="n">
        <v>1.15</v>
      </c>
      <c r="X1622" t="n">
        <v>0.17</v>
      </c>
      <c r="Y1622" t="n">
        <v>1</v>
      </c>
      <c r="Z1622" t="n">
        <v>10</v>
      </c>
    </row>
    <row r="1623">
      <c r="A1623" t="n">
        <v>37</v>
      </c>
      <c r="B1623" t="n">
        <v>120</v>
      </c>
      <c r="C1623" t="inlineStr">
        <is>
          <t xml:space="preserve">CONCLUIDO	</t>
        </is>
      </c>
      <c r="D1623" t="n">
        <v>10.0214</v>
      </c>
      <c r="E1623" t="n">
        <v>9.98</v>
      </c>
      <c r="F1623" t="n">
        <v>6.86</v>
      </c>
      <c r="G1623" t="n">
        <v>45.73</v>
      </c>
      <c r="H1623" t="n">
        <v>0.73</v>
      </c>
      <c r="I1623" t="n">
        <v>9</v>
      </c>
      <c r="J1623" t="n">
        <v>248.85</v>
      </c>
      <c r="K1623" t="n">
        <v>57.72</v>
      </c>
      <c r="L1623" t="n">
        <v>10.25</v>
      </c>
      <c r="M1623" t="n">
        <v>7</v>
      </c>
      <c r="N1623" t="n">
        <v>60.88</v>
      </c>
      <c r="O1623" t="n">
        <v>30925.82</v>
      </c>
      <c r="P1623" t="n">
        <v>103.62</v>
      </c>
      <c r="Q1623" t="n">
        <v>204.14</v>
      </c>
      <c r="R1623" t="n">
        <v>27.15</v>
      </c>
      <c r="S1623" t="n">
        <v>17.37</v>
      </c>
      <c r="T1623" t="n">
        <v>2774.12</v>
      </c>
      <c r="U1623" t="n">
        <v>0.64</v>
      </c>
      <c r="V1623" t="n">
        <v>0.74</v>
      </c>
      <c r="W1623" t="n">
        <v>1.15</v>
      </c>
      <c r="X1623" t="n">
        <v>0.17</v>
      </c>
      <c r="Y1623" t="n">
        <v>1</v>
      </c>
      <c r="Z1623" t="n">
        <v>10</v>
      </c>
    </row>
    <row r="1624">
      <c r="A1624" t="n">
        <v>38</v>
      </c>
      <c r="B1624" t="n">
        <v>120</v>
      </c>
      <c r="C1624" t="inlineStr">
        <is>
          <t xml:space="preserve">CONCLUIDO	</t>
        </is>
      </c>
      <c r="D1624" t="n">
        <v>10.0287</v>
      </c>
      <c r="E1624" t="n">
        <v>9.970000000000001</v>
      </c>
      <c r="F1624" t="n">
        <v>6.85</v>
      </c>
      <c r="G1624" t="n">
        <v>45.68</v>
      </c>
      <c r="H1624" t="n">
        <v>0.75</v>
      </c>
      <c r="I1624" t="n">
        <v>9</v>
      </c>
      <c r="J1624" t="n">
        <v>249.3</v>
      </c>
      <c r="K1624" t="n">
        <v>57.72</v>
      </c>
      <c r="L1624" t="n">
        <v>10.5</v>
      </c>
      <c r="M1624" t="n">
        <v>7</v>
      </c>
      <c r="N1624" t="n">
        <v>61.07</v>
      </c>
      <c r="O1624" t="n">
        <v>30981.04</v>
      </c>
      <c r="P1624" t="n">
        <v>103.23</v>
      </c>
      <c r="Q1624" t="n">
        <v>204.14</v>
      </c>
      <c r="R1624" t="n">
        <v>26.83</v>
      </c>
      <c r="S1624" t="n">
        <v>17.37</v>
      </c>
      <c r="T1624" t="n">
        <v>2613.24</v>
      </c>
      <c r="U1624" t="n">
        <v>0.65</v>
      </c>
      <c r="V1624" t="n">
        <v>0.75</v>
      </c>
      <c r="W1624" t="n">
        <v>1.15</v>
      </c>
      <c r="X1624" t="n">
        <v>0.16</v>
      </c>
      <c r="Y1624" t="n">
        <v>1</v>
      </c>
      <c r="Z1624" t="n">
        <v>10</v>
      </c>
    </row>
    <row r="1625">
      <c r="A1625" t="n">
        <v>39</v>
      </c>
      <c r="B1625" t="n">
        <v>120</v>
      </c>
      <c r="C1625" t="inlineStr">
        <is>
          <t xml:space="preserve">CONCLUIDO	</t>
        </is>
      </c>
      <c r="D1625" t="n">
        <v>10.1064</v>
      </c>
      <c r="E1625" t="n">
        <v>9.890000000000001</v>
      </c>
      <c r="F1625" t="n">
        <v>6.82</v>
      </c>
      <c r="G1625" t="n">
        <v>51.16</v>
      </c>
      <c r="H1625" t="n">
        <v>0.77</v>
      </c>
      <c r="I1625" t="n">
        <v>8</v>
      </c>
      <c r="J1625" t="n">
        <v>249.75</v>
      </c>
      <c r="K1625" t="n">
        <v>57.72</v>
      </c>
      <c r="L1625" t="n">
        <v>10.75</v>
      </c>
      <c r="M1625" t="n">
        <v>6</v>
      </c>
      <c r="N1625" t="n">
        <v>61.27</v>
      </c>
      <c r="O1625" t="n">
        <v>31036.33</v>
      </c>
      <c r="P1625" t="n">
        <v>102.82</v>
      </c>
      <c r="Q1625" t="n">
        <v>204.19</v>
      </c>
      <c r="R1625" t="n">
        <v>25.87</v>
      </c>
      <c r="S1625" t="n">
        <v>17.37</v>
      </c>
      <c r="T1625" t="n">
        <v>2137.07</v>
      </c>
      <c r="U1625" t="n">
        <v>0.67</v>
      </c>
      <c r="V1625" t="n">
        <v>0.75</v>
      </c>
      <c r="W1625" t="n">
        <v>1.15</v>
      </c>
      <c r="X1625" t="n">
        <v>0.13</v>
      </c>
      <c r="Y1625" t="n">
        <v>1</v>
      </c>
      <c r="Z1625" t="n">
        <v>10</v>
      </c>
    </row>
    <row r="1626">
      <c r="A1626" t="n">
        <v>40</v>
      </c>
      <c r="B1626" t="n">
        <v>120</v>
      </c>
      <c r="C1626" t="inlineStr">
        <is>
          <t xml:space="preserve">CONCLUIDO	</t>
        </is>
      </c>
      <c r="D1626" t="n">
        <v>10.1095</v>
      </c>
      <c r="E1626" t="n">
        <v>9.890000000000001</v>
      </c>
      <c r="F1626" t="n">
        <v>6.82</v>
      </c>
      <c r="G1626" t="n">
        <v>51.14</v>
      </c>
      <c r="H1626" t="n">
        <v>0.78</v>
      </c>
      <c r="I1626" t="n">
        <v>8</v>
      </c>
      <c r="J1626" t="n">
        <v>250.2</v>
      </c>
      <c r="K1626" t="n">
        <v>57.72</v>
      </c>
      <c r="L1626" t="n">
        <v>11</v>
      </c>
      <c r="M1626" t="n">
        <v>6</v>
      </c>
      <c r="N1626" t="n">
        <v>61.47</v>
      </c>
      <c r="O1626" t="n">
        <v>31091.69</v>
      </c>
      <c r="P1626" t="n">
        <v>102.53</v>
      </c>
      <c r="Q1626" t="n">
        <v>204.14</v>
      </c>
      <c r="R1626" t="n">
        <v>25.85</v>
      </c>
      <c r="S1626" t="n">
        <v>17.37</v>
      </c>
      <c r="T1626" t="n">
        <v>2126.9</v>
      </c>
      <c r="U1626" t="n">
        <v>0.67</v>
      </c>
      <c r="V1626" t="n">
        <v>0.75</v>
      </c>
      <c r="W1626" t="n">
        <v>1.15</v>
      </c>
      <c r="X1626" t="n">
        <v>0.13</v>
      </c>
      <c r="Y1626" t="n">
        <v>1</v>
      </c>
      <c r="Z1626" t="n">
        <v>10</v>
      </c>
    </row>
    <row r="1627">
      <c r="A1627" t="n">
        <v>41</v>
      </c>
      <c r="B1627" t="n">
        <v>120</v>
      </c>
      <c r="C1627" t="inlineStr">
        <is>
          <t xml:space="preserve">CONCLUIDO	</t>
        </is>
      </c>
      <c r="D1627" t="n">
        <v>10.0934</v>
      </c>
      <c r="E1627" t="n">
        <v>9.91</v>
      </c>
      <c r="F1627" t="n">
        <v>6.83</v>
      </c>
      <c r="G1627" t="n">
        <v>51.26</v>
      </c>
      <c r="H1627" t="n">
        <v>0.8</v>
      </c>
      <c r="I1627" t="n">
        <v>8</v>
      </c>
      <c r="J1627" t="n">
        <v>250.65</v>
      </c>
      <c r="K1627" t="n">
        <v>57.72</v>
      </c>
      <c r="L1627" t="n">
        <v>11.25</v>
      </c>
      <c r="M1627" t="n">
        <v>6</v>
      </c>
      <c r="N1627" t="n">
        <v>61.67</v>
      </c>
      <c r="O1627" t="n">
        <v>31147.12</v>
      </c>
      <c r="P1627" t="n">
        <v>102.66</v>
      </c>
      <c r="Q1627" t="n">
        <v>204.14</v>
      </c>
      <c r="R1627" t="n">
        <v>26.23</v>
      </c>
      <c r="S1627" t="n">
        <v>17.37</v>
      </c>
      <c r="T1627" t="n">
        <v>2318.45</v>
      </c>
      <c r="U1627" t="n">
        <v>0.66</v>
      </c>
      <c r="V1627" t="n">
        <v>0.75</v>
      </c>
      <c r="W1627" t="n">
        <v>1.15</v>
      </c>
      <c r="X1627" t="n">
        <v>0.14</v>
      </c>
      <c r="Y1627" t="n">
        <v>1</v>
      </c>
      <c r="Z1627" t="n">
        <v>10</v>
      </c>
    </row>
    <row r="1628">
      <c r="A1628" t="n">
        <v>42</v>
      </c>
      <c r="B1628" t="n">
        <v>120</v>
      </c>
      <c r="C1628" t="inlineStr">
        <is>
          <t xml:space="preserve">CONCLUIDO	</t>
        </is>
      </c>
      <c r="D1628" t="n">
        <v>10.0953</v>
      </c>
      <c r="E1628" t="n">
        <v>9.91</v>
      </c>
      <c r="F1628" t="n">
        <v>6.83</v>
      </c>
      <c r="G1628" t="n">
        <v>51.24</v>
      </c>
      <c r="H1628" t="n">
        <v>0.8100000000000001</v>
      </c>
      <c r="I1628" t="n">
        <v>8</v>
      </c>
      <c r="J1628" t="n">
        <v>251.1</v>
      </c>
      <c r="K1628" t="n">
        <v>57.72</v>
      </c>
      <c r="L1628" t="n">
        <v>11.5</v>
      </c>
      <c r="M1628" t="n">
        <v>6</v>
      </c>
      <c r="N1628" t="n">
        <v>61.87</v>
      </c>
      <c r="O1628" t="n">
        <v>31202.63</v>
      </c>
      <c r="P1628" t="n">
        <v>102.49</v>
      </c>
      <c r="Q1628" t="n">
        <v>204.14</v>
      </c>
      <c r="R1628" t="n">
        <v>26.16</v>
      </c>
      <c r="S1628" t="n">
        <v>17.37</v>
      </c>
      <c r="T1628" t="n">
        <v>2284.66</v>
      </c>
      <c r="U1628" t="n">
        <v>0.66</v>
      </c>
      <c r="V1628" t="n">
        <v>0.75</v>
      </c>
      <c r="W1628" t="n">
        <v>1.15</v>
      </c>
      <c r="X1628" t="n">
        <v>0.14</v>
      </c>
      <c r="Y1628" t="n">
        <v>1</v>
      </c>
      <c r="Z1628" t="n">
        <v>10</v>
      </c>
    </row>
    <row r="1629">
      <c r="A1629" t="n">
        <v>43</v>
      </c>
      <c r="B1629" t="n">
        <v>120</v>
      </c>
      <c r="C1629" t="inlineStr">
        <is>
          <t xml:space="preserve">CONCLUIDO	</t>
        </is>
      </c>
      <c r="D1629" t="n">
        <v>10.1033</v>
      </c>
      <c r="E1629" t="n">
        <v>9.9</v>
      </c>
      <c r="F1629" t="n">
        <v>6.82</v>
      </c>
      <c r="G1629" t="n">
        <v>51.18</v>
      </c>
      <c r="H1629" t="n">
        <v>0.83</v>
      </c>
      <c r="I1629" t="n">
        <v>8</v>
      </c>
      <c r="J1629" t="n">
        <v>251.55</v>
      </c>
      <c r="K1629" t="n">
        <v>57.72</v>
      </c>
      <c r="L1629" t="n">
        <v>11.75</v>
      </c>
      <c r="M1629" t="n">
        <v>6</v>
      </c>
      <c r="N1629" t="n">
        <v>62.07</v>
      </c>
      <c r="O1629" t="n">
        <v>31258.21</v>
      </c>
      <c r="P1629" t="n">
        <v>102.33</v>
      </c>
      <c r="Q1629" t="n">
        <v>204.14</v>
      </c>
      <c r="R1629" t="n">
        <v>25.99</v>
      </c>
      <c r="S1629" t="n">
        <v>17.37</v>
      </c>
      <c r="T1629" t="n">
        <v>2199.41</v>
      </c>
      <c r="U1629" t="n">
        <v>0.67</v>
      </c>
      <c r="V1629" t="n">
        <v>0.75</v>
      </c>
      <c r="W1629" t="n">
        <v>1.15</v>
      </c>
      <c r="X1629" t="n">
        <v>0.13</v>
      </c>
      <c r="Y1629" t="n">
        <v>1</v>
      </c>
      <c r="Z1629" t="n">
        <v>10</v>
      </c>
    </row>
    <row r="1630">
      <c r="A1630" t="n">
        <v>44</v>
      </c>
      <c r="B1630" t="n">
        <v>120</v>
      </c>
      <c r="C1630" t="inlineStr">
        <is>
          <t xml:space="preserve">CONCLUIDO	</t>
        </is>
      </c>
      <c r="D1630" t="n">
        <v>10.0982</v>
      </c>
      <c r="E1630" t="n">
        <v>9.9</v>
      </c>
      <c r="F1630" t="n">
        <v>6.83</v>
      </c>
      <c r="G1630" t="n">
        <v>51.22</v>
      </c>
      <c r="H1630" t="n">
        <v>0.85</v>
      </c>
      <c r="I1630" t="n">
        <v>8</v>
      </c>
      <c r="J1630" t="n">
        <v>252</v>
      </c>
      <c r="K1630" t="n">
        <v>57.72</v>
      </c>
      <c r="L1630" t="n">
        <v>12</v>
      </c>
      <c r="M1630" t="n">
        <v>6</v>
      </c>
      <c r="N1630" t="n">
        <v>62.27</v>
      </c>
      <c r="O1630" t="n">
        <v>31313.87</v>
      </c>
      <c r="P1630" t="n">
        <v>102.12</v>
      </c>
      <c r="Q1630" t="n">
        <v>204.15</v>
      </c>
      <c r="R1630" t="n">
        <v>26.08</v>
      </c>
      <c r="S1630" t="n">
        <v>17.37</v>
      </c>
      <c r="T1630" t="n">
        <v>2244.11</v>
      </c>
      <c r="U1630" t="n">
        <v>0.67</v>
      </c>
      <c r="V1630" t="n">
        <v>0.75</v>
      </c>
      <c r="W1630" t="n">
        <v>1.15</v>
      </c>
      <c r="X1630" t="n">
        <v>0.14</v>
      </c>
      <c r="Y1630" t="n">
        <v>1</v>
      </c>
      <c r="Z1630" t="n">
        <v>10</v>
      </c>
    </row>
    <row r="1631">
      <c r="A1631" t="n">
        <v>45</v>
      </c>
      <c r="B1631" t="n">
        <v>120</v>
      </c>
      <c r="C1631" t="inlineStr">
        <is>
          <t xml:space="preserve">CONCLUIDO	</t>
        </is>
      </c>
      <c r="D1631" t="n">
        <v>10.1744</v>
      </c>
      <c r="E1631" t="n">
        <v>9.83</v>
      </c>
      <c r="F1631" t="n">
        <v>6.8</v>
      </c>
      <c r="G1631" t="n">
        <v>58.29</v>
      </c>
      <c r="H1631" t="n">
        <v>0.86</v>
      </c>
      <c r="I1631" t="n">
        <v>7</v>
      </c>
      <c r="J1631" t="n">
        <v>252.45</v>
      </c>
      <c r="K1631" t="n">
        <v>57.72</v>
      </c>
      <c r="L1631" t="n">
        <v>12.25</v>
      </c>
      <c r="M1631" t="n">
        <v>5</v>
      </c>
      <c r="N1631" t="n">
        <v>62.48</v>
      </c>
      <c r="O1631" t="n">
        <v>31369.6</v>
      </c>
      <c r="P1631" t="n">
        <v>101.63</v>
      </c>
      <c r="Q1631" t="n">
        <v>204.14</v>
      </c>
      <c r="R1631" t="n">
        <v>25.25</v>
      </c>
      <c r="S1631" t="n">
        <v>17.37</v>
      </c>
      <c r="T1631" t="n">
        <v>1830.3</v>
      </c>
      <c r="U1631" t="n">
        <v>0.6899999999999999</v>
      </c>
      <c r="V1631" t="n">
        <v>0.75</v>
      </c>
      <c r="W1631" t="n">
        <v>1.15</v>
      </c>
      <c r="X1631" t="n">
        <v>0.11</v>
      </c>
      <c r="Y1631" t="n">
        <v>1</v>
      </c>
      <c r="Z1631" t="n">
        <v>10</v>
      </c>
    </row>
    <row r="1632">
      <c r="A1632" t="n">
        <v>46</v>
      </c>
      <c r="B1632" t="n">
        <v>120</v>
      </c>
      <c r="C1632" t="inlineStr">
        <is>
          <t xml:space="preserve">CONCLUIDO	</t>
        </is>
      </c>
      <c r="D1632" t="n">
        <v>10.1675</v>
      </c>
      <c r="E1632" t="n">
        <v>9.84</v>
      </c>
      <c r="F1632" t="n">
        <v>6.81</v>
      </c>
      <c r="G1632" t="n">
        <v>58.35</v>
      </c>
      <c r="H1632" t="n">
        <v>0.88</v>
      </c>
      <c r="I1632" t="n">
        <v>7</v>
      </c>
      <c r="J1632" t="n">
        <v>252.9</v>
      </c>
      <c r="K1632" t="n">
        <v>57.72</v>
      </c>
      <c r="L1632" t="n">
        <v>12.5</v>
      </c>
      <c r="M1632" t="n">
        <v>5</v>
      </c>
      <c r="N1632" t="n">
        <v>62.68</v>
      </c>
      <c r="O1632" t="n">
        <v>31425.4</v>
      </c>
      <c r="P1632" t="n">
        <v>101.87</v>
      </c>
      <c r="Q1632" t="n">
        <v>204.14</v>
      </c>
      <c r="R1632" t="n">
        <v>25.38</v>
      </c>
      <c r="S1632" t="n">
        <v>17.37</v>
      </c>
      <c r="T1632" t="n">
        <v>1895.96</v>
      </c>
      <c r="U1632" t="n">
        <v>0.68</v>
      </c>
      <c r="V1632" t="n">
        <v>0.75</v>
      </c>
      <c r="W1632" t="n">
        <v>1.15</v>
      </c>
      <c r="X1632" t="n">
        <v>0.12</v>
      </c>
      <c r="Y1632" t="n">
        <v>1</v>
      </c>
      <c r="Z1632" t="n">
        <v>10</v>
      </c>
    </row>
    <row r="1633">
      <c r="A1633" t="n">
        <v>47</v>
      </c>
      <c r="B1633" t="n">
        <v>120</v>
      </c>
      <c r="C1633" t="inlineStr">
        <is>
          <t xml:space="preserve">CONCLUIDO	</t>
        </is>
      </c>
      <c r="D1633" t="n">
        <v>10.1701</v>
      </c>
      <c r="E1633" t="n">
        <v>9.83</v>
      </c>
      <c r="F1633" t="n">
        <v>6.8</v>
      </c>
      <c r="G1633" t="n">
        <v>58.33</v>
      </c>
      <c r="H1633" t="n">
        <v>0.9</v>
      </c>
      <c r="I1633" t="n">
        <v>7</v>
      </c>
      <c r="J1633" t="n">
        <v>253.35</v>
      </c>
      <c r="K1633" t="n">
        <v>57.72</v>
      </c>
      <c r="L1633" t="n">
        <v>12.75</v>
      </c>
      <c r="M1633" t="n">
        <v>5</v>
      </c>
      <c r="N1633" t="n">
        <v>62.88</v>
      </c>
      <c r="O1633" t="n">
        <v>31481.28</v>
      </c>
      <c r="P1633" t="n">
        <v>102.01</v>
      </c>
      <c r="Q1633" t="n">
        <v>204.14</v>
      </c>
      <c r="R1633" t="n">
        <v>25.31</v>
      </c>
      <c r="S1633" t="n">
        <v>17.37</v>
      </c>
      <c r="T1633" t="n">
        <v>1860.08</v>
      </c>
      <c r="U1633" t="n">
        <v>0.6899999999999999</v>
      </c>
      <c r="V1633" t="n">
        <v>0.75</v>
      </c>
      <c r="W1633" t="n">
        <v>1.15</v>
      </c>
      <c r="X1633" t="n">
        <v>0.11</v>
      </c>
      <c r="Y1633" t="n">
        <v>1</v>
      </c>
      <c r="Z1633" t="n">
        <v>10</v>
      </c>
    </row>
    <row r="1634">
      <c r="A1634" t="n">
        <v>48</v>
      </c>
      <c r="B1634" t="n">
        <v>120</v>
      </c>
      <c r="C1634" t="inlineStr">
        <is>
          <t xml:space="preserve">CONCLUIDO	</t>
        </is>
      </c>
      <c r="D1634" t="n">
        <v>10.1606</v>
      </c>
      <c r="E1634" t="n">
        <v>9.84</v>
      </c>
      <c r="F1634" t="n">
        <v>6.81</v>
      </c>
      <c r="G1634" t="n">
        <v>58.41</v>
      </c>
      <c r="H1634" t="n">
        <v>0.91</v>
      </c>
      <c r="I1634" t="n">
        <v>7</v>
      </c>
      <c r="J1634" t="n">
        <v>253.81</v>
      </c>
      <c r="K1634" t="n">
        <v>57.72</v>
      </c>
      <c r="L1634" t="n">
        <v>13</v>
      </c>
      <c r="M1634" t="n">
        <v>5</v>
      </c>
      <c r="N1634" t="n">
        <v>63.08</v>
      </c>
      <c r="O1634" t="n">
        <v>31537.23</v>
      </c>
      <c r="P1634" t="n">
        <v>102.04</v>
      </c>
      <c r="Q1634" t="n">
        <v>204.14</v>
      </c>
      <c r="R1634" t="n">
        <v>25.69</v>
      </c>
      <c r="S1634" t="n">
        <v>17.37</v>
      </c>
      <c r="T1634" t="n">
        <v>2050.94</v>
      </c>
      <c r="U1634" t="n">
        <v>0.68</v>
      </c>
      <c r="V1634" t="n">
        <v>0.75</v>
      </c>
      <c r="W1634" t="n">
        <v>1.15</v>
      </c>
      <c r="X1634" t="n">
        <v>0.12</v>
      </c>
      <c r="Y1634" t="n">
        <v>1</v>
      </c>
      <c r="Z1634" t="n">
        <v>10</v>
      </c>
    </row>
    <row r="1635">
      <c r="A1635" t="n">
        <v>49</v>
      </c>
      <c r="B1635" t="n">
        <v>120</v>
      </c>
      <c r="C1635" t="inlineStr">
        <is>
          <t xml:space="preserve">CONCLUIDO	</t>
        </is>
      </c>
      <c r="D1635" t="n">
        <v>10.1652</v>
      </c>
      <c r="E1635" t="n">
        <v>9.84</v>
      </c>
      <c r="F1635" t="n">
        <v>6.81</v>
      </c>
      <c r="G1635" t="n">
        <v>58.37</v>
      </c>
      <c r="H1635" t="n">
        <v>0.93</v>
      </c>
      <c r="I1635" t="n">
        <v>7</v>
      </c>
      <c r="J1635" t="n">
        <v>254.26</v>
      </c>
      <c r="K1635" t="n">
        <v>57.72</v>
      </c>
      <c r="L1635" t="n">
        <v>13.25</v>
      </c>
      <c r="M1635" t="n">
        <v>5</v>
      </c>
      <c r="N1635" t="n">
        <v>63.29</v>
      </c>
      <c r="O1635" t="n">
        <v>31593.26</v>
      </c>
      <c r="P1635" t="n">
        <v>101.96</v>
      </c>
      <c r="Q1635" t="n">
        <v>204.21</v>
      </c>
      <c r="R1635" t="n">
        <v>25.55</v>
      </c>
      <c r="S1635" t="n">
        <v>17.37</v>
      </c>
      <c r="T1635" t="n">
        <v>1980.75</v>
      </c>
      <c r="U1635" t="n">
        <v>0.68</v>
      </c>
      <c r="V1635" t="n">
        <v>0.75</v>
      </c>
      <c r="W1635" t="n">
        <v>1.15</v>
      </c>
      <c r="X1635" t="n">
        <v>0.12</v>
      </c>
      <c r="Y1635" t="n">
        <v>1</v>
      </c>
      <c r="Z1635" t="n">
        <v>10</v>
      </c>
    </row>
    <row r="1636">
      <c r="A1636" t="n">
        <v>50</v>
      </c>
      <c r="B1636" t="n">
        <v>120</v>
      </c>
      <c r="C1636" t="inlineStr">
        <is>
          <t xml:space="preserve">CONCLUIDO	</t>
        </is>
      </c>
      <c r="D1636" t="n">
        <v>10.1626</v>
      </c>
      <c r="E1636" t="n">
        <v>9.84</v>
      </c>
      <c r="F1636" t="n">
        <v>6.81</v>
      </c>
      <c r="G1636" t="n">
        <v>58.39</v>
      </c>
      <c r="H1636" t="n">
        <v>0.9399999999999999</v>
      </c>
      <c r="I1636" t="n">
        <v>7</v>
      </c>
      <c r="J1636" t="n">
        <v>254.72</v>
      </c>
      <c r="K1636" t="n">
        <v>57.72</v>
      </c>
      <c r="L1636" t="n">
        <v>13.5</v>
      </c>
      <c r="M1636" t="n">
        <v>5</v>
      </c>
      <c r="N1636" t="n">
        <v>63.49</v>
      </c>
      <c r="O1636" t="n">
        <v>31649.36</v>
      </c>
      <c r="P1636" t="n">
        <v>101.73</v>
      </c>
      <c r="Q1636" t="n">
        <v>204.15</v>
      </c>
      <c r="R1636" t="n">
        <v>25.59</v>
      </c>
      <c r="S1636" t="n">
        <v>17.37</v>
      </c>
      <c r="T1636" t="n">
        <v>2003.24</v>
      </c>
      <c r="U1636" t="n">
        <v>0.68</v>
      </c>
      <c r="V1636" t="n">
        <v>0.75</v>
      </c>
      <c r="W1636" t="n">
        <v>1.15</v>
      </c>
      <c r="X1636" t="n">
        <v>0.12</v>
      </c>
      <c r="Y1636" t="n">
        <v>1</v>
      </c>
      <c r="Z1636" t="n">
        <v>10</v>
      </c>
    </row>
    <row r="1637">
      <c r="A1637" t="n">
        <v>51</v>
      </c>
      <c r="B1637" t="n">
        <v>120</v>
      </c>
      <c r="C1637" t="inlineStr">
        <is>
          <t xml:space="preserve">CONCLUIDO	</t>
        </is>
      </c>
      <c r="D1637" t="n">
        <v>10.1577</v>
      </c>
      <c r="E1637" t="n">
        <v>9.84</v>
      </c>
      <c r="F1637" t="n">
        <v>6.82</v>
      </c>
      <c r="G1637" t="n">
        <v>58.43</v>
      </c>
      <c r="H1637" t="n">
        <v>0.96</v>
      </c>
      <c r="I1637" t="n">
        <v>7</v>
      </c>
      <c r="J1637" t="n">
        <v>255.17</v>
      </c>
      <c r="K1637" t="n">
        <v>57.72</v>
      </c>
      <c r="L1637" t="n">
        <v>13.75</v>
      </c>
      <c r="M1637" t="n">
        <v>5</v>
      </c>
      <c r="N1637" t="n">
        <v>63.7</v>
      </c>
      <c r="O1637" t="n">
        <v>31705.54</v>
      </c>
      <c r="P1637" t="n">
        <v>101.62</v>
      </c>
      <c r="Q1637" t="n">
        <v>204.19</v>
      </c>
      <c r="R1637" t="n">
        <v>25.73</v>
      </c>
      <c r="S1637" t="n">
        <v>17.37</v>
      </c>
      <c r="T1637" t="n">
        <v>2070</v>
      </c>
      <c r="U1637" t="n">
        <v>0.68</v>
      </c>
      <c r="V1637" t="n">
        <v>0.75</v>
      </c>
      <c r="W1637" t="n">
        <v>1.15</v>
      </c>
      <c r="X1637" t="n">
        <v>0.13</v>
      </c>
      <c r="Y1637" t="n">
        <v>1</v>
      </c>
      <c r="Z1637" t="n">
        <v>10</v>
      </c>
    </row>
    <row r="1638">
      <c r="A1638" t="n">
        <v>52</v>
      </c>
      <c r="B1638" t="n">
        <v>120</v>
      </c>
      <c r="C1638" t="inlineStr">
        <is>
          <t xml:space="preserve">CONCLUIDO	</t>
        </is>
      </c>
      <c r="D1638" t="n">
        <v>10.1569</v>
      </c>
      <c r="E1638" t="n">
        <v>9.85</v>
      </c>
      <c r="F1638" t="n">
        <v>6.82</v>
      </c>
      <c r="G1638" t="n">
        <v>58.44</v>
      </c>
      <c r="H1638" t="n">
        <v>0.97</v>
      </c>
      <c r="I1638" t="n">
        <v>7</v>
      </c>
      <c r="J1638" t="n">
        <v>255.63</v>
      </c>
      <c r="K1638" t="n">
        <v>57.72</v>
      </c>
      <c r="L1638" t="n">
        <v>14</v>
      </c>
      <c r="M1638" t="n">
        <v>5</v>
      </c>
      <c r="N1638" t="n">
        <v>63.91</v>
      </c>
      <c r="O1638" t="n">
        <v>31761.8</v>
      </c>
      <c r="P1638" t="n">
        <v>101.53</v>
      </c>
      <c r="Q1638" t="n">
        <v>204.14</v>
      </c>
      <c r="R1638" t="n">
        <v>25.81</v>
      </c>
      <c r="S1638" t="n">
        <v>17.37</v>
      </c>
      <c r="T1638" t="n">
        <v>2113.3</v>
      </c>
      <c r="U1638" t="n">
        <v>0.67</v>
      </c>
      <c r="V1638" t="n">
        <v>0.75</v>
      </c>
      <c r="W1638" t="n">
        <v>1.15</v>
      </c>
      <c r="X1638" t="n">
        <v>0.13</v>
      </c>
      <c r="Y1638" t="n">
        <v>1</v>
      </c>
      <c r="Z1638" t="n">
        <v>10</v>
      </c>
    </row>
    <row r="1639">
      <c r="A1639" t="n">
        <v>53</v>
      </c>
      <c r="B1639" t="n">
        <v>120</v>
      </c>
      <c r="C1639" t="inlineStr">
        <is>
          <t xml:space="preserve">CONCLUIDO	</t>
        </is>
      </c>
      <c r="D1639" t="n">
        <v>10.1663</v>
      </c>
      <c r="E1639" t="n">
        <v>9.84</v>
      </c>
      <c r="F1639" t="n">
        <v>6.81</v>
      </c>
      <c r="G1639" t="n">
        <v>58.36</v>
      </c>
      <c r="H1639" t="n">
        <v>0.99</v>
      </c>
      <c r="I1639" t="n">
        <v>7</v>
      </c>
      <c r="J1639" t="n">
        <v>256.09</v>
      </c>
      <c r="K1639" t="n">
        <v>57.72</v>
      </c>
      <c r="L1639" t="n">
        <v>14.25</v>
      </c>
      <c r="M1639" t="n">
        <v>5</v>
      </c>
      <c r="N1639" t="n">
        <v>64.11</v>
      </c>
      <c r="O1639" t="n">
        <v>31818.13</v>
      </c>
      <c r="P1639" t="n">
        <v>101.1</v>
      </c>
      <c r="Q1639" t="n">
        <v>204.15</v>
      </c>
      <c r="R1639" t="n">
        <v>25.52</v>
      </c>
      <c r="S1639" t="n">
        <v>17.37</v>
      </c>
      <c r="T1639" t="n">
        <v>1969.03</v>
      </c>
      <c r="U1639" t="n">
        <v>0.68</v>
      </c>
      <c r="V1639" t="n">
        <v>0.75</v>
      </c>
      <c r="W1639" t="n">
        <v>1.15</v>
      </c>
      <c r="X1639" t="n">
        <v>0.12</v>
      </c>
      <c r="Y1639" t="n">
        <v>1</v>
      </c>
      <c r="Z1639" t="n">
        <v>10</v>
      </c>
    </row>
    <row r="1640">
      <c r="A1640" t="n">
        <v>54</v>
      </c>
      <c r="B1640" t="n">
        <v>120</v>
      </c>
      <c r="C1640" t="inlineStr">
        <is>
          <t xml:space="preserve">CONCLUIDO	</t>
        </is>
      </c>
      <c r="D1640" t="n">
        <v>10.2404</v>
      </c>
      <c r="E1640" t="n">
        <v>9.77</v>
      </c>
      <c r="F1640" t="n">
        <v>6.78</v>
      </c>
      <c r="G1640" t="n">
        <v>67.83</v>
      </c>
      <c r="H1640" t="n">
        <v>1.01</v>
      </c>
      <c r="I1640" t="n">
        <v>6</v>
      </c>
      <c r="J1640" t="n">
        <v>256.54</v>
      </c>
      <c r="K1640" t="n">
        <v>57.72</v>
      </c>
      <c r="L1640" t="n">
        <v>14.5</v>
      </c>
      <c r="M1640" t="n">
        <v>4</v>
      </c>
      <c r="N1640" t="n">
        <v>64.31999999999999</v>
      </c>
      <c r="O1640" t="n">
        <v>31874.54</v>
      </c>
      <c r="P1640" t="n">
        <v>100.48</v>
      </c>
      <c r="Q1640" t="n">
        <v>204.15</v>
      </c>
      <c r="R1640" t="n">
        <v>24.69</v>
      </c>
      <c r="S1640" t="n">
        <v>17.37</v>
      </c>
      <c r="T1640" t="n">
        <v>1555.6</v>
      </c>
      <c r="U1640" t="n">
        <v>0.7</v>
      </c>
      <c r="V1640" t="n">
        <v>0.75</v>
      </c>
      <c r="W1640" t="n">
        <v>1.15</v>
      </c>
      <c r="X1640" t="n">
        <v>0.09</v>
      </c>
      <c r="Y1640" t="n">
        <v>1</v>
      </c>
      <c r="Z1640" t="n">
        <v>10</v>
      </c>
    </row>
    <row r="1641">
      <c r="A1641" t="n">
        <v>55</v>
      </c>
      <c r="B1641" t="n">
        <v>120</v>
      </c>
      <c r="C1641" t="inlineStr">
        <is>
          <t xml:space="preserve">CONCLUIDO	</t>
        </is>
      </c>
      <c r="D1641" t="n">
        <v>10.2383</v>
      </c>
      <c r="E1641" t="n">
        <v>9.77</v>
      </c>
      <c r="F1641" t="n">
        <v>6.79</v>
      </c>
      <c r="G1641" t="n">
        <v>67.84999999999999</v>
      </c>
      <c r="H1641" t="n">
        <v>1.02</v>
      </c>
      <c r="I1641" t="n">
        <v>6</v>
      </c>
      <c r="J1641" t="n">
        <v>257</v>
      </c>
      <c r="K1641" t="n">
        <v>57.72</v>
      </c>
      <c r="L1641" t="n">
        <v>14.75</v>
      </c>
      <c r="M1641" t="n">
        <v>4</v>
      </c>
      <c r="N1641" t="n">
        <v>64.53</v>
      </c>
      <c r="O1641" t="n">
        <v>31931.15</v>
      </c>
      <c r="P1641" t="n">
        <v>100.61</v>
      </c>
      <c r="Q1641" t="n">
        <v>204.14</v>
      </c>
      <c r="R1641" t="n">
        <v>24.74</v>
      </c>
      <c r="S1641" t="n">
        <v>17.37</v>
      </c>
      <c r="T1641" t="n">
        <v>1580.16</v>
      </c>
      <c r="U1641" t="n">
        <v>0.7</v>
      </c>
      <c r="V1641" t="n">
        <v>0.75</v>
      </c>
      <c r="W1641" t="n">
        <v>1.15</v>
      </c>
      <c r="X1641" t="n">
        <v>0.09</v>
      </c>
      <c r="Y1641" t="n">
        <v>1</v>
      </c>
      <c r="Z1641" t="n">
        <v>10</v>
      </c>
    </row>
    <row r="1642">
      <c r="A1642" t="n">
        <v>56</v>
      </c>
      <c r="B1642" t="n">
        <v>120</v>
      </c>
      <c r="C1642" t="inlineStr">
        <is>
          <t xml:space="preserve">CONCLUIDO	</t>
        </is>
      </c>
      <c r="D1642" t="n">
        <v>10.2363</v>
      </c>
      <c r="E1642" t="n">
        <v>9.77</v>
      </c>
      <c r="F1642" t="n">
        <v>6.79</v>
      </c>
      <c r="G1642" t="n">
        <v>67.87</v>
      </c>
      <c r="H1642" t="n">
        <v>1.04</v>
      </c>
      <c r="I1642" t="n">
        <v>6</v>
      </c>
      <c r="J1642" t="n">
        <v>257.46</v>
      </c>
      <c r="K1642" t="n">
        <v>57.72</v>
      </c>
      <c r="L1642" t="n">
        <v>15</v>
      </c>
      <c r="M1642" t="n">
        <v>4</v>
      </c>
      <c r="N1642" t="n">
        <v>64.73999999999999</v>
      </c>
      <c r="O1642" t="n">
        <v>31987.71</v>
      </c>
      <c r="P1642" t="n">
        <v>100.61</v>
      </c>
      <c r="Q1642" t="n">
        <v>204.14</v>
      </c>
      <c r="R1642" t="n">
        <v>24.84</v>
      </c>
      <c r="S1642" t="n">
        <v>17.37</v>
      </c>
      <c r="T1642" t="n">
        <v>1631.11</v>
      </c>
      <c r="U1642" t="n">
        <v>0.7</v>
      </c>
      <c r="V1642" t="n">
        <v>0.75</v>
      </c>
      <c r="W1642" t="n">
        <v>1.15</v>
      </c>
      <c r="X1642" t="n">
        <v>0.1</v>
      </c>
      <c r="Y1642" t="n">
        <v>1</v>
      </c>
      <c r="Z1642" t="n">
        <v>10</v>
      </c>
    </row>
    <row r="1643">
      <c r="A1643" t="n">
        <v>57</v>
      </c>
      <c r="B1643" t="n">
        <v>120</v>
      </c>
      <c r="C1643" t="inlineStr">
        <is>
          <t xml:space="preserve">CONCLUIDO	</t>
        </is>
      </c>
      <c r="D1643" t="n">
        <v>10.2375</v>
      </c>
      <c r="E1643" t="n">
        <v>9.77</v>
      </c>
      <c r="F1643" t="n">
        <v>6.79</v>
      </c>
      <c r="G1643" t="n">
        <v>67.86</v>
      </c>
      <c r="H1643" t="n">
        <v>1.05</v>
      </c>
      <c r="I1643" t="n">
        <v>6</v>
      </c>
      <c r="J1643" t="n">
        <v>257.92</v>
      </c>
      <c r="K1643" t="n">
        <v>57.72</v>
      </c>
      <c r="L1643" t="n">
        <v>15.25</v>
      </c>
      <c r="M1643" t="n">
        <v>4</v>
      </c>
      <c r="N1643" t="n">
        <v>64.95</v>
      </c>
      <c r="O1643" t="n">
        <v>32044.35</v>
      </c>
      <c r="P1643" t="n">
        <v>100.7</v>
      </c>
      <c r="Q1643" t="n">
        <v>204.14</v>
      </c>
      <c r="R1643" t="n">
        <v>24.88</v>
      </c>
      <c r="S1643" t="n">
        <v>17.37</v>
      </c>
      <c r="T1643" t="n">
        <v>1651.39</v>
      </c>
      <c r="U1643" t="n">
        <v>0.7</v>
      </c>
      <c r="V1643" t="n">
        <v>0.75</v>
      </c>
      <c r="W1643" t="n">
        <v>1.14</v>
      </c>
      <c r="X1643" t="n">
        <v>0.09</v>
      </c>
      <c r="Y1643" t="n">
        <v>1</v>
      </c>
      <c r="Z1643" t="n">
        <v>10</v>
      </c>
    </row>
    <row r="1644">
      <c r="A1644" t="n">
        <v>58</v>
      </c>
      <c r="B1644" t="n">
        <v>120</v>
      </c>
      <c r="C1644" t="inlineStr">
        <is>
          <t xml:space="preserve">CONCLUIDO	</t>
        </is>
      </c>
      <c r="D1644" t="n">
        <v>10.234</v>
      </c>
      <c r="E1644" t="n">
        <v>9.77</v>
      </c>
      <c r="F1644" t="n">
        <v>6.79</v>
      </c>
      <c r="G1644" t="n">
        <v>67.89</v>
      </c>
      <c r="H1644" t="n">
        <v>1.07</v>
      </c>
      <c r="I1644" t="n">
        <v>6</v>
      </c>
      <c r="J1644" t="n">
        <v>258.38</v>
      </c>
      <c r="K1644" t="n">
        <v>57.72</v>
      </c>
      <c r="L1644" t="n">
        <v>15.5</v>
      </c>
      <c r="M1644" t="n">
        <v>4</v>
      </c>
      <c r="N1644" t="n">
        <v>65.16</v>
      </c>
      <c r="O1644" t="n">
        <v>32101.07</v>
      </c>
      <c r="P1644" t="n">
        <v>100.76</v>
      </c>
      <c r="Q1644" t="n">
        <v>204.14</v>
      </c>
      <c r="R1644" t="n">
        <v>24.98</v>
      </c>
      <c r="S1644" t="n">
        <v>17.37</v>
      </c>
      <c r="T1644" t="n">
        <v>1704.11</v>
      </c>
      <c r="U1644" t="n">
        <v>0.7</v>
      </c>
      <c r="V1644" t="n">
        <v>0.75</v>
      </c>
      <c r="W1644" t="n">
        <v>1.14</v>
      </c>
      <c r="X1644" t="n">
        <v>0.1</v>
      </c>
      <c r="Y1644" t="n">
        <v>1</v>
      </c>
      <c r="Z1644" t="n">
        <v>10</v>
      </c>
    </row>
    <row r="1645">
      <c r="A1645" t="n">
        <v>59</v>
      </c>
      <c r="B1645" t="n">
        <v>120</v>
      </c>
      <c r="C1645" t="inlineStr">
        <is>
          <t xml:space="preserve">CONCLUIDO	</t>
        </is>
      </c>
      <c r="D1645" t="n">
        <v>10.2375</v>
      </c>
      <c r="E1645" t="n">
        <v>9.77</v>
      </c>
      <c r="F1645" t="n">
        <v>6.79</v>
      </c>
      <c r="G1645" t="n">
        <v>67.86</v>
      </c>
      <c r="H1645" t="n">
        <v>1.08</v>
      </c>
      <c r="I1645" t="n">
        <v>6</v>
      </c>
      <c r="J1645" t="n">
        <v>258.84</v>
      </c>
      <c r="K1645" t="n">
        <v>57.72</v>
      </c>
      <c r="L1645" t="n">
        <v>15.75</v>
      </c>
      <c r="M1645" t="n">
        <v>4</v>
      </c>
      <c r="N1645" t="n">
        <v>65.37</v>
      </c>
      <c r="O1645" t="n">
        <v>32157.87</v>
      </c>
      <c r="P1645" t="n">
        <v>100.68</v>
      </c>
      <c r="Q1645" t="n">
        <v>204.14</v>
      </c>
      <c r="R1645" t="n">
        <v>24.67</v>
      </c>
      <c r="S1645" t="n">
        <v>17.37</v>
      </c>
      <c r="T1645" t="n">
        <v>1547.08</v>
      </c>
      <c r="U1645" t="n">
        <v>0.7</v>
      </c>
      <c r="V1645" t="n">
        <v>0.75</v>
      </c>
      <c r="W1645" t="n">
        <v>1.15</v>
      </c>
      <c r="X1645" t="n">
        <v>0.09</v>
      </c>
      <c r="Y1645" t="n">
        <v>1</v>
      </c>
      <c r="Z1645" t="n">
        <v>10</v>
      </c>
    </row>
    <row r="1646">
      <c r="A1646" t="n">
        <v>60</v>
      </c>
      <c r="B1646" t="n">
        <v>120</v>
      </c>
      <c r="C1646" t="inlineStr">
        <is>
          <t xml:space="preserve">CONCLUIDO	</t>
        </is>
      </c>
      <c r="D1646" t="n">
        <v>10.238</v>
      </c>
      <c r="E1646" t="n">
        <v>9.77</v>
      </c>
      <c r="F1646" t="n">
        <v>6.79</v>
      </c>
      <c r="G1646" t="n">
        <v>67.84999999999999</v>
      </c>
      <c r="H1646" t="n">
        <v>1.1</v>
      </c>
      <c r="I1646" t="n">
        <v>6</v>
      </c>
      <c r="J1646" t="n">
        <v>259.3</v>
      </c>
      <c r="K1646" t="n">
        <v>57.72</v>
      </c>
      <c r="L1646" t="n">
        <v>16</v>
      </c>
      <c r="M1646" t="n">
        <v>4</v>
      </c>
      <c r="N1646" t="n">
        <v>65.58</v>
      </c>
      <c r="O1646" t="n">
        <v>32214.75</v>
      </c>
      <c r="P1646" t="n">
        <v>100.43</v>
      </c>
      <c r="Q1646" t="n">
        <v>204.15</v>
      </c>
      <c r="R1646" t="n">
        <v>24.64</v>
      </c>
      <c r="S1646" t="n">
        <v>17.37</v>
      </c>
      <c r="T1646" t="n">
        <v>1530.9</v>
      </c>
      <c r="U1646" t="n">
        <v>0.71</v>
      </c>
      <c r="V1646" t="n">
        <v>0.75</v>
      </c>
      <c r="W1646" t="n">
        <v>1.15</v>
      </c>
      <c r="X1646" t="n">
        <v>0.09</v>
      </c>
      <c r="Y1646" t="n">
        <v>1</v>
      </c>
      <c r="Z1646" t="n">
        <v>10</v>
      </c>
    </row>
    <row r="1647">
      <c r="A1647" t="n">
        <v>61</v>
      </c>
      <c r="B1647" t="n">
        <v>120</v>
      </c>
      <c r="C1647" t="inlineStr">
        <is>
          <t xml:space="preserve">CONCLUIDO	</t>
        </is>
      </c>
      <c r="D1647" t="n">
        <v>10.2392</v>
      </c>
      <c r="E1647" t="n">
        <v>9.77</v>
      </c>
      <c r="F1647" t="n">
        <v>6.78</v>
      </c>
      <c r="G1647" t="n">
        <v>67.84</v>
      </c>
      <c r="H1647" t="n">
        <v>1.11</v>
      </c>
      <c r="I1647" t="n">
        <v>6</v>
      </c>
      <c r="J1647" t="n">
        <v>259.76</v>
      </c>
      <c r="K1647" t="n">
        <v>57.72</v>
      </c>
      <c r="L1647" t="n">
        <v>16.25</v>
      </c>
      <c r="M1647" t="n">
        <v>4</v>
      </c>
      <c r="N1647" t="n">
        <v>65.79000000000001</v>
      </c>
      <c r="O1647" t="n">
        <v>32271.71</v>
      </c>
      <c r="P1647" t="n">
        <v>100.24</v>
      </c>
      <c r="Q1647" t="n">
        <v>204.14</v>
      </c>
      <c r="R1647" t="n">
        <v>24.79</v>
      </c>
      <c r="S1647" t="n">
        <v>17.37</v>
      </c>
      <c r="T1647" t="n">
        <v>1607.51</v>
      </c>
      <c r="U1647" t="n">
        <v>0.7</v>
      </c>
      <c r="V1647" t="n">
        <v>0.75</v>
      </c>
      <c r="W1647" t="n">
        <v>1.14</v>
      </c>
      <c r="X1647" t="n">
        <v>0.09</v>
      </c>
      <c r="Y1647" t="n">
        <v>1</v>
      </c>
      <c r="Z1647" t="n">
        <v>10</v>
      </c>
    </row>
    <row r="1648">
      <c r="A1648" t="n">
        <v>62</v>
      </c>
      <c r="B1648" t="n">
        <v>120</v>
      </c>
      <c r="C1648" t="inlineStr">
        <is>
          <t xml:space="preserve">CONCLUIDO	</t>
        </is>
      </c>
      <c r="D1648" t="n">
        <v>10.2302</v>
      </c>
      <c r="E1648" t="n">
        <v>9.779999999999999</v>
      </c>
      <c r="F1648" t="n">
        <v>6.79</v>
      </c>
      <c r="G1648" t="n">
        <v>67.93000000000001</v>
      </c>
      <c r="H1648" t="n">
        <v>1.13</v>
      </c>
      <c r="I1648" t="n">
        <v>6</v>
      </c>
      <c r="J1648" t="n">
        <v>260.23</v>
      </c>
      <c r="K1648" t="n">
        <v>57.72</v>
      </c>
      <c r="L1648" t="n">
        <v>16.5</v>
      </c>
      <c r="M1648" t="n">
        <v>4</v>
      </c>
      <c r="N1648" t="n">
        <v>66</v>
      </c>
      <c r="O1648" t="n">
        <v>32328.74</v>
      </c>
      <c r="P1648" t="n">
        <v>100.3</v>
      </c>
      <c r="Q1648" t="n">
        <v>204.14</v>
      </c>
      <c r="R1648" t="n">
        <v>25.08</v>
      </c>
      <c r="S1648" t="n">
        <v>17.37</v>
      </c>
      <c r="T1648" t="n">
        <v>1751.84</v>
      </c>
      <c r="U1648" t="n">
        <v>0.6899999999999999</v>
      </c>
      <c r="V1648" t="n">
        <v>0.75</v>
      </c>
      <c r="W1648" t="n">
        <v>1.14</v>
      </c>
      <c r="X1648" t="n">
        <v>0.1</v>
      </c>
      <c r="Y1648" t="n">
        <v>1</v>
      </c>
      <c r="Z1648" t="n">
        <v>10</v>
      </c>
    </row>
    <row r="1649">
      <c r="A1649" t="n">
        <v>63</v>
      </c>
      <c r="B1649" t="n">
        <v>120</v>
      </c>
      <c r="C1649" t="inlineStr">
        <is>
          <t xml:space="preserve">CONCLUIDO	</t>
        </is>
      </c>
      <c r="D1649" t="n">
        <v>10.238</v>
      </c>
      <c r="E1649" t="n">
        <v>9.77</v>
      </c>
      <c r="F1649" t="n">
        <v>6.79</v>
      </c>
      <c r="G1649" t="n">
        <v>67.84999999999999</v>
      </c>
      <c r="H1649" t="n">
        <v>1.14</v>
      </c>
      <c r="I1649" t="n">
        <v>6</v>
      </c>
      <c r="J1649" t="n">
        <v>260.69</v>
      </c>
      <c r="K1649" t="n">
        <v>57.72</v>
      </c>
      <c r="L1649" t="n">
        <v>16.75</v>
      </c>
      <c r="M1649" t="n">
        <v>4</v>
      </c>
      <c r="N1649" t="n">
        <v>66.20999999999999</v>
      </c>
      <c r="O1649" t="n">
        <v>32385.86</v>
      </c>
      <c r="P1649" t="n">
        <v>99.95</v>
      </c>
      <c r="Q1649" t="n">
        <v>204.14</v>
      </c>
      <c r="R1649" t="n">
        <v>24.8</v>
      </c>
      <c r="S1649" t="n">
        <v>17.37</v>
      </c>
      <c r="T1649" t="n">
        <v>1614.04</v>
      </c>
      <c r="U1649" t="n">
        <v>0.7</v>
      </c>
      <c r="V1649" t="n">
        <v>0.75</v>
      </c>
      <c r="W1649" t="n">
        <v>1.14</v>
      </c>
      <c r="X1649" t="n">
        <v>0.09</v>
      </c>
      <c r="Y1649" t="n">
        <v>1</v>
      </c>
      <c r="Z1649" t="n">
        <v>10</v>
      </c>
    </row>
    <row r="1650">
      <c r="A1650" t="n">
        <v>64</v>
      </c>
      <c r="B1650" t="n">
        <v>120</v>
      </c>
      <c r="C1650" t="inlineStr">
        <is>
          <t xml:space="preserve">CONCLUIDO	</t>
        </is>
      </c>
      <c r="D1650" t="n">
        <v>10.2325</v>
      </c>
      <c r="E1650" t="n">
        <v>9.77</v>
      </c>
      <c r="F1650" t="n">
        <v>6.79</v>
      </c>
      <c r="G1650" t="n">
        <v>67.91</v>
      </c>
      <c r="H1650" t="n">
        <v>1.16</v>
      </c>
      <c r="I1650" t="n">
        <v>6</v>
      </c>
      <c r="J1650" t="n">
        <v>261.15</v>
      </c>
      <c r="K1650" t="n">
        <v>57.72</v>
      </c>
      <c r="L1650" t="n">
        <v>17</v>
      </c>
      <c r="M1650" t="n">
        <v>4</v>
      </c>
      <c r="N1650" t="n">
        <v>66.43000000000001</v>
      </c>
      <c r="O1650" t="n">
        <v>32443.05</v>
      </c>
      <c r="P1650" t="n">
        <v>99.92</v>
      </c>
      <c r="Q1650" t="n">
        <v>204.14</v>
      </c>
      <c r="R1650" t="n">
        <v>24.9</v>
      </c>
      <c r="S1650" t="n">
        <v>17.37</v>
      </c>
      <c r="T1650" t="n">
        <v>1660.98</v>
      </c>
      <c r="U1650" t="n">
        <v>0.7</v>
      </c>
      <c r="V1650" t="n">
        <v>0.75</v>
      </c>
      <c r="W1650" t="n">
        <v>1.15</v>
      </c>
      <c r="X1650" t="n">
        <v>0.1</v>
      </c>
      <c r="Y1650" t="n">
        <v>1</v>
      </c>
      <c r="Z1650" t="n">
        <v>10</v>
      </c>
    </row>
    <row r="1651">
      <c r="A1651" t="n">
        <v>65</v>
      </c>
      <c r="B1651" t="n">
        <v>120</v>
      </c>
      <c r="C1651" t="inlineStr">
        <is>
          <t xml:space="preserve">CONCLUIDO	</t>
        </is>
      </c>
      <c r="D1651" t="n">
        <v>10.2398</v>
      </c>
      <c r="E1651" t="n">
        <v>9.77</v>
      </c>
      <c r="F1651" t="n">
        <v>6.78</v>
      </c>
      <c r="G1651" t="n">
        <v>67.84</v>
      </c>
      <c r="H1651" t="n">
        <v>1.17</v>
      </c>
      <c r="I1651" t="n">
        <v>6</v>
      </c>
      <c r="J1651" t="n">
        <v>261.62</v>
      </c>
      <c r="K1651" t="n">
        <v>57.72</v>
      </c>
      <c r="L1651" t="n">
        <v>17.25</v>
      </c>
      <c r="M1651" t="n">
        <v>4</v>
      </c>
      <c r="N1651" t="n">
        <v>66.64</v>
      </c>
      <c r="O1651" t="n">
        <v>32500.33</v>
      </c>
      <c r="P1651" t="n">
        <v>99.7</v>
      </c>
      <c r="Q1651" t="n">
        <v>204.14</v>
      </c>
      <c r="R1651" t="n">
        <v>24.75</v>
      </c>
      <c r="S1651" t="n">
        <v>17.37</v>
      </c>
      <c r="T1651" t="n">
        <v>1586.78</v>
      </c>
      <c r="U1651" t="n">
        <v>0.7</v>
      </c>
      <c r="V1651" t="n">
        <v>0.75</v>
      </c>
      <c r="W1651" t="n">
        <v>1.14</v>
      </c>
      <c r="X1651" t="n">
        <v>0.09</v>
      </c>
      <c r="Y1651" t="n">
        <v>1</v>
      </c>
      <c r="Z1651" t="n">
        <v>10</v>
      </c>
    </row>
    <row r="1652">
      <c r="A1652" t="n">
        <v>66</v>
      </c>
      <c r="B1652" t="n">
        <v>120</v>
      </c>
      <c r="C1652" t="inlineStr">
        <is>
          <t xml:space="preserve">CONCLUIDO	</t>
        </is>
      </c>
      <c r="D1652" t="n">
        <v>10.2287</v>
      </c>
      <c r="E1652" t="n">
        <v>9.779999999999999</v>
      </c>
      <c r="F1652" t="n">
        <v>6.79</v>
      </c>
      <c r="G1652" t="n">
        <v>67.94</v>
      </c>
      <c r="H1652" t="n">
        <v>1.19</v>
      </c>
      <c r="I1652" t="n">
        <v>6</v>
      </c>
      <c r="J1652" t="n">
        <v>262.08</v>
      </c>
      <c r="K1652" t="n">
        <v>57.72</v>
      </c>
      <c r="L1652" t="n">
        <v>17.5</v>
      </c>
      <c r="M1652" t="n">
        <v>4</v>
      </c>
      <c r="N1652" t="n">
        <v>66.86</v>
      </c>
      <c r="O1652" t="n">
        <v>32557.69</v>
      </c>
      <c r="P1652" t="n">
        <v>99.54000000000001</v>
      </c>
      <c r="Q1652" t="n">
        <v>204.14</v>
      </c>
      <c r="R1652" t="n">
        <v>25.07</v>
      </c>
      <c r="S1652" t="n">
        <v>17.37</v>
      </c>
      <c r="T1652" t="n">
        <v>1748.41</v>
      </c>
      <c r="U1652" t="n">
        <v>0.6899999999999999</v>
      </c>
      <c r="V1652" t="n">
        <v>0.75</v>
      </c>
      <c r="W1652" t="n">
        <v>1.15</v>
      </c>
      <c r="X1652" t="n">
        <v>0.1</v>
      </c>
      <c r="Y1652" t="n">
        <v>1</v>
      </c>
      <c r="Z1652" t="n">
        <v>10</v>
      </c>
    </row>
    <row r="1653">
      <c r="A1653" t="n">
        <v>67</v>
      </c>
      <c r="B1653" t="n">
        <v>120</v>
      </c>
      <c r="C1653" t="inlineStr">
        <is>
          <t xml:space="preserve">CONCLUIDO	</t>
        </is>
      </c>
      <c r="D1653" t="n">
        <v>10.3046</v>
      </c>
      <c r="E1653" t="n">
        <v>9.699999999999999</v>
      </c>
      <c r="F1653" t="n">
        <v>6.77</v>
      </c>
      <c r="G1653" t="n">
        <v>81.20999999999999</v>
      </c>
      <c r="H1653" t="n">
        <v>1.2</v>
      </c>
      <c r="I1653" t="n">
        <v>5</v>
      </c>
      <c r="J1653" t="n">
        <v>262.55</v>
      </c>
      <c r="K1653" t="n">
        <v>57.72</v>
      </c>
      <c r="L1653" t="n">
        <v>17.75</v>
      </c>
      <c r="M1653" t="n">
        <v>3</v>
      </c>
      <c r="N1653" t="n">
        <v>67.06999999999999</v>
      </c>
      <c r="O1653" t="n">
        <v>32615.12</v>
      </c>
      <c r="P1653" t="n">
        <v>98.73999999999999</v>
      </c>
      <c r="Q1653" t="n">
        <v>204.14</v>
      </c>
      <c r="R1653" t="n">
        <v>24.22</v>
      </c>
      <c r="S1653" t="n">
        <v>17.37</v>
      </c>
      <c r="T1653" t="n">
        <v>1329.57</v>
      </c>
      <c r="U1653" t="n">
        <v>0.72</v>
      </c>
      <c r="V1653" t="n">
        <v>0.75</v>
      </c>
      <c r="W1653" t="n">
        <v>1.14</v>
      </c>
      <c r="X1653" t="n">
        <v>0.08</v>
      </c>
      <c r="Y1653" t="n">
        <v>1</v>
      </c>
      <c r="Z1653" t="n">
        <v>10</v>
      </c>
    </row>
    <row r="1654">
      <c r="A1654" t="n">
        <v>68</v>
      </c>
      <c r="B1654" t="n">
        <v>120</v>
      </c>
      <c r="C1654" t="inlineStr">
        <is>
          <t xml:space="preserve">CONCLUIDO	</t>
        </is>
      </c>
      <c r="D1654" t="n">
        <v>10.2998</v>
      </c>
      <c r="E1654" t="n">
        <v>9.710000000000001</v>
      </c>
      <c r="F1654" t="n">
        <v>6.77</v>
      </c>
      <c r="G1654" t="n">
        <v>81.27</v>
      </c>
      <c r="H1654" t="n">
        <v>1.22</v>
      </c>
      <c r="I1654" t="n">
        <v>5</v>
      </c>
      <c r="J1654" t="n">
        <v>263.01</v>
      </c>
      <c r="K1654" t="n">
        <v>57.72</v>
      </c>
      <c r="L1654" t="n">
        <v>18</v>
      </c>
      <c r="M1654" t="n">
        <v>3</v>
      </c>
      <c r="N1654" t="n">
        <v>67.29000000000001</v>
      </c>
      <c r="O1654" t="n">
        <v>32672.64</v>
      </c>
      <c r="P1654" t="n">
        <v>99.09999999999999</v>
      </c>
      <c r="Q1654" t="n">
        <v>204.14</v>
      </c>
      <c r="R1654" t="n">
        <v>24.39</v>
      </c>
      <c r="S1654" t="n">
        <v>17.37</v>
      </c>
      <c r="T1654" t="n">
        <v>1411.35</v>
      </c>
      <c r="U1654" t="n">
        <v>0.71</v>
      </c>
      <c r="V1654" t="n">
        <v>0.75</v>
      </c>
      <c r="W1654" t="n">
        <v>1.14</v>
      </c>
      <c r="X1654" t="n">
        <v>0.08</v>
      </c>
      <c r="Y1654" t="n">
        <v>1</v>
      </c>
      <c r="Z1654" t="n">
        <v>10</v>
      </c>
    </row>
    <row r="1655">
      <c r="A1655" t="n">
        <v>69</v>
      </c>
      <c r="B1655" t="n">
        <v>120</v>
      </c>
      <c r="C1655" t="inlineStr">
        <is>
          <t xml:space="preserve">CONCLUIDO	</t>
        </is>
      </c>
      <c r="D1655" t="n">
        <v>10.2928</v>
      </c>
      <c r="E1655" t="n">
        <v>9.720000000000001</v>
      </c>
      <c r="F1655" t="n">
        <v>6.78</v>
      </c>
      <c r="G1655" t="n">
        <v>81.34999999999999</v>
      </c>
      <c r="H1655" t="n">
        <v>1.23</v>
      </c>
      <c r="I1655" t="n">
        <v>5</v>
      </c>
      <c r="J1655" t="n">
        <v>263.48</v>
      </c>
      <c r="K1655" t="n">
        <v>57.72</v>
      </c>
      <c r="L1655" t="n">
        <v>18.25</v>
      </c>
      <c r="M1655" t="n">
        <v>3</v>
      </c>
      <c r="N1655" t="n">
        <v>67.51000000000001</v>
      </c>
      <c r="O1655" t="n">
        <v>32730.24</v>
      </c>
      <c r="P1655" t="n">
        <v>99.33</v>
      </c>
      <c r="Q1655" t="n">
        <v>204.14</v>
      </c>
      <c r="R1655" t="n">
        <v>24.59</v>
      </c>
      <c r="S1655" t="n">
        <v>17.37</v>
      </c>
      <c r="T1655" t="n">
        <v>1512.47</v>
      </c>
      <c r="U1655" t="n">
        <v>0.71</v>
      </c>
      <c r="V1655" t="n">
        <v>0.75</v>
      </c>
      <c r="W1655" t="n">
        <v>1.15</v>
      </c>
      <c r="X1655" t="n">
        <v>0.09</v>
      </c>
      <c r="Y1655" t="n">
        <v>1</v>
      </c>
      <c r="Z1655" t="n">
        <v>10</v>
      </c>
    </row>
    <row r="1656">
      <c r="A1656" t="n">
        <v>70</v>
      </c>
      <c r="B1656" t="n">
        <v>120</v>
      </c>
      <c r="C1656" t="inlineStr">
        <is>
          <t xml:space="preserve">CONCLUIDO	</t>
        </is>
      </c>
      <c r="D1656" t="n">
        <v>10.3007</v>
      </c>
      <c r="E1656" t="n">
        <v>9.710000000000001</v>
      </c>
      <c r="F1656" t="n">
        <v>6.77</v>
      </c>
      <c r="G1656" t="n">
        <v>81.26000000000001</v>
      </c>
      <c r="H1656" t="n">
        <v>1.25</v>
      </c>
      <c r="I1656" t="n">
        <v>5</v>
      </c>
      <c r="J1656" t="n">
        <v>263.95</v>
      </c>
      <c r="K1656" t="n">
        <v>57.72</v>
      </c>
      <c r="L1656" t="n">
        <v>18.5</v>
      </c>
      <c r="M1656" t="n">
        <v>3</v>
      </c>
      <c r="N1656" t="n">
        <v>67.72</v>
      </c>
      <c r="O1656" t="n">
        <v>32787.92</v>
      </c>
      <c r="P1656" t="n">
        <v>99.25</v>
      </c>
      <c r="Q1656" t="n">
        <v>204.17</v>
      </c>
      <c r="R1656" t="n">
        <v>24.34</v>
      </c>
      <c r="S1656" t="n">
        <v>17.37</v>
      </c>
      <c r="T1656" t="n">
        <v>1387.16</v>
      </c>
      <c r="U1656" t="n">
        <v>0.71</v>
      </c>
      <c r="V1656" t="n">
        <v>0.75</v>
      </c>
      <c r="W1656" t="n">
        <v>1.14</v>
      </c>
      <c r="X1656" t="n">
        <v>0.08</v>
      </c>
      <c r="Y1656" t="n">
        <v>1</v>
      </c>
      <c r="Z1656" t="n">
        <v>10</v>
      </c>
    </row>
    <row r="1657">
      <c r="A1657" t="n">
        <v>71</v>
      </c>
      <c r="B1657" t="n">
        <v>120</v>
      </c>
      <c r="C1657" t="inlineStr">
        <is>
          <t xml:space="preserve">CONCLUIDO	</t>
        </is>
      </c>
      <c r="D1657" t="n">
        <v>10.2987</v>
      </c>
      <c r="E1657" t="n">
        <v>9.710000000000001</v>
      </c>
      <c r="F1657" t="n">
        <v>6.77</v>
      </c>
      <c r="G1657" t="n">
        <v>81.28</v>
      </c>
      <c r="H1657" t="n">
        <v>1.26</v>
      </c>
      <c r="I1657" t="n">
        <v>5</v>
      </c>
      <c r="J1657" t="n">
        <v>264.42</v>
      </c>
      <c r="K1657" t="n">
        <v>57.72</v>
      </c>
      <c r="L1657" t="n">
        <v>18.75</v>
      </c>
      <c r="M1657" t="n">
        <v>3</v>
      </c>
      <c r="N1657" t="n">
        <v>67.94</v>
      </c>
      <c r="O1657" t="n">
        <v>32845.69</v>
      </c>
      <c r="P1657" t="n">
        <v>99.51000000000001</v>
      </c>
      <c r="Q1657" t="n">
        <v>204.14</v>
      </c>
      <c r="R1657" t="n">
        <v>24.41</v>
      </c>
      <c r="S1657" t="n">
        <v>17.37</v>
      </c>
      <c r="T1657" t="n">
        <v>1424.48</v>
      </c>
      <c r="U1657" t="n">
        <v>0.71</v>
      </c>
      <c r="V1657" t="n">
        <v>0.75</v>
      </c>
      <c r="W1657" t="n">
        <v>1.14</v>
      </c>
      <c r="X1657" t="n">
        <v>0.08</v>
      </c>
      <c r="Y1657" t="n">
        <v>1</v>
      </c>
      <c r="Z1657" t="n">
        <v>10</v>
      </c>
    </row>
    <row r="1658">
      <c r="A1658" t="n">
        <v>72</v>
      </c>
      <c r="B1658" t="n">
        <v>120</v>
      </c>
      <c r="C1658" t="inlineStr">
        <is>
          <t xml:space="preserve">CONCLUIDO	</t>
        </is>
      </c>
      <c r="D1658" t="n">
        <v>10.2987</v>
      </c>
      <c r="E1658" t="n">
        <v>9.710000000000001</v>
      </c>
      <c r="F1658" t="n">
        <v>6.77</v>
      </c>
      <c r="G1658" t="n">
        <v>81.28</v>
      </c>
      <c r="H1658" t="n">
        <v>1.28</v>
      </c>
      <c r="I1658" t="n">
        <v>5</v>
      </c>
      <c r="J1658" t="n">
        <v>264.89</v>
      </c>
      <c r="K1658" t="n">
        <v>57.72</v>
      </c>
      <c r="L1658" t="n">
        <v>19</v>
      </c>
      <c r="M1658" t="n">
        <v>3</v>
      </c>
      <c r="N1658" t="n">
        <v>68.16</v>
      </c>
      <c r="O1658" t="n">
        <v>32903.54</v>
      </c>
      <c r="P1658" t="n">
        <v>99.44</v>
      </c>
      <c r="Q1658" t="n">
        <v>204.14</v>
      </c>
      <c r="R1658" t="n">
        <v>24.47</v>
      </c>
      <c r="S1658" t="n">
        <v>17.37</v>
      </c>
      <c r="T1658" t="n">
        <v>1452.24</v>
      </c>
      <c r="U1658" t="n">
        <v>0.71</v>
      </c>
      <c r="V1658" t="n">
        <v>0.75</v>
      </c>
      <c r="W1658" t="n">
        <v>1.14</v>
      </c>
      <c r="X1658" t="n">
        <v>0.08</v>
      </c>
      <c r="Y1658" t="n">
        <v>1</v>
      </c>
      <c r="Z1658" t="n">
        <v>10</v>
      </c>
    </row>
    <row r="1659">
      <c r="A1659" t="n">
        <v>73</v>
      </c>
      <c r="B1659" t="n">
        <v>120</v>
      </c>
      <c r="C1659" t="inlineStr">
        <is>
          <t xml:space="preserve">CONCLUIDO	</t>
        </is>
      </c>
      <c r="D1659" t="n">
        <v>10.2993</v>
      </c>
      <c r="E1659" t="n">
        <v>9.710000000000001</v>
      </c>
      <c r="F1659" t="n">
        <v>6.77</v>
      </c>
      <c r="G1659" t="n">
        <v>81.27</v>
      </c>
      <c r="H1659" t="n">
        <v>1.29</v>
      </c>
      <c r="I1659" t="n">
        <v>5</v>
      </c>
      <c r="J1659" t="n">
        <v>265.36</v>
      </c>
      <c r="K1659" t="n">
        <v>57.72</v>
      </c>
      <c r="L1659" t="n">
        <v>19.25</v>
      </c>
      <c r="M1659" t="n">
        <v>3</v>
      </c>
      <c r="N1659" t="n">
        <v>68.38</v>
      </c>
      <c r="O1659" t="n">
        <v>32961.47</v>
      </c>
      <c r="P1659" t="n">
        <v>99.37</v>
      </c>
      <c r="Q1659" t="n">
        <v>204.14</v>
      </c>
      <c r="R1659" t="n">
        <v>24.43</v>
      </c>
      <c r="S1659" t="n">
        <v>17.37</v>
      </c>
      <c r="T1659" t="n">
        <v>1434.22</v>
      </c>
      <c r="U1659" t="n">
        <v>0.71</v>
      </c>
      <c r="V1659" t="n">
        <v>0.75</v>
      </c>
      <c r="W1659" t="n">
        <v>1.14</v>
      </c>
      <c r="X1659" t="n">
        <v>0.08</v>
      </c>
      <c r="Y1659" t="n">
        <v>1</v>
      </c>
      <c r="Z1659" t="n">
        <v>10</v>
      </c>
    </row>
    <row r="1660">
      <c r="A1660" t="n">
        <v>74</v>
      </c>
      <c r="B1660" t="n">
        <v>120</v>
      </c>
      <c r="C1660" t="inlineStr">
        <is>
          <t xml:space="preserve">CONCLUIDO	</t>
        </is>
      </c>
      <c r="D1660" t="n">
        <v>10.2954</v>
      </c>
      <c r="E1660" t="n">
        <v>9.710000000000001</v>
      </c>
      <c r="F1660" t="n">
        <v>6.78</v>
      </c>
      <c r="G1660" t="n">
        <v>81.31999999999999</v>
      </c>
      <c r="H1660" t="n">
        <v>1.31</v>
      </c>
      <c r="I1660" t="n">
        <v>5</v>
      </c>
      <c r="J1660" t="n">
        <v>265.83</v>
      </c>
      <c r="K1660" t="n">
        <v>57.72</v>
      </c>
      <c r="L1660" t="n">
        <v>19.5</v>
      </c>
      <c r="M1660" t="n">
        <v>3</v>
      </c>
      <c r="N1660" t="n">
        <v>68.59999999999999</v>
      </c>
      <c r="O1660" t="n">
        <v>33019.48</v>
      </c>
      <c r="P1660" t="n">
        <v>99.33</v>
      </c>
      <c r="Q1660" t="n">
        <v>204.14</v>
      </c>
      <c r="R1660" t="n">
        <v>24.51</v>
      </c>
      <c r="S1660" t="n">
        <v>17.37</v>
      </c>
      <c r="T1660" t="n">
        <v>1472.26</v>
      </c>
      <c r="U1660" t="n">
        <v>0.71</v>
      </c>
      <c r="V1660" t="n">
        <v>0.75</v>
      </c>
      <c r="W1660" t="n">
        <v>1.14</v>
      </c>
      <c r="X1660" t="n">
        <v>0.09</v>
      </c>
      <c r="Y1660" t="n">
        <v>1</v>
      </c>
      <c r="Z1660" t="n">
        <v>10</v>
      </c>
    </row>
    <row r="1661">
      <c r="A1661" t="n">
        <v>75</v>
      </c>
      <c r="B1661" t="n">
        <v>120</v>
      </c>
      <c r="C1661" t="inlineStr">
        <is>
          <t xml:space="preserve">CONCLUIDO	</t>
        </is>
      </c>
      <c r="D1661" t="n">
        <v>10.2942</v>
      </c>
      <c r="E1661" t="n">
        <v>9.710000000000001</v>
      </c>
      <c r="F1661" t="n">
        <v>6.78</v>
      </c>
      <c r="G1661" t="n">
        <v>81.33</v>
      </c>
      <c r="H1661" t="n">
        <v>1.32</v>
      </c>
      <c r="I1661" t="n">
        <v>5</v>
      </c>
      <c r="J1661" t="n">
        <v>266.3</v>
      </c>
      <c r="K1661" t="n">
        <v>57.72</v>
      </c>
      <c r="L1661" t="n">
        <v>19.75</v>
      </c>
      <c r="M1661" t="n">
        <v>3</v>
      </c>
      <c r="N1661" t="n">
        <v>68.81999999999999</v>
      </c>
      <c r="O1661" t="n">
        <v>33077.58</v>
      </c>
      <c r="P1661" t="n">
        <v>99.31</v>
      </c>
      <c r="Q1661" t="n">
        <v>204.17</v>
      </c>
      <c r="R1661" t="n">
        <v>24.53</v>
      </c>
      <c r="S1661" t="n">
        <v>17.37</v>
      </c>
      <c r="T1661" t="n">
        <v>1479.9</v>
      </c>
      <c r="U1661" t="n">
        <v>0.71</v>
      </c>
      <c r="V1661" t="n">
        <v>0.75</v>
      </c>
      <c r="W1661" t="n">
        <v>1.15</v>
      </c>
      <c r="X1661" t="n">
        <v>0.09</v>
      </c>
      <c r="Y1661" t="n">
        <v>1</v>
      </c>
      <c r="Z1661" t="n">
        <v>10</v>
      </c>
    </row>
    <row r="1662">
      <c r="A1662" t="n">
        <v>76</v>
      </c>
      <c r="B1662" t="n">
        <v>120</v>
      </c>
      <c r="C1662" t="inlineStr">
        <is>
          <t xml:space="preserve">CONCLUIDO	</t>
        </is>
      </c>
      <c r="D1662" t="n">
        <v>10.2972</v>
      </c>
      <c r="E1662" t="n">
        <v>9.710000000000001</v>
      </c>
      <c r="F1662" t="n">
        <v>6.77</v>
      </c>
      <c r="G1662" t="n">
        <v>81.3</v>
      </c>
      <c r="H1662" t="n">
        <v>1.33</v>
      </c>
      <c r="I1662" t="n">
        <v>5</v>
      </c>
      <c r="J1662" t="n">
        <v>266.77</v>
      </c>
      <c r="K1662" t="n">
        <v>57.72</v>
      </c>
      <c r="L1662" t="n">
        <v>20</v>
      </c>
      <c r="M1662" t="n">
        <v>3</v>
      </c>
      <c r="N1662" t="n">
        <v>69.05</v>
      </c>
      <c r="O1662" t="n">
        <v>33135.76</v>
      </c>
      <c r="P1662" t="n">
        <v>99.08</v>
      </c>
      <c r="Q1662" t="n">
        <v>204.14</v>
      </c>
      <c r="R1662" t="n">
        <v>24.38</v>
      </c>
      <c r="S1662" t="n">
        <v>17.37</v>
      </c>
      <c r="T1662" t="n">
        <v>1407.61</v>
      </c>
      <c r="U1662" t="n">
        <v>0.71</v>
      </c>
      <c r="V1662" t="n">
        <v>0.75</v>
      </c>
      <c r="W1662" t="n">
        <v>1.15</v>
      </c>
      <c r="X1662" t="n">
        <v>0.08</v>
      </c>
      <c r="Y1662" t="n">
        <v>1</v>
      </c>
      <c r="Z1662" t="n">
        <v>10</v>
      </c>
    </row>
    <row r="1663">
      <c r="A1663" t="n">
        <v>77</v>
      </c>
      <c r="B1663" t="n">
        <v>120</v>
      </c>
      <c r="C1663" t="inlineStr">
        <is>
          <t xml:space="preserve">CONCLUIDO	</t>
        </is>
      </c>
      <c r="D1663" t="n">
        <v>10.301</v>
      </c>
      <c r="E1663" t="n">
        <v>9.710000000000001</v>
      </c>
      <c r="F1663" t="n">
        <v>6.77</v>
      </c>
      <c r="G1663" t="n">
        <v>81.25</v>
      </c>
      <c r="H1663" t="n">
        <v>1.35</v>
      </c>
      <c r="I1663" t="n">
        <v>5</v>
      </c>
      <c r="J1663" t="n">
        <v>267.24</v>
      </c>
      <c r="K1663" t="n">
        <v>57.72</v>
      </c>
      <c r="L1663" t="n">
        <v>20.25</v>
      </c>
      <c r="M1663" t="n">
        <v>3</v>
      </c>
      <c r="N1663" t="n">
        <v>69.27</v>
      </c>
      <c r="O1663" t="n">
        <v>33194.02</v>
      </c>
      <c r="P1663" t="n">
        <v>98.95999999999999</v>
      </c>
      <c r="Q1663" t="n">
        <v>204.14</v>
      </c>
      <c r="R1663" t="n">
        <v>24.35</v>
      </c>
      <c r="S1663" t="n">
        <v>17.37</v>
      </c>
      <c r="T1663" t="n">
        <v>1393.22</v>
      </c>
      <c r="U1663" t="n">
        <v>0.71</v>
      </c>
      <c r="V1663" t="n">
        <v>0.75</v>
      </c>
      <c r="W1663" t="n">
        <v>1.14</v>
      </c>
      <c r="X1663" t="n">
        <v>0.08</v>
      </c>
      <c r="Y1663" t="n">
        <v>1</v>
      </c>
      <c r="Z1663" t="n">
        <v>10</v>
      </c>
    </row>
    <row r="1664">
      <c r="A1664" t="n">
        <v>78</v>
      </c>
      <c r="B1664" t="n">
        <v>120</v>
      </c>
      <c r="C1664" t="inlineStr">
        <is>
          <t xml:space="preserve">CONCLUIDO	</t>
        </is>
      </c>
      <c r="D1664" t="n">
        <v>10.3069</v>
      </c>
      <c r="E1664" t="n">
        <v>9.699999999999999</v>
      </c>
      <c r="F1664" t="n">
        <v>6.77</v>
      </c>
      <c r="G1664" t="n">
        <v>81.19</v>
      </c>
      <c r="H1664" t="n">
        <v>1.36</v>
      </c>
      <c r="I1664" t="n">
        <v>5</v>
      </c>
      <c r="J1664" t="n">
        <v>267.71</v>
      </c>
      <c r="K1664" t="n">
        <v>57.72</v>
      </c>
      <c r="L1664" t="n">
        <v>20.5</v>
      </c>
      <c r="M1664" t="n">
        <v>3</v>
      </c>
      <c r="N1664" t="n">
        <v>69.48999999999999</v>
      </c>
      <c r="O1664" t="n">
        <v>33252.37</v>
      </c>
      <c r="P1664" t="n">
        <v>98.67</v>
      </c>
      <c r="Q1664" t="n">
        <v>204.14</v>
      </c>
      <c r="R1664" t="n">
        <v>24.15</v>
      </c>
      <c r="S1664" t="n">
        <v>17.37</v>
      </c>
      <c r="T1664" t="n">
        <v>1294.75</v>
      </c>
      <c r="U1664" t="n">
        <v>0.72</v>
      </c>
      <c r="V1664" t="n">
        <v>0.75</v>
      </c>
      <c r="W1664" t="n">
        <v>1.14</v>
      </c>
      <c r="X1664" t="n">
        <v>0.07000000000000001</v>
      </c>
      <c r="Y1664" t="n">
        <v>1</v>
      </c>
      <c r="Z1664" t="n">
        <v>10</v>
      </c>
    </row>
    <row r="1665">
      <c r="A1665" t="n">
        <v>79</v>
      </c>
      <c r="B1665" t="n">
        <v>120</v>
      </c>
      <c r="C1665" t="inlineStr">
        <is>
          <t xml:space="preserve">CONCLUIDO	</t>
        </is>
      </c>
      <c r="D1665" t="n">
        <v>10.3102</v>
      </c>
      <c r="E1665" t="n">
        <v>9.699999999999999</v>
      </c>
      <c r="F1665" t="n">
        <v>6.76</v>
      </c>
      <c r="G1665" t="n">
        <v>81.15000000000001</v>
      </c>
      <c r="H1665" t="n">
        <v>1.38</v>
      </c>
      <c r="I1665" t="n">
        <v>5</v>
      </c>
      <c r="J1665" t="n">
        <v>268.19</v>
      </c>
      <c r="K1665" t="n">
        <v>57.72</v>
      </c>
      <c r="L1665" t="n">
        <v>20.75</v>
      </c>
      <c r="M1665" t="n">
        <v>3</v>
      </c>
      <c r="N1665" t="n">
        <v>69.70999999999999</v>
      </c>
      <c r="O1665" t="n">
        <v>33310.81</v>
      </c>
      <c r="P1665" t="n">
        <v>98.33</v>
      </c>
      <c r="Q1665" t="n">
        <v>204.14</v>
      </c>
      <c r="R1665" t="n">
        <v>24.09</v>
      </c>
      <c r="S1665" t="n">
        <v>17.37</v>
      </c>
      <c r="T1665" t="n">
        <v>1263.74</v>
      </c>
      <c r="U1665" t="n">
        <v>0.72</v>
      </c>
      <c r="V1665" t="n">
        <v>0.76</v>
      </c>
      <c r="W1665" t="n">
        <v>1.14</v>
      </c>
      <c r="X1665" t="n">
        <v>0.07000000000000001</v>
      </c>
      <c r="Y1665" t="n">
        <v>1</v>
      </c>
      <c r="Z1665" t="n">
        <v>10</v>
      </c>
    </row>
    <row r="1666">
      <c r="A1666" t="n">
        <v>80</v>
      </c>
      <c r="B1666" t="n">
        <v>120</v>
      </c>
      <c r="C1666" t="inlineStr">
        <is>
          <t xml:space="preserve">CONCLUIDO	</t>
        </is>
      </c>
      <c r="D1666" t="n">
        <v>10.3093</v>
      </c>
      <c r="E1666" t="n">
        <v>9.699999999999999</v>
      </c>
      <c r="F1666" t="n">
        <v>6.76</v>
      </c>
      <c r="G1666" t="n">
        <v>81.16</v>
      </c>
      <c r="H1666" t="n">
        <v>1.39</v>
      </c>
      <c r="I1666" t="n">
        <v>5</v>
      </c>
      <c r="J1666" t="n">
        <v>268.66</v>
      </c>
      <c r="K1666" t="n">
        <v>57.72</v>
      </c>
      <c r="L1666" t="n">
        <v>21</v>
      </c>
      <c r="M1666" t="n">
        <v>3</v>
      </c>
      <c r="N1666" t="n">
        <v>69.94</v>
      </c>
      <c r="O1666" t="n">
        <v>33369.33</v>
      </c>
      <c r="P1666" t="n">
        <v>98.06999999999999</v>
      </c>
      <c r="Q1666" t="n">
        <v>204.14</v>
      </c>
      <c r="R1666" t="n">
        <v>24.05</v>
      </c>
      <c r="S1666" t="n">
        <v>17.37</v>
      </c>
      <c r="T1666" t="n">
        <v>1243.03</v>
      </c>
      <c r="U1666" t="n">
        <v>0.72</v>
      </c>
      <c r="V1666" t="n">
        <v>0.76</v>
      </c>
      <c r="W1666" t="n">
        <v>1.14</v>
      </c>
      <c r="X1666" t="n">
        <v>0.07000000000000001</v>
      </c>
      <c r="Y1666" t="n">
        <v>1</v>
      </c>
      <c r="Z1666" t="n">
        <v>10</v>
      </c>
    </row>
    <row r="1667">
      <c r="A1667" t="n">
        <v>81</v>
      </c>
      <c r="B1667" t="n">
        <v>120</v>
      </c>
      <c r="C1667" t="inlineStr">
        <is>
          <t xml:space="preserve">CONCLUIDO	</t>
        </is>
      </c>
      <c r="D1667" t="n">
        <v>10.3066</v>
      </c>
      <c r="E1667" t="n">
        <v>9.699999999999999</v>
      </c>
      <c r="F1667" t="n">
        <v>6.77</v>
      </c>
      <c r="G1667" t="n">
        <v>81.19</v>
      </c>
      <c r="H1667" t="n">
        <v>1.41</v>
      </c>
      <c r="I1667" t="n">
        <v>5</v>
      </c>
      <c r="J1667" t="n">
        <v>269.14</v>
      </c>
      <c r="K1667" t="n">
        <v>57.72</v>
      </c>
      <c r="L1667" t="n">
        <v>21.25</v>
      </c>
      <c r="M1667" t="n">
        <v>3</v>
      </c>
      <c r="N1667" t="n">
        <v>70.16</v>
      </c>
      <c r="O1667" t="n">
        <v>33427.94</v>
      </c>
      <c r="P1667" t="n">
        <v>97.75</v>
      </c>
      <c r="Q1667" t="n">
        <v>204.14</v>
      </c>
      <c r="R1667" t="n">
        <v>24.16</v>
      </c>
      <c r="S1667" t="n">
        <v>17.37</v>
      </c>
      <c r="T1667" t="n">
        <v>1296.6</v>
      </c>
      <c r="U1667" t="n">
        <v>0.72</v>
      </c>
      <c r="V1667" t="n">
        <v>0.75</v>
      </c>
      <c r="W1667" t="n">
        <v>1.14</v>
      </c>
      <c r="X1667" t="n">
        <v>0.07000000000000001</v>
      </c>
      <c r="Y1667" t="n">
        <v>1</v>
      </c>
      <c r="Z1667" t="n">
        <v>10</v>
      </c>
    </row>
    <row r="1668">
      <c r="A1668" t="n">
        <v>82</v>
      </c>
      <c r="B1668" t="n">
        <v>120</v>
      </c>
      <c r="C1668" t="inlineStr">
        <is>
          <t xml:space="preserve">CONCLUIDO	</t>
        </is>
      </c>
      <c r="D1668" t="n">
        <v>10.3081</v>
      </c>
      <c r="E1668" t="n">
        <v>9.699999999999999</v>
      </c>
      <c r="F1668" t="n">
        <v>6.76</v>
      </c>
      <c r="G1668" t="n">
        <v>81.17</v>
      </c>
      <c r="H1668" t="n">
        <v>1.42</v>
      </c>
      <c r="I1668" t="n">
        <v>5</v>
      </c>
      <c r="J1668" t="n">
        <v>269.61</v>
      </c>
      <c r="K1668" t="n">
        <v>57.72</v>
      </c>
      <c r="L1668" t="n">
        <v>21.5</v>
      </c>
      <c r="M1668" t="n">
        <v>3</v>
      </c>
      <c r="N1668" t="n">
        <v>70.39</v>
      </c>
      <c r="O1668" t="n">
        <v>33486.63</v>
      </c>
      <c r="P1668" t="n">
        <v>97.38</v>
      </c>
      <c r="Q1668" t="n">
        <v>204.14</v>
      </c>
      <c r="R1668" t="n">
        <v>24.17</v>
      </c>
      <c r="S1668" t="n">
        <v>17.37</v>
      </c>
      <c r="T1668" t="n">
        <v>1304.47</v>
      </c>
      <c r="U1668" t="n">
        <v>0.72</v>
      </c>
      <c r="V1668" t="n">
        <v>0.75</v>
      </c>
      <c r="W1668" t="n">
        <v>1.14</v>
      </c>
      <c r="X1668" t="n">
        <v>0.07000000000000001</v>
      </c>
      <c r="Y1668" t="n">
        <v>1</v>
      </c>
      <c r="Z1668" t="n">
        <v>10</v>
      </c>
    </row>
    <row r="1669">
      <c r="A1669" t="n">
        <v>83</v>
      </c>
      <c r="B1669" t="n">
        <v>120</v>
      </c>
      <c r="C1669" t="inlineStr">
        <is>
          <t xml:space="preserve">CONCLUIDO	</t>
        </is>
      </c>
      <c r="D1669" t="n">
        <v>10.3034</v>
      </c>
      <c r="E1669" t="n">
        <v>9.710000000000001</v>
      </c>
      <c r="F1669" t="n">
        <v>6.77</v>
      </c>
      <c r="G1669" t="n">
        <v>81.23</v>
      </c>
      <c r="H1669" t="n">
        <v>1.43</v>
      </c>
      <c r="I1669" t="n">
        <v>5</v>
      </c>
      <c r="J1669" t="n">
        <v>270.09</v>
      </c>
      <c r="K1669" t="n">
        <v>57.72</v>
      </c>
      <c r="L1669" t="n">
        <v>21.75</v>
      </c>
      <c r="M1669" t="n">
        <v>3</v>
      </c>
      <c r="N1669" t="n">
        <v>70.62</v>
      </c>
      <c r="O1669" t="n">
        <v>33545.41</v>
      </c>
      <c r="P1669" t="n">
        <v>97.38</v>
      </c>
      <c r="Q1669" t="n">
        <v>204.14</v>
      </c>
      <c r="R1669" t="n">
        <v>24.27</v>
      </c>
      <c r="S1669" t="n">
        <v>17.37</v>
      </c>
      <c r="T1669" t="n">
        <v>1354.65</v>
      </c>
      <c r="U1669" t="n">
        <v>0.72</v>
      </c>
      <c r="V1669" t="n">
        <v>0.75</v>
      </c>
      <c r="W1669" t="n">
        <v>1.14</v>
      </c>
      <c r="X1669" t="n">
        <v>0.08</v>
      </c>
      <c r="Y1669" t="n">
        <v>1</v>
      </c>
      <c r="Z1669" t="n">
        <v>10</v>
      </c>
    </row>
    <row r="1670">
      <c r="A1670" t="n">
        <v>84</v>
      </c>
      <c r="B1670" t="n">
        <v>120</v>
      </c>
      <c r="C1670" t="inlineStr">
        <is>
          <t xml:space="preserve">CONCLUIDO	</t>
        </is>
      </c>
      <c r="D1670" t="n">
        <v>10.301</v>
      </c>
      <c r="E1670" t="n">
        <v>9.710000000000001</v>
      </c>
      <c r="F1670" t="n">
        <v>6.77</v>
      </c>
      <c r="G1670" t="n">
        <v>81.25</v>
      </c>
      <c r="H1670" t="n">
        <v>1.45</v>
      </c>
      <c r="I1670" t="n">
        <v>5</v>
      </c>
      <c r="J1670" t="n">
        <v>270.57</v>
      </c>
      <c r="K1670" t="n">
        <v>57.72</v>
      </c>
      <c r="L1670" t="n">
        <v>22</v>
      </c>
      <c r="M1670" t="n">
        <v>3</v>
      </c>
      <c r="N1670" t="n">
        <v>70.84</v>
      </c>
      <c r="O1670" t="n">
        <v>33604.28</v>
      </c>
      <c r="P1670" t="n">
        <v>97.33</v>
      </c>
      <c r="Q1670" t="n">
        <v>204.14</v>
      </c>
      <c r="R1670" t="n">
        <v>24.32</v>
      </c>
      <c r="S1670" t="n">
        <v>17.37</v>
      </c>
      <c r="T1670" t="n">
        <v>1377.23</v>
      </c>
      <c r="U1670" t="n">
        <v>0.71</v>
      </c>
      <c r="V1670" t="n">
        <v>0.75</v>
      </c>
      <c r="W1670" t="n">
        <v>1.14</v>
      </c>
      <c r="X1670" t="n">
        <v>0.08</v>
      </c>
      <c r="Y1670" t="n">
        <v>1</v>
      </c>
      <c r="Z1670" t="n">
        <v>10</v>
      </c>
    </row>
    <row r="1671">
      <c r="A1671" t="n">
        <v>85</v>
      </c>
      <c r="B1671" t="n">
        <v>120</v>
      </c>
      <c r="C1671" t="inlineStr">
        <is>
          <t xml:space="preserve">CONCLUIDO	</t>
        </is>
      </c>
      <c r="D1671" t="n">
        <v>10.301</v>
      </c>
      <c r="E1671" t="n">
        <v>9.710000000000001</v>
      </c>
      <c r="F1671" t="n">
        <v>6.77</v>
      </c>
      <c r="G1671" t="n">
        <v>81.25</v>
      </c>
      <c r="H1671" t="n">
        <v>1.46</v>
      </c>
      <c r="I1671" t="n">
        <v>5</v>
      </c>
      <c r="J1671" t="n">
        <v>271.05</v>
      </c>
      <c r="K1671" t="n">
        <v>57.72</v>
      </c>
      <c r="L1671" t="n">
        <v>22.25</v>
      </c>
      <c r="M1671" t="n">
        <v>3</v>
      </c>
      <c r="N1671" t="n">
        <v>71.06999999999999</v>
      </c>
      <c r="O1671" t="n">
        <v>33663.24</v>
      </c>
      <c r="P1671" t="n">
        <v>97.19</v>
      </c>
      <c r="Q1671" t="n">
        <v>204.14</v>
      </c>
      <c r="R1671" t="n">
        <v>24.42</v>
      </c>
      <c r="S1671" t="n">
        <v>17.37</v>
      </c>
      <c r="T1671" t="n">
        <v>1425.75</v>
      </c>
      <c r="U1671" t="n">
        <v>0.71</v>
      </c>
      <c r="V1671" t="n">
        <v>0.75</v>
      </c>
      <c r="W1671" t="n">
        <v>1.14</v>
      </c>
      <c r="X1671" t="n">
        <v>0.08</v>
      </c>
      <c r="Y1671" t="n">
        <v>1</v>
      </c>
      <c r="Z1671" t="n">
        <v>10</v>
      </c>
    </row>
    <row r="1672">
      <c r="A1672" t="n">
        <v>86</v>
      </c>
      <c r="B1672" t="n">
        <v>120</v>
      </c>
      <c r="C1672" t="inlineStr">
        <is>
          <t xml:space="preserve">CONCLUIDO	</t>
        </is>
      </c>
      <c r="D1672" t="n">
        <v>10.2987</v>
      </c>
      <c r="E1672" t="n">
        <v>9.710000000000001</v>
      </c>
      <c r="F1672" t="n">
        <v>6.77</v>
      </c>
      <c r="G1672" t="n">
        <v>81.28</v>
      </c>
      <c r="H1672" t="n">
        <v>1.47</v>
      </c>
      <c r="I1672" t="n">
        <v>5</v>
      </c>
      <c r="J1672" t="n">
        <v>271.52</v>
      </c>
      <c r="K1672" t="n">
        <v>57.72</v>
      </c>
      <c r="L1672" t="n">
        <v>22.5</v>
      </c>
      <c r="M1672" t="n">
        <v>3</v>
      </c>
      <c r="N1672" t="n">
        <v>71.3</v>
      </c>
      <c r="O1672" t="n">
        <v>33722.28</v>
      </c>
      <c r="P1672" t="n">
        <v>96.90000000000001</v>
      </c>
      <c r="Q1672" t="n">
        <v>204.14</v>
      </c>
      <c r="R1672" t="n">
        <v>24.33</v>
      </c>
      <c r="S1672" t="n">
        <v>17.37</v>
      </c>
      <c r="T1672" t="n">
        <v>1380.28</v>
      </c>
      <c r="U1672" t="n">
        <v>0.71</v>
      </c>
      <c r="V1672" t="n">
        <v>0.75</v>
      </c>
      <c r="W1672" t="n">
        <v>1.15</v>
      </c>
      <c r="X1672" t="n">
        <v>0.08</v>
      </c>
      <c r="Y1672" t="n">
        <v>1</v>
      </c>
      <c r="Z1672" t="n">
        <v>10</v>
      </c>
    </row>
    <row r="1673">
      <c r="A1673" t="n">
        <v>87</v>
      </c>
      <c r="B1673" t="n">
        <v>120</v>
      </c>
      <c r="C1673" t="inlineStr">
        <is>
          <t xml:space="preserve">CONCLUIDO	</t>
        </is>
      </c>
      <c r="D1673" t="n">
        <v>10.3051</v>
      </c>
      <c r="E1673" t="n">
        <v>9.699999999999999</v>
      </c>
      <c r="F1673" t="n">
        <v>6.77</v>
      </c>
      <c r="G1673" t="n">
        <v>81.20999999999999</v>
      </c>
      <c r="H1673" t="n">
        <v>1.49</v>
      </c>
      <c r="I1673" t="n">
        <v>5</v>
      </c>
      <c r="J1673" t="n">
        <v>272</v>
      </c>
      <c r="K1673" t="n">
        <v>57.72</v>
      </c>
      <c r="L1673" t="n">
        <v>22.75</v>
      </c>
      <c r="M1673" t="n">
        <v>3</v>
      </c>
      <c r="N1673" t="n">
        <v>71.53</v>
      </c>
      <c r="O1673" t="n">
        <v>33781.41</v>
      </c>
      <c r="P1673" t="n">
        <v>96.51000000000001</v>
      </c>
      <c r="Q1673" t="n">
        <v>204.14</v>
      </c>
      <c r="R1673" t="n">
        <v>24.22</v>
      </c>
      <c r="S1673" t="n">
        <v>17.37</v>
      </c>
      <c r="T1673" t="n">
        <v>1327.94</v>
      </c>
      <c r="U1673" t="n">
        <v>0.72</v>
      </c>
      <c r="V1673" t="n">
        <v>0.75</v>
      </c>
      <c r="W1673" t="n">
        <v>1.14</v>
      </c>
      <c r="X1673" t="n">
        <v>0.08</v>
      </c>
      <c r="Y1673" t="n">
        <v>1</v>
      </c>
      <c r="Z1673" t="n">
        <v>10</v>
      </c>
    </row>
    <row r="1674">
      <c r="A1674" t="n">
        <v>88</v>
      </c>
      <c r="B1674" t="n">
        <v>120</v>
      </c>
      <c r="C1674" t="inlineStr">
        <is>
          <t xml:space="preserve">CONCLUIDO	</t>
        </is>
      </c>
      <c r="D1674" t="n">
        <v>10.3773</v>
      </c>
      <c r="E1674" t="n">
        <v>9.640000000000001</v>
      </c>
      <c r="F1674" t="n">
        <v>6.75</v>
      </c>
      <c r="G1674" t="n">
        <v>101.18</v>
      </c>
      <c r="H1674" t="n">
        <v>1.5</v>
      </c>
      <c r="I1674" t="n">
        <v>4</v>
      </c>
      <c r="J1674" t="n">
        <v>272.49</v>
      </c>
      <c r="K1674" t="n">
        <v>57.72</v>
      </c>
      <c r="L1674" t="n">
        <v>23</v>
      </c>
      <c r="M1674" t="n">
        <v>2</v>
      </c>
      <c r="N1674" t="n">
        <v>71.76000000000001</v>
      </c>
      <c r="O1674" t="n">
        <v>33840.76</v>
      </c>
      <c r="P1674" t="n">
        <v>95.95999999999999</v>
      </c>
      <c r="Q1674" t="n">
        <v>204.14</v>
      </c>
      <c r="R1674" t="n">
        <v>23.45</v>
      </c>
      <c r="S1674" t="n">
        <v>17.37</v>
      </c>
      <c r="T1674" t="n">
        <v>948.74</v>
      </c>
      <c r="U1674" t="n">
        <v>0.74</v>
      </c>
      <c r="V1674" t="n">
        <v>0.76</v>
      </c>
      <c r="W1674" t="n">
        <v>1.14</v>
      </c>
      <c r="X1674" t="n">
        <v>0.05</v>
      </c>
      <c r="Y1674" t="n">
        <v>1</v>
      </c>
      <c r="Z1674" t="n">
        <v>10</v>
      </c>
    </row>
    <row r="1675">
      <c r="A1675" t="n">
        <v>89</v>
      </c>
      <c r="B1675" t="n">
        <v>120</v>
      </c>
      <c r="C1675" t="inlineStr">
        <is>
          <t xml:space="preserve">CONCLUIDO	</t>
        </is>
      </c>
      <c r="D1675" t="n">
        <v>10.3788</v>
      </c>
      <c r="E1675" t="n">
        <v>9.640000000000001</v>
      </c>
      <c r="F1675" t="n">
        <v>6.74</v>
      </c>
      <c r="G1675" t="n">
        <v>101.16</v>
      </c>
      <c r="H1675" t="n">
        <v>1.52</v>
      </c>
      <c r="I1675" t="n">
        <v>4</v>
      </c>
      <c r="J1675" t="n">
        <v>272.97</v>
      </c>
      <c r="K1675" t="n">
        <v>57.72</v>
      </c>
      <c r="L1675" t="n">
        <v>23.25</v>
      </c>
      <c r="M1675" t="n">
        <v>2</v>
      </c>
      <c r="N1675" t="n">
        <v>71.98999999999999</v>
      </c>
      <c r="O1675" t="n">
        <v>33900.07</v>
      </c>
      <c r="P1675" t="n">
        <v>95.98999999999999</v>
      </c>
      <c r="Q1675" t="n">
        <v>204.14</v>
      </c>
      <c r="R1675" t="n">
        <v>23.49</v>
      </c>
      <c r="S1675" t="n">
        <v>17.37</v>
      </c>
      <c r="T1675" t="n">
        <v>967.48</v>
      </c>
      <c r="U1675" t="n">
        <v>0.74</v>
      </c>
      <c r="V1675" t="n">
        <v>0.76</v>
      </c>
      <c r="W1675" t="n">
        <v>1.14</v>
      </c>
      <c r="X1675" t="n">
        <v>0.05</v>
      </c>
      <c r="Y1675" t="n">
        <v>1</v>
      </c>
      <c r="Z1675" t="n">
        <v>10</v>
      </c>
    </row>
    <row r="1676">
      <c r="A1676" t="n">
        <v>90</v>
      </c>
      <c r="B1676" t="n">
        <v>120</v>
      </c>
      <c r="C1676" t="inlineStr">
        <is>
          <t xml:space="preserve">CONCLUIDO	</t>
        </is>
      </c>
      <c r="D1676" t="n">
        <v>10.3743</v>
      </c>
      <c r="E1676" t="n">
        <v>9.640000000000001</v>
      </c>
      <c r="F1676" t="n">
        <v>6.75</v>
      </c>
      <c r="G1676" t="n">
        <v>101.22</v>
      </c>
      <c r="H1676" t="n">
        <v>1.53</v>
      </c>
      <c r="I1676" t="n">
        <v>4</v>
      </c>
      <c r="J1676" t="n">
        <v>273.45</v>
      </c>
      <c r="K1676" t="n">
        <v>57.72</v>
      </c>
      <c r="L1676" t="n">
        <v>23.5</v>
      </c>
      <c r="M1676" t="n">
        <v>2</v>
      </c>
      <c r="N1676" t="n">
        <v>72.22</v>
      </c>
      <c r="O1676" t="n">
        <v>33959.47</v>
      </c>
      <c r="P1676" t="n">
        <v>96.11</v>
      </c>
      <c r="Q1676" t="n">
        <v>204.14</v>
      </c>
      <c r="R1676" t="n">
        <v>23.56</v>
      </c>
      <c r="S1676" t="n">
        <v>17.37</v>
      </c>
      <c r="T1676" t="n">
        <v>1002.09</v>
      </c>
      <c r="U1676" t="n">
        <v>0.74</v>
      </c>
      <c r="V1676" t="n">
        <v>0.76</v>
      </c>
      <c r="W1676" t="n">
        <v>1.14</v>
      </c>
      <c r="X1676" t="n">
        <v>0.06</v>
      </c>
      <c r="Y1676" t="n">
        <v>1</v>
      </c>
      <c r="Z1676" t="n">
        <v>10</v>
      </c>
    </row>
    <row r="1677">
      <c r="A1677" t="n">
        <v>91</v>
      </c>
      <c r="B1677" t="n">
        <v>120</v>
      </c>
      <c r="C1677" t="inlineStr">
        <is>
          <t xml:space="preserve">CONCLUIDO	</t>
        </is>
      </c>
      <c r="D1677" t="n">
        <v>10.3719</v>
      </c>
      <c r="E1677" t="n">
        <v>9.640000000000001</v>
      </c>
      <c r="F1677" t="n">
        <v>6.75</v>
      </c>
      <c r="G1677" t="n">
        <v>101.25</v>
      </c>
      <c r="H1677" t="n">
        <v>1.54</v>
      </c>
      <c r="I1677" t="n">
        <v>4</v>
      </c>
      <c r="J1677" t="n">
        <v>273.93</v>
      </c>
      <c r="K1677" t="n">
        <v>57.72</v>
      </c>
      <c r="L1677" t="n">
        <v>23.75</v>
      </c>
      <c r="M1677" t="n">
        <v>2</v>
      </c>
      <c r="N1677" t="n">
        <v>72.45999999999999</v>
      </c>
      <c r="O1677" t="n">
        <v>34018.96</v>
      </c>
      <c r="P1677" t="n">
        <v>96.37</v>
      </c>
      <c r="Q1677" t="n">
        <v>204.14</v>
      </c>
      <c r="R1677" t="n">
        <v>23.66</v>
      </c>
      <c r="S1677" t="n">
        <v>17.37</v>
      </c>
      <c r="T1677" t="n">
        <v>1053.22</v>
      </c>
      <c r="U1677" t="n">
        <v>0.73</v>
      </c>
      <c r="V1677" t="n">
        <v>0.76</v>
      </c>
      <c r="W1677" t="n">
        <v>1.14</v>
      </c>
      <c r="X1677" t="n">
        <v>0.06</v>
      </c>
      <c r="Y1677" t="n">
        <v>1</v>
      </c>
      <c r="Z1677" t="n">
        <v>10</v>
      </c>
    </row>
    <row r="1678">
      <c r="A1678" t="n">
        <v>92</v>
      </c>
      <c r="B1678" t="n">
        <v>120</v>
      </c>
      <c r="C1678" t="inlineStr">
        <is>
          <t xml:space="preserve">CONCLUIDO	</t>
        </is>
      </c>
      <c r="D1678" t="n">
        <v>10.3717</v>
      </c>
      <c r="E1678" t="n">
        <v>9.640000000000001</v>
      </c>
      <c r="F1678" t="n">
        <v>6.75</v>
      </c>
      <c r="G1678" t="n">
        <v>101.26</v>
      </c>
      <c r="H1678" t="n">
        <v>1.56</v>
      </c>
      <c r="I1678" t="n">
        <v>4</v>
      </c>
      <c r="J1678" t="n">
        <v>274.41</v>
      </c>
      <c r="K1678" t="n">
        <v>57.72</v>
      </c>
      <c r="L1678" t="n">
        <v>24</v>
      </c>
      <c r="M1678" t="n">
        <v>2</v>
      </c>
      <c r="N1678" t="n">
        <v>72.69</v>
      </c>
      <c r="O1678" t="n">
        <v>34078.55</v>
      </c>
      <c r="P1678" t="n">
        <v>96.5</v>
      </c>
      <c r="Q1678" t="n">
        <v>204.14</v>
      </c>
      <c r="R1678" t="n">
        <v>23.64</v>
      </c>
      <c r="S1678" t="n">
        <v>17.37</v>
      </c>
      <c r="T1678" t="n">
        <v>1040.16</v>
      </c>
      <c r="U1678" t="n">
        <v>0.74</v>
      </c>
      <c r="V1678" t="n">
        <v>0.76</v>
      </c>
      <c r="W1678" t="n">
        <v>1.14</v>
      </c>
      <c r="X1678" t="n">
        <v>0.06</v>
      </c>
      <c r="Y1678" t="n">
        <v>1</v>
      </c>
      <c r="Z1678" t="n">
        <v>10</v>
      </c>
    </row>
    <row r="1679">
      <c r="A1679" t="n">
        <v>93</v>
      </c>
      <c r="B1679" t="n">
        <v>120</v>
      </c>
      <c r="C1679" t="inlineStr">
        <is>
          <t xml:space="preserve">CONCLUIDO	</t>
        </is>
      </c>
      <c r="D1679" t="n">
        <v>10.369</v>
      </c>
      <c r="E1679" t="n">
        <v>9.640000000000001</v>
      </c>
      <c r="F1679" t="n">
        <v>6.75</v>
      </c>
      <c r="G1679" t="n">
        <v>101.3</v>
      </c>
      <c r="H1679" t="n">
        <v>1.57</v>
      </c>
      <c r="I1679" t="n">
        <v>4</v>
      </c>
      <c r="J1679" t="n">
        <v>274.9</v>
      </c>
      <c r="K1679" t="n">
        <v>57.72</v>
      </c>
      <c r="L1679" t="n">
        <v>24.25</v>
      </c>
      <c r="M1679" t="n">
        <v>2</v>
      </c>
      <c r="N1679" t="n">
        <v>72.92</v>
      </c>
      <c r="O1679" t="n">
        <v>34138.22</v>
      </c>
      <c r="P1679" t="n">
        <v>96.48999999999999</v>
      </c>
      <c r="Q1679" t="n">
        <v>204.14</v>
      </c>
      <c r="R1679" t="n">
        <v>23.72</v>
      </c>
      <c r="S1679" t="n">
        <v>17.37</v>
      </c>
      <c r="T1679" t="n">
        <v>1084.67</v>
      </c>
      <c r="U1679" t="n">
        <v>0.73</v>
      </c>
      <c r="V1679" t="n">
        <v>0.76</v>
      </c>
      <c r="W1679" t="n">
        <v>1.14</v>
      </c>
      <c r="X1679" t="n">
        <v>0.06</v>
      </c>
      <c r="Y1679" t="n">
        <v>1</v>
      </c>
      <c r="Z1679" t="n">
        <v>10</v>
      </c>
    </row>
    <row r="1680">
      <c r="A1680" t="n">
        <v>94</v>
      </c>
      <c r="B1680" t="n">
        <v>120</v>
      </c>
      <c r="C1680" t="inlineStr">
        <is>
          <t xml:space="preserve">CONCLUIDO	</t>
        </is>
      </c>
      <c r="D1680" t="n">
        <v>10.3761</v>
      </c>
      <c r="E1680" t="n">
        <v>9.640000000000001</v>
      </c>
      <c r="F1680" t="n">
        <v>6.75</v>
      </c>
      <c r="G1680" t="n">
        <v>101.2</v>
      </c>
      <c r="H1680" t="n">
        <v>1.58</v>
      </c>
      <c r="I1680" t="n">
        <v>4</v>
      </c>
      <c r="J1680" t="n">
        <v>275.38</v>
      </c>
      <c r="K1680" t="n">
        <v>57.72</v>
      </c>
      <c r="L1680" t="n">
        <v>24.5</v>
      </c>
      <c r="M1680" t="n">
        <v>2</v>
      </c>
      <c r="N1680" t="n">
        <v>73.16</v>
      </c>
      <c r="O1680" t="n">
        <v>34197.98</v>
      </c>
      <c r="P1680" t="n">
        <v>96.62</v>
      </c>
      <c r="Q1680" t="n">
        <v>204.14</v>
      </c>
      <c r="R1680" t="n">
        <v>23.59</v>
      </c>
      <c r="S1680" t="n">
        <v>17.37</v>
      </c>
      <c r="T1680" t="n">
        <v>1017.34</v>
      </c>
      <c r="U1680" t="n">
        <v>0.74</v>
      </c>
      <c r="V1680" t="n">
        <v>0.76</v>
      </c>
      <c r="W1680" t="n">
        <v>1.14</v>
      </c>
      <c r="X1680" t="n">
        <v>0.06</v>
      </c>
      <c r="Y1680" t="n">
        <v>1</v>
      </c>
      <c r="Z1680" t="n">
        <v>10</v>
      </c>
    </row>
    <row r="1681">
      <c r="A1681" t="n">
        <v>95</v>
      </c>
      <c r="B1681" t="n">
        <v>120</v>
      </c>
      <c r="C1681" t="inlineStr">
        <is>
          <t xml:space="preserve">CONCLUIDO	</t>
        </is>
      </c>
      <c r="D1681" t="n">
        <v>10.3791</v>
      </c>
      <c r="E1681" t="n">
        <v>9.630000000000001</v>
      </c>
      <c r="F1681" t="n">
        <v>6.74</v>
      </c>
      <c r="G1681" t="n">
        <v>101.15</v>
      </c>
      <c r="H1681" t="n">
        <v>1.6</v>
      </c>
      <c r="I1681" t="n">
        <v>4</v>
      </c>
      <c r="J1681" t="n">
        <v>275.87</v>
      </c>
      <c r="K1681" t="n">
        <v>57.72</v>
      </c>
      <c r="L1681" t="n">
        <v>24.75</v>
      </c>
      <c r="M1681" t="n">
        <v>2</v>
      </c>
      <c r="N1681" t="n">
        <v>73.39</v>
      </c>
      <c r="O1681" t="n">
        <v>34257.84</v>
      </c>
      <c r="P1681" t="n">
        <v>96.66</v>
      </c>
      <c r="Q1681" t="n">
        <v>204.14</v>
      </c>
      <c r="R1681" t="n">
        <v>23.54</v>
      </c>
      <c r="S1681" t="n">
        <v>17.37</v>
      </c>
      <c r="T1681" t="n">
        <v>993.72</v>
      </c>
      <c r="U1681" t="n">
        <v>0.74</v>
      </c>
      <c r="V1681" t="n">
        <v>0.76</v>
      </c>
      <c r="W1681" t="n">
        <v>1.14</v>
      </c>
      <c r="X1681" t="n">
        <v>0.05</v>
      </c>
      <c r="Y1681" t="n">
        <v>1</v>
      </c>
      <c r="Z1681" t="n">
        <v>10</v>
      </c>
    </row>
    <row r="1682">
      <c r="A1682" t="n">
        <v>96</v>
      </c>
      <c r="B1682" t="n">
        <v>120</v>
      </c>
      <c r="C1682" t="inlineStr">
        <is>
          <t xml:space="preserve">CONCLUIDO	</t>
        </is>
      </c>
      <c r="D1682" t="n">
        <v>10.3824</v>
      </c>
      <c r="E1682" t="n">
        <v>9.630000000000001</v>
      </c>
      <c r="F1682" t="n">
        <v>6.74</v>
      </c>
      <c r="G1682" t="n">
        <v>101.11</v>
      </c>
      <c r="H1682" t="n">
        <v>1.61</v>
      </c>
      <c r="I1682" t="n">
        <v>4</v>
      </c>
      <c r="J1682" t="n">
        <v>276.35</v>
      </c>
      <c r="K1682" t="n">
        <v>57.72</v>
      </c>
      <c r="L1682" t="n">
        <v>25</v>
      </c>
      <c r="M1682" t="n">
        <v>2</v>
      </c>
      <c r="N1682" t="n">
        <v>73.63</v>
      </c>
      <c r="O1682" t="n">
        <v>34317.79</v>
      </c>
      <c r="P1682" t="n">
        <v>96.72</v>
      </c>
      <c r="Q1682" t="n">
        <v>204.14</v>
      </c>
      <c r="R1682" t="n">
        <v>23.42</v>
      </c>
      <c r="S1682" t="n">
        <v>17.37</v>
      </c>
      <c r="T1682" t="n">
        <v>932.34</v>
      </c>
      <c r="U1682" t="n">
        <v>0.74</v>
      </c>
      <c r="V1682" t="n">
        <v>0.76</v>
      </c>
      <c r="W1682" t="n">
        <v>1.14</v>
      </c>
      <c r="X1682" t="n">
        <v>0.05</v>
      </c>
      <c r="Y1682" t="n">
        <v>1</v>
      </c>
      <c r="Z1682" t="n">
        <v>10</v>
      </c>
    </row>
    <row r="1683">
      <c r="A1683" t="n">
        <v>97</v>
      </c>
      <c r="B1683" t="n">
        <v>120</v>
      </c>
      <c r="C1683" t="inlineStr">
        <is>
          <t xml:space="preserve">CONCLUIDO	</t>
        </is>
      </c>
      <c r="D1683" t="n">
        <v>10.3749</v>
      </c>
      <c r="E1683" t="n">
        <v>9.640000000000001</v>
      </c>
      <c r="F1683" t="n">
        <v>6.75</v>
      </c>
      <c r="G1683" t="n">
        <v>101.21</v>
      </c>
      <c r="H1683" t="n">
        <v>1.62</v>
      </c>
      <c r="I1683" t="n">
        <v>4</v>
      </c>
      <c r="J1683" t="n">
        <v>276.84</v>
      </c>
      <c r="K1683" t="n">
        <v>57.72</v>
      </c>
      <c r="L1683" t="n">
        <v>25.25</v>
      </c>
      <c r="M1683" t="n">
        <v>2</v>
      </c>
      <c r="N1683" t="n">
        <v>73.87</v>
      </c>
      <c r="O1683" t="n">
        <v>34377.83</v>
      </c>
      <c r="P1683" t="n">
        <v>96.81</v>
      </c>
      <c r="Q1683" t="n">
        <v>204.14</v>
      </c>
      <c r="R1683" t="n">
        <v>23.52</v>
      </c>
      <c r="S1683" t="n">
        <v>17.37</v>
      </c>
      <c r="T1683" t="n">
        <v>982.75</v>
      </c>
      <c r="U1683" t="n">
        <v>0.74</v>
      </c>
      <c r="V1683" t="n">
        <v>0.76</v>
      </c>
      <c r="W1683" t="n">
        <v>1.14</v>
      </c>
      <c r="X1683" t="n">
        <v>0.06</v>
      </c>
      <c r="Y1683" t="n">
        <v>1</v>
      </c>
      <c r="Z1683" t="n">
        <v>10</v>
      </c>
    </row>
    <row r="1684">
      <c r="A1684" t="n">
        <v>98</v>
      </c>
      <c r="B1684" t="n">
        <v>120</v>
      </c>
      <c r="C1684" t="inlineStr">
        <is>
          <t xml:space="preserve">CONCLUIDO	</t>
        </is>
      </c>
      <c r="D1684" t="n">
        <v>10.3764</v>
      </c>
      <c r="E1684" t="n">
        <v>9.640000000000001</v>
      </c>
      <c r="F1684" t="n">
        <v>6.75</v>
      </c>
      <c r="G1684" t="n">
        <v>101.19</v>
      </c>
      <c r="H1684" t="n">
        <v>1.64</v>
      </c>
      <c r="I1684" t="n">
        <v>4</v>
      </c>
      <c r="J1684" t="n">
        <v>277.33</v>
      </c>
      <c r="K1684" t="n">
        <v>57.72</v>
      </c>
      <c r="L1684" t="n">
        <v>25.5</v>
      </c>
      <c r="M1684" t="n">
        <v>2</v>
      </c>
      <c r="N1684" t="n">
        <v>74.09999999999999</v>
      </c>
      <c r="O1684" t="n">
        <v>34437.96</v>
      </c>
      <c r="P1684" t="n">
        <v>96.73</v>
      </c>
      <c r="Q1684" t="n">
        <v>204.14</v>
      </c>
      <c r="R1684" t="n">
        <v>23.57</v>
      </c>
      <c r="S1684" t="n">
        <v>17.37</v>
      </c>
      <c r="T1684" t="n">
        <v>1007.43</v>
      </c>
      <c r="U1684" t="n">
        <v>0.74</v>
      </c>
      <c r="V1684" t="n">
        <v>0.76</v>
      </c>
      <c r="W1684" t="n">
        <v>1.14</v>
      </c>
      <c r="X1684" t="n">
        <v>0.06</v>
      </c>
      <c r="Y1684" t="n">
        <v>1</v>
      </c>
      <c r="Z1684" t="n">
        <v>10</v>
      </c>
    </row>
    <row r="1685">
      <c r="A1685" t="n">
        <v>99</v>
      </c>
      <c r="B1685" t="n">
        <v>120</v>
      </c>
      <c r="C1685" t="inlineStr">
        <is>
          <t xml:space="preserve">CONCLUIDO	</t>
        </is>
      </c>
      <c r="D1685" t="n">
        <v>10.3693</v>
      </c>
      <c r="E1685" t="n">
        <v>9.640000000000001</v>
      </c>
      <c r="F1685" t="n">
        <v>6.75</v>
      </c>
      <c r="G1685" t="n">
        <v>101.29</v>
      </c>
      <c r="H1685" t="n">
        <v>1.65</v>
      </c>
      <c r="I1685" t="n">
        <v>4</v>
      </c>
      <c r="J1685" t="n">
        <v>277.82</v>
      </c>
      <c r="K1685" t="n">
        <v>57.72</v>
      </c>
      <c r="L1685" t="n">
        <v>25.75</v>
      </c>
      <c r="M1685" t="n">
        <v>2</v>
      </c>
      <c r="N1685" t="n">
        <v>74.34</v>
      </c>
      <c r="O1685" t="n">
        <v>34498.19</v>
      </c>
      <c r="P1685" t="n">
        <v>96.83</v>
      </c>
      <c r="Q1685" t="n">
        <v>204.14</v>
      </c>
      <c r="R1685" t="n">
        <v>23.76</v>
      </c>
      <c r="S1685" t="n">
        <v>17.37</v>
      </c>
      <c r="T1685" t="n">
        <v>1101.16</v>
      </c>
      <c r="U1685" t="n">
        <v>0.73</v>
      </c>
      <c r="V1685" t="n">
        <v>0.76</v>
      </c>
      <c r="W1685" t="n">
        <v>1.14</v>
      </c>
      <c r="X1685" t="n">
        <v>0.06</v>
      </c>
      <c r="Y1685" t="n">
        <v>1</v>
      </c>
      <c r="Z1685" t="n">
        <v>10</v>
      </c>
    </row>
    <row r="1686">
      <c r="A1686" t="n">
        <v>100</v>
      </c>
      <c r="B1686" t="n">
        <v>120</v>
      </c>
      <c r="C1686" t="inlineStr">
        <is>
          <t xml:space="preserve">CONCLUIDO	</t>
        </is>
      </c>
      <c r="D1686" t="n">
        <v>10.3696</v>
      </c>
      <c r="E1686" t="n">
        <v>9.640000000000001</v>
      </c>
      <c r="F1686" t="n">
        <v>6.75</v>
      </c>
      <c r="G1686" t="n">
        <v>101.29</v>
      </c>
      <c r="H1686" t="n">
        <v>1.66</v>
      </c>
      <c r="I1686" t="n">
        <v>4</v>
      </c>
      <c r="J1686" t="n">
        <v>278.31</v>
      </c>
      <c r="K1686" t="n">
        <v>57.72</v>
      </c>
      <c r="L1686" t="n">
        <v>26</v>
      </c>
      <c r="M1686" t="n">
        <v>2</v>
      </c>
      <c r="N1686" t="n">
        <v>74.58</v>
      </c>
      <c r="O1686" t="n">
        <v>34558.51</v>
      </c>
      <c r="P1686" t="n">
        <v>96.76000000000001</v>
      </c>
      <c r="Q1686" t="n">
        <v>204.14</v>
      </c>
      <c r="R1686" t="n">
        <v>23.71</v>
      </c>
      <c r="S1686" t="n">
        <v>17.37</v>
      </c>
      <c r="T1686" t="n">
        <v>1078</v>
      </c>
      <c r="U1686" t="n">
        <v>0.73</v>
      </c>
      <c r="V1686" t="n">
        <v>0.76</v>
      </c>
      <c r="W1686" t="n">
        <v>1.14</v>
      </c>
      <c r="X1686" t="n">
        <v>0.06</v>
      </c>
      <c r="Y1686" t="n">
        <v>1</v>
      </c>
      <c r="Z1686" t="n">
        <v>10</v>
      </c>
    </row>
    <row r="1687">
      <c r="A1687" t="n">
        <v>101</v>
      </c>
      <c r="B1687" t="n">
        <v>120</v>
      </c>
      <c r="C1687" t="inlineStr">
        <is>
          <t xml:space="preserve">CONCLUIDO	</t>
        </is>
      </c>
      <c r="D1687" t="n">
        <v>10.3737</v>
      </c>
      <c r="E1687" t="n">
        <v>9.640000000000001</v>
      </c>
      <c r="F1687" t="n">
        <v>6.75</v>
      </c>
      <c r="G1687" t="n">
        <v>101.23</v>
      </c>
      <c r="H1687" t="n">
        <v>1.68</v>
      </c>
      <c r="I1687" t="n">
        <v>4</v>
      </c>
      <c r="J1687" t="n">
        <v>278.79</v>
      </c>
      <c r="K1687" t="n">
        <v>57.72</v>
      </c>
      <c r="L1687" t="n">
        <v>26.25</v>
      </c>
      <c r="M1687" t="n">
        <v>2</v>
      </c>
      <c r="N1687" t="n">
        <v>74.81999999999999</v>
      </c>
      <c r="O1687" t="n">
        <v>34618.92</v>
      </c>
      <c r="P1687" t="n">
        <v>96.67</v>
      </c>
      <c r="Q1687" t="n">
        <v>204.14</v>
      </c>
      <c r="R1687" t="n">
        <v>23.68</v>
      </c>
      <c r="S1687" t="n">
        <v>17.37</v>
      </c>
      <c r="T1687" t="n">
        <v>1064.38</v>
      </c>
      <c r="U1687" t="n">
        <v>0.73</v>
      </c>
      <c r="V1687" t="n">
        <v>0.76</v>
      </c>
      <c r="W1687" t="n">
        <v>1.14</v>
      </c>
      <c r="X1687" t="n">
        <v>0.06</v>
      </c>
      <c r="Y1687" t="n">
        <v>1</v>
      </c>
      <c r="Z1687" t="n">
        <v>10</v>
      </c>
    </row>
    <row r="1688">
      <c r="A1688" t="n">
        <v>102</v>
      </c>
      <c r="B1688" t="n">
        <v>120</v>
      </c>
      <c r="C1688" t="inlineStr">
        <is>
          <t xml:space="preserve">CONCLUIDO	</t>
        </is>
      </c>
      <c r="D1688" t="n">
        <v>10.3764</v>
      </c>
      <c r="E1688" t="n">
        <v>9.640000000000001</v>
      </c>
      <c r="F1688" t="n">
        <v>6.75</v>
      </c>
      <c r="G1688" t="n">
        <v>101.19</v>
      </c>
      <c r="H1688" t="n">
        <v>1.69</v>
      </c>
      <c r="I1688" t="n">
        <v>4</v>
      </c>
      <c r="J1688" t="n">
        <v>279.29</v>
      </c>
      <c r="K1688" t="n">
        <v>57.72</v>
      </c>
      <c r="L1688" t="n">
        <v>26.5</v>
      </c>
      <c r="M1688" t="n">
        <v>2</v>
      </c>
      <c r="N1688" t="n">
        <v>75.06</v>
      </c>
      <c r="O1688" t="n">
        <v>34679.43</v>
      </c>
      <c r="P1688" t="n">
        <v>96.48</v>
      </c>
      <c r="Q1688" t="n">
        <v>204.14</v>
      </c>
      <c r="R1688" t="n">
        <v>23.55</v>
      </c>
      <c r="S1688" t="n">
        <v>17.37</v>
      </c>
      <c r="T1688" t="n">
        <v>996.86</v>
      </c>
      <c r="U1688" t="n">
        <v>0.74</v>
      </c>
      <c r="V1688" t="n">
        <v>0.76</v>
      </c>
      <c r="W1688" t="n">
        <v>1.14</v>
      </c>
      <c r="X1688" t="n">
        <v>0.06</v>
      </c>
      <c r="Y1688" t="n">
        <v>1</v>
      </c>
      <c r="Z1688" t="n">
        <v>10</v>
      </c>
    </row>
    <row r="1689">
      <c r="A1689" t="n">
        <v>103</v>
      </c>
      <c r="B1689" t="n">
        <v>120</v>
      </c>
      <c r="C1689" t="inlineStr">
        <is>
          <t xml:space="preserve">CONCLUIDO	</t>
        </is>
      </c>
      <c r="D1689" t="n">
        <v>10.3764</v>
      </c>
      <c r="E1689" t="n">
        <v>9.640000000000001</v>
      </c>
      <c r="F1689" t="n">
        <v>6.75</v>
      </c>
      <c r="G1689" t="n">
        <v>101.19</v>
      </c>
      <c r="H1689" t="n">
        <v>1.7</v>
      </c>
      <c r="I1689" t="n">
        <v>4</v>
      </c>
      <c r="J1689" t="n">
        <v>279.78</v>
      </c>
      <c r="K1689" t="n">
        <v>57.72</v>
      </c>
      <c r="L1689" t="n">
        <v>26.75</v>
      </c>
      <c r="M1689" t="n">
        <v>2</v>
      </c>
      <c r="N1689" t="n">
        <v>75.3</v>
      </c>
      <c r="O1689" t="n">
        <v>34740.03</v>
      </c>
      <c r="P1689" t="n">
        <v>96.48</v>
      </c>
      <c r="Q1689" t="n">
        <v>204.14</v>
      </c>
      <c r="R1689" t="n">
        <v>23.53</v>
      </c>
      <c r="S1689" t="n">
        <v>17.37</v>
      </c>
      <c r="T1689" t="n">
        <v>985.83</v>
      </c>
      <c r="U1689" t="n">
        <v>0.74</v>
      </c>
      <c r="V1689" t="n">
        <v>0.76</v>
      </c>
      <c r="W1689" t="n">
        <v>1.14</v>
      </c>
      <c r="X1689" t="n">
        <v>0.05</v>
      </c>
      <c r="Y1689" t="n">
        <v>1</v>
      </c>
      <c r="Z1689" t="n">
        <v>10</v>
      </c>
    </row>
    <row r="1690">
      <c r="A1690" t="n">
        <v>104</v>
      </c>
      <c r="B1690" t="n">
        <v>120</v>
      </c>
      <c r="C1690" t="inlineStr">
        <is>
          <t xml:space="preserve">CONCLUIDO	</t>
        </is>
      </c>
      <c r="D1690" t="n">
        <v>10.3788</v>
      </c>
      <c r="E1690" t="n">
        <v>9.640000000000001</v>
      </c>
      <c r="F1690" t="n">
        <v>6.74</v>
      </c>
      <c r="G1690" t="n">
        <v>101.16</v>
      </c>
      <c r="H1690" t="n">
        <v>1.72</v>
      </c>
      <c r="I1690" t="n">
        <v>4</v>
      </c>
      <c r="J1690" t="n">
        <v>280.27</v>
      </c>
      <c r="K1690" t="n">
        <v>57.72</v>
      </c>
      <c r="L1690" t="n">
        <v>27</v>
      </c>
      <c r="M1690" t="n">
        <v>2</v>
      </c>
      <c r="N1690" t="n">
        <v>75.54000000000001</v>
      </c>
      <c r="O1690" t="n">
        <v>34800.73</v>
      </c>
      <c r="P1690" t="n">
        <v>96.34999999999999</v>
      </c>
      <c r="Q1690" t="n">
        <v>204.14</v>
      </c>
      <c r="R1690" t="n">
        <v>23.5</v>
      </c>
      <c r="S1690" t="n">
        <v>17.37</v>
      </c>
      <c r="T1690" t="n">
        <v>971.38</v>
      </c>
      <c r="U1690" t="n">
        <v>0.74</v>
      </c>
      <c r="V1690" t="n">
        <v>0.76</v>
      </c>
      <c r="W1690" t="n">
        <v>1.14</v>
      </c>
      <c r="X1690" t="n">
        <v>0.05</v>
      </c>
      <c r="Y1690" t="n">
        <v>1</v>
      </c>
      <c r="Z1690" t="n">
        <v>10</v>
      </c>
    </row>
    <row r="1691">
      <c r="A1691" t="n">
        <v>105</v>
      </c>
      <c r="B1691" t="n">
        <v>120</v>
      </c>
      <c r="C1691" t="inlineStr">
        <is>
          <t xml:space="preserve">CONCLUIDO	</t>
        </is>
      </c>
      <c r="D1691" t="n">
        <v>10.3833</v>
      </c>
      <c r="E1691" t="n">
        <v>9.630000000000001</v>
      </c>
      <c r="F1691" t="n">
        <v>6.74</v>
      </c>
      <c r="G1691" t="n">
        <v>101.1</v>
      </c>
      <c r="H1691" t="n">
        <v>1.73</v>
      </c>
      <c r="I1691" t="n">
        <v>4</v>
      </c>
      <c r="J1691" t="n">
        <v>280.76</v>
      </c>
      <c r="K1691" t="n">
        <v>57.72</v>
      </c>
      <c r="L1691" t="n">
        <v>27.25</v>
      </c>
      <c r="M1691" t="n">
        <v>2</v>
      </c>
      <c r="N1691" t="n">
        <v>75.79000000000001</v>
      </c>
      <c r="O1691" t="n">
        <v>34861.53</v>
      </c>
      <c r="P1691" t="n">
        <v>96.18000000000001</v>
      </c>
      <c r="Q1691" t="n">
        <v>204.14</v>
      </c>
      <c r="R1691" t="n">
        <v>23.33</v>
      </c>
      <c r="S1691" t="n">
        <v>17.37</v>
      </c>
      <c r="T1691" t="n">
        <v>887.2</v>
      </c>
      <c r="U1691" t="n">
        <v>0.74</v>
      </c>
      <c r="V1691" t="n">
        <v>0.76</v>
      </c>
      <c r="W1691" t="n">
        <v>1.14</v>
      </c>
      <c r="X1691" t="n">
        <v>0.05</v>
      </c>
      <c r="Y1691" t="n">
        <v>1</v>
      </c>
      <c r="Z1691" t="n">
        <v>10</v>
      </c>
    </row>
    <row r="1692">
      <c r="A1692" t="n">
        <v>106</v>
      </c>
      <c r="B1692" t="n">
        <v>120</v>
      </c>
      <c r="C1692" t="inlineStr">
        <is>
          <t xml:space="preserve">CONCLUIDO	</t>
        </is>
      </c>
      <c r="D1692" t="n">
        <v>10.3806</v>
      </c>
      <c r="E1692" t="n">
        <v>9.630000000000001</v>
      </c>
      <c r="F1692" t="n">
        <v>6.74</v>
      </c>
      <c r="G1692" t="n">
        <v>101.13</v>
      </c>
      <c r="H1692" t="n">
        <v>1.74</v>
      </c>
      <c r="I1692" t="n">
        <v>4</v>
      </c>
      <c r="J1692" t="n">
        <v>281.26</v>
      </c>
      <c r="K1692" t="n">
        <v>57.72</v>
      </c>
      <c r="L1692" t="n">
        <v>27.5</v>
      </c>
      <c r="M1692" t="n">
        <v>2</v>
      </c>
      <c r="N1692" t="n">
        <v>76.03</v>
      </c>
      <c r="O1692" t="n">
        <v>34922.42</v>
      </c>
      <c r="P1692" t="n">
        <v>96.06999999999999</v>
      </c>
      <c r="Q1692" t="n">
        <v>204.17</v>
      </c>
      <c r="R1692" t="n">
        <v>23.44</v>
      </c>
      <c r="S1692" t="n">
        <v>17.37</v>
      </c>
      <c r="T1692" t="n">
        <v>940.75</v>
      </c>
      <c r="U1692" t="n">
        <v>0.74</v>
      </c>
      <c r="V1692" t="n">
        <v>0.76</v>
      </c>
      <c r="W1692" t="n">
        <v>1.14</v>
      </c>
      <c r="X1692" t="n">
        <v>0.05</v>
      </c>
      <c r="Y1692" t="n">
        <v>1</v>
      </c>
      <c r="Z1692" t="n">
        <v>10</v>
      </c>
    </row>
    <row r="1693">
      <c r="A1693" t="n">
        <v>107</v>
      </c>
      <c r="B1693" t="n">
        <v>120</v>
      </c>
      <c r="C1693" t="inlineStr">
        <is>
          <t xml:space="preserve">CONCLUIDO	</t>
        </is>
      </c>
      <c r="D1693" t="n">
        <v>10.38</v>
      </c>
      <c r="E1693" t="n">
        <v>9.630000000000001</v>
      </c>
      <c r="F1693" t="n">
        <v>6.74</v>
      </c>
      <c r="G1693" t="n">
        <v>101.14</v>
      </c>
      <c r="H1693" t="n">
        <v>1.75</v>
      </c>
      <c r="I1693" t="n">
        <v>4</v>
      </c>
      <c r="J1693" t="n">
        <v>281.75</v>
      </c>
      <c r="K1693" t="n">
        <v>57.72</v>
      </c>
      <c r="L1693" t="n">
        <v>27.75</v>
      </c>
      <c r="M1693" t="n">
        <v>2</v>
      </c>
      <c r="N1693" t="n">
        <v>76.28</v>
      </c>
      <c r="O1693" t="n">
        <v>34983.41</v>
      </c>
      <c r="P1693" t="n">
        <v>95.86</v>
      </c>
      <c r="Q1693" t="n">
        <v>204.14</v>
      </c>
      <c r="R1693" t="n">
        <v>23.49</v>
      </c>
      <c r="S1693" t="n">
        <v>17.37</v>
      </c>
      <c r="T1693" t="n">
        <v>969.66</v>
      </c>
      <c r="U1693" t="n">
        <v>0.74</v>
      </c>
      <c r="V1693" t="n">
        <v>0.76</v>
      </c>
      <c r="W1693" t="n">
        <v>1.14</v>
      </c>
      <c r="X1693" t="n">
        <v>0.05</v>
      </c>
      <c r="Y1693" t="n">
        <v>1</v>
      </c>
      <c r="Z1693" t="n">
        <v>10</v>
      </c>
    </row>
    <row r="1694">
      <c r="A1694" t="n">
        <v>108</v>
      </c>
      <c r="B1694" t="n">
        <v>120</v>
      </c>
      <c r="C1694" t="inlineStr">
        <is>
          <t xml:space="preserve">CONCLUIDO	</t>
        </is>
      </c>
      <c r="D1694" t="n">
        <v>10.3812</v>
      </c>
      <c r="E1694" t="n">
        <v>9.630000000000001</v>
      </c>
      <c r="F1694" t="n">
        <v>6.74</v>
      </c>
      <c r="G1694" t="n">
        <v>101.12</v>
      </c>
      <c r="H1694" t="n">
        <v>1.77</v>
      </c>
      <c r="I1694" t="n">
        <v>4</v>
      </c>
      <c r="J1694" t="n">
        <v>282.25</v>
      </c>
      <c r="K1694" t="n">
        <v>57.72</v>
      </c>
      <c r="L1694" t="n">
        <v>28</v>
      </c>
      <c r="M1694" t="n">
        <v>2</v>
      </c>
      <c r="N1694" t="n">
        <v>76.52</v>
      </c>
      <c r="O1694" t="n">
        <v>35044.49</v>
      </c>
      <c r="P1694" t="n">
        <v>95.73999999999999</v>
      </c>
      <c r="Q1694" t="n">
        <v>204.15</v>
      </c>
      <c r="R1694" t="n">
        <v>23.37</v>
      </c>
      <c r="S1694" t="n">
        <v>17.37</v>
      </c>
      <c r="T1694" t="n">
        <v>907.73</v>
      </c>
      <c r="U1694" t="n">
        <v>0.74</v>
      </c>
      <c r="V1694" t="n">
        <v>0.76</v>
      </c>
      <c r="W1694" t="n">
        <v>1.14</v>
      </c>
      <c r="X1694" t="n">
        <v>0.05</v>
      </c>
      <c r="Y1694" t="n">
        <v>1</v>
      </c>
      <c r="Z1694" t="n">
        <v>10</v>
      </c>
    </row>
    <row r="1695">
      <c r="A1695" t="n">
        <v>109</v>
      </c>
      <c r="B1695" t="n">
        <v>120</v>
      </c>
      <c r="C1695" t="inlineStr">
        <is>
          <t xml:space="preserve">CONCLUIDO	</t>
        </is>
      </c>
      <c r="D1695" t="n">
        <v>10.3833</v>
      </c>
      <c r="E1695" t="n">
        <v>9.630000000000001</v>
      </c>
      <c r="F1695" t="n">
        <v>6.74</v>
      </c>
      <c r="G1695" t="n">
        <v>101.1</v>
      </c>
      <c r="H1695" t="n">
        <v>1.78</v>
      </c>
      <c r="I1695" t="n">
        <v>4</v>
      </c>
      <c r="J1695" t="n">
        <v>282.74</v>
      </c>
      <c r="K1695" t="n">
        <v>57.72</v>
      </c>
      <c r="L1695" t="n">
        <v>28.25</v>
      </c>
      <c r="M1695" t="n">
        <v>2</v>
      </c>
      <c r="N1695" t="n">
        <v>76.77</v>
      </c>
      <c r="O1695" t="n">
        <v>35105.68</v>
      </c>
      <c r="P1695" t="n">
        <v>95.45</v>
      </c>
      <c r="Q1695" t="n">
        <v>204.14</v>
      </c>
      <c r="R1695" t="n">
        <v>23.37</v>
      </c>
      <c r="S1695" t="n">
        <v>17.37</v>
      </c>
      <c r="T1695" t="n">
        <v>904.96</v>
      </c>
      <c r="U1695" t="n">
        <v>0.74</v>
      </c>
      <c r="V1695" t="n">
        <v>0.76</v>
      </c>
      <c r="W1695" t="n">
        <v>1.14</v>
      </c>
      <c r="X1695" t="n">
        <v>0.05</v>
      </c>
      <c r="Y1695" t="n">
        <v>1</v>
      </c>
      <c r="Z1695" t="n">
        <v>10</v>
      </c>
    </row>
    <row r="1696">
      <c r="A1696" t="n">
        <v>110</v>
      </c>
      <c r="B1696" t="n">
        <v>120</v>
      </c>
      <c r="C1696" t="inlineStr">
        <is>
          <t xml:space="preserve">CONCLUIDO	</t>
        </is>
      </c>
      <c r="D1696" t="n">
        <v>10.3794</v>
      </c>
      <c r="E1696" t="n">
        <v>9.630000000000001</v>
      </c>
      <c r="F1696" t="n">
        <v>6.74</v>
      </c>
      <c r="G1696" t="n">
        <v>101.15</v>
      </c>
      <c r="H1696" t="n">
        <v>1.79</v>
      </c>
      <c r="I1696" t="n">
        <v>4</v>
      </c>
      <c r="J1696" t="n">
        <v>283.24</v>
      </c>
      <c r="K1696" t="n">
        <v>57.72</v>
      </c>
      <c r="L1696" t="n">
        <v>28.5</v>
      </c>
      <c r="M1696" t="n">
        <v>2</v>
      </c>
      <c r="N1696" t="n">
        <v>77.01000000000001</v>
      </c>
      <c r="O1696" t="n">
        <v>35166.96</v>
      </c>
      <c r="P1696" t="n">
        <v>95.31</v>
      </c>
      <c r="Q1696" t="n">
        <v>204.14</v>
      </c>
      <c r="R1696" t="n">
        <v>23.44</v>
      </c>
      <c r="S1696" t="n">
        <v>17.37</v>
      </c>
      <c r="T1696" t="n">
        <v>943.11</v>
      </c>
      <c r="U1696" t="n">
        <v>0.74</v>
      </c>
      <c r="V1696" t="n">
        <v>0.76</v>
      </c>
      <c r="W1696" t="n">
        <v>1.14</v>
      </c>
      <c r="X1696" t="n">
        <v>0.05</v>
      </c>
      <c r="Y1696" t="n">
        <v>1</v>
      </c>
      <c r="Z1696" t="n">
        <v>10</v>
      </c>
    </row>
    <row r="1697">
      <c r="A1697" t="n">
        <v>111</v>
      </c>
      <c r="B1697" t="n">
        <v>120</v>
      </c>
      <c r="C1697" t="inlineStr">
        <is>
          <t xml:space="preserve">CONCLUIDO	</t>
        </is>
      </c>
      <c r="D1697" t="n">
        <v>10.389</v>
      </c>
      <c r="E1697" t="n">
        <v>9.630000000000001</v>
      </c>
      <c r="F1697" t="n">
        <v>6.73</v>
      </c>
      <c r="G1697" t="n">
        <v>101.02</v>
      </c>
      <c r="H1697" t="n">
        <v>1.8</v>
      </c>
      <c r="I1697" t="n">
        <v>4</v>
      </c>
      <c r="J1697" t="n">
        <v>283.74</v>
      </c>
      <c r="K1697" t="n">
        <v>57.72</v>
      </c>
      <c r="L1697" t="n">
        <v>28.75</v>
      </c>
      <c r="M1697" t="n">
        <v>2</v>
      </c>
      <c r="N1697" t="n">
        <v>77.26000000000001</v>
      </c>
      <c r="O1697" t="n">
        <v>35228.34</v>
      </c>
      <c r="P1697" t="n">
        <v>95.01000000000001</v>
      </c>
      <c r="Q1697" t="n">
        <v>204.14</v>
      </c>
      <c r="R1697" t="n">
        <v>23.17</v>
      </c>
      <c r="S1697" t="n">
        <v>17.37</v>
      </c>
      <c r="T1697" t="n">
        <v>804.89</v>
      </c>
      <c r="U1697" t="n">
        <v>0.75</v>
      </c>
      <c r="V1697" t="n">
        <v>0.76</v>
      </c>
      <c r="W1697" t="n">
        <v>1.14</v>
      </c>
      <c r="X1697" t="n">
        <v>0.04</v>
      </c>
      <c r="Y1697" t="n">
        <v>1</v>
      </c>
      <c r="Z1697" t="n">
        <v>10</v>
      </c>
    </row>
    <row r="1698">
      <c r="A1698" t="n">
        <v>112</v>
      </c>
      <c r="B1698" t="n">
        <v>120</v>
      </c>
      <c r="C1698" t="inlineStr">
        <is>
          <t xml:space="preserve">CONCLUIDO	</t>
        </is>
      </c>
      <c r="D1698" t="n">
        <v>10.386</v>
      </c>
      <c r="E1698" t="n">
        <v>9.630000000000001</v>
      </c>
      <c r="F1698" t="n">
        <v>6.74</v>
      </c>
      <c r="G1698" t="n">
        <v>101.06</v>
      </c>
      <c r="H1698" t="n">
        <v>1.82</v>
      </c>
      <c r="I1698" t="n">
        <v>4</v>
      </c>
      <c r="J1698" t="n">
        <v>284.23</v>
      </c>
      <c r="K1698" t="n">
        <v>57.72</v>
      </c>
      <c r="L1698" t="n">
        <v>29</v>
      </c>
      <c r="M1698" t="n">
        <v>2</v>
      </c>
      <c r="N1698" t="n">
        <v>77.51000000000001</v>
      </c>
      <c r="O1698" t="n">
        <v>35289.82</v>
      </c>
      <c r="P1698" t="n">
        <v>94.86</v>
      </c>
      <c r="Q1698" t="n">
        <v>204.16</v>
      </c>
      <c r="R1698" t="n">
        <v>23.16</v>
      </c>
      <c r="S1698" t="n">
        <v>17.37</v>
      </c>
      <c r="T1698" t="n">
        <v>800</v>
      </c>
      <c r="U1698" t="n">
        <v>0.75</v>
      </c>
      <c r="V1698" t="n">
        <v>0.76</v>
      </c>
      <c r="W1698" t="n">
        <v>1.14</v>
      </c>
      <c r="X1698" t="n">
        <v>0.05</v>
      </c>
      <c r="Y1698" t="n">
        <v>1</v>
      </c>
      <c r="Z1698" t="n">
        <v>10</v>
      </c>
    </row>
    <row r="1699">
      <c r="A1699" t="n">
        <v>113</v>
      </c>
      <c r="B1699" t="n">
        <v>120</v>
      </c>
      <c r="C1699" t="inlineStr">
        <is>
          <t xml:space="preserve">CONCLUIDO	</t>
        </is>
      </c>
      <c r="D1699" t="n">
        <v>10.3875</v>
      </c>
      <c r="E1699" t="n">
        <v>9.630000000000001</v>
      </c>
      <c r="F1699" t="n">
        <v>6.74</v>
      </c>
      <c r="G1699" t="n">
        <v>101.04</v>
      </c>
      <c r="H1699" t="n">
        <v>1.83</v>
      </c>
      <c r="I1699" t="n">
        <v>4</v>
      </c>
      <c r="J1699" t="n">
        <v>284.73</v>
      </c>
      <c r="K1699" t="n">
        <v>57.72</v>
      </c>
      <c r="L1699" t="n">
        <v>29.25</v>
      </c>
      <c r="M1699" t="n">
        <v>2</v>
      </c>
      <c r="N1699" t="n">
        <v>77.76000000000001</v>
      </c>
      <c r="O1699" t="n">
        <v>35351.4</v>
      </c>
      <c r="P1699" t="n">
        <v>94.58</v>
      </c>
      <c r="Q1699" t="n">
        <v>204.14</v>
      </c>
      <c r="R1699" t="n">
        <v>23.13</v>
      </c>
      <c r="S1699" t="n">
        <v>17.37</v>
      </c>
      <c r="T1699" t="n">
        <v>788.25</v>
      </c>
      <c r="U1699" t="n">
        <v>0.75</v>
      </c>
      <c r="V1699" t="n">
        <v>0.76</v>
      </c>
      <c r="W1699" t="n">
        <v>1.14</v>
      </c>
      <c r="X1699" t="n">
        <v>0.04</v>
      </c>
      <c r="Y1699" t="n">
        <v>1</v>
      </c>
      <c r="Z1699" t="n">
        <v>10</v>
      </c>
    </row>
    <row r="1700">
      <c r="A1700" t="n">
        <v>114</v>
      </c>
      <c r="B1700" t="n">
        <v>120</v>
      </c>
      <c r="C1700" t="inlineStr">
        <is>
          <t xml:space="preserve">CONCLUIDO	</t>
        </is>
      </c>
      <c r="D1700" t="n">
        <v>10.3863</v>
      </c>
      <c r="E1700" t="n">
        <v>9.630000000000001</v>
      </c>
      <c r="F1700" t="n">
        <v>6.74</v>
      </c>
      <c r="G1700" t="n">
        <v>101.05</v>
      </c>
      <c r="H1700" t="n">
        <v>1.84</v>
      </c>
      <c r="I1700" t="n">
        <v>4</v>
      </c>
      <c r="J1700" t="n">
        <v>285.23</v>
      </c>
      <c r="K1700" t="n">
        <v>57.72</v>
      </c>
      <c r="L1700" t="n">
        <v>29.5</v>
      </c>
      <c r="M1700" t="n">
        <v>2</v>
      </c>
      <c r="N1700" t="n">
        <v>78.01000000000001</v>
      </c>
      <c r="O1700" t="n">
        <v>35413.08</v>
      </c>
      <c r="P1700" t="n">
        <v>94.38</v>
      </c>
      <c r="Q1700" t="n">
        <v>204.14</v>
      </c>
      <c r="R1700" t="n">
        <v>23.19</v>
      </c>
      <c r="S1700" t="n">
        <v>17.37</v>
      </c>
      <c r="T1700" t="n">
        <v>818.89</v>
      </c>
      <c r="U1700" t="n">
        <v>0.75</v>
      </c>
      <c r="V1700" t="n">
        <v>0.76</v>
      </c>
      <c r="W1700" t="n">
        <v>1.14</v>
      </c>
      <c r="X1700" t="n">
        <v>0.05</v>
      </c>
      <c r="Y1700" t="n">
        <v>1</v>
      </c>
      <c r="Z1700" t="n">
        <v>10</v>
      </c>
    </row>
    <row r="1701">
      <c r="A1701" t="n">
        <v>115</v>
      </c>
      <c r="B1701" t="n">
        <v>120</v>
      </c>
      <c r="C1701" t="inlineStr">
        <is>
          <t xml:space="preserve">CONCLUIDO	</t>
        </is>
      </c>
      <c r="D1701" t="n">
        <v>10.3854</v>
      </c>
      <c r="E1701" t="n">
        <v>9.630000000000001</v>
      </c>
      <c r="F1701" t="n">
        <v>6.74</v>
      </c>
      <c r="G1701" t="n">
        <v>101.07</v>
      </c>
      <c r="H1701" t="n">
        <v>1.85</v>
      </c>
      <c r="I1701" t="n">
        <v>4</v>
      </c>
      <c r="J1701" t="n">
        <v>285.73</v>
      </c>
      <c r="K1701" t="n">
        <v>57.72</v>
      </c>
      <c r="L1701" t="n">
        <v>29.75</v>
      </c>
      <c r="M1701" t="n">
        <v>2</v>
      </c>
      <c r="N1701" t="n">
        <v>78.26000000000001</v>
      </c>
      <c r="O1701" t="n">
        <v>35474.86</v>
      </c>
      <c r="P1701" t="n">
        <v>94.2</v>
      </c>
      <c r="Q1701" t="n">
        <v>204.14</v>
      </c>
      <c r="R1701" t="n">
        <v>23.24</v>
      </c>
      <c r="S1701" t="n">
        <v>17.37</v>
      </c>
      <c r="T1701" t="n">
        <v>842.1799999999999</v>
      </c>
      <c r="U1701" t="n">
        <v>0.75</v>
      </c>
      <c r="V1701" t="n">
        <v>0.76</v>
      </c>
      <c r="W1701" t="n">
        <v>1.14</v>
      </c>
      <c r="X1701" t="n">
        <v>0.05</v>
      </c>
      <c r="Y1701" t="n">
        <v>1</v>
      </c>
      <c r="Z1701" t="n">
        <v>10</v>
      </c>
    </row>
    <row r="1702">
      <c r="A1702" t="n">
        <v>116</v>
      </c>
      <c r="B1702" t="n">
        <v>120</v>
      </c>
      <c r="C1702" t="inlineStr">
        <is>
          <t xml:space="preserve">CONCLUIDO	</t>
        </is>
      </c>
      <c r="D1702" t="n">
        <v>10.3836</v>
      </c>
      <c r="E1702" t="n">
        <v>9.630000000000001</v>
      </c>
      <c r="F1702" t="n">
        <v>6.74</v>
      </c>
      <c r="G1702" t="n">
        <v>101.09</v>
      </c>
      <c r="H1702" t="n">
        <v>1.87</v>
      </c>
      <c r="I1702" t="n">
        <v>4</v>
      </c>
      <c r="J1702" t="n">
        <v>286.24</v>
      </c>
      <c r="K1702" t="n">
        <v>57.72</v>
      </c>
      <c r="L1702" t="n">
        <v>30</v>
      </c>
      <c r="M1702" t="n">
        <v>2</v>
      </c>
      <c r="N1702" t="n">
        <v>78.51000000000001</v>
      </c>
      <c r="O1702" t="n">
        <v>35536.74</v>
      </c>
      <c r="P1702" t="n">
        <v>94.08</v>
      </c>
      <c r="Q1702" t="n">
        <v>204.14</v>
      </c>
      <c r="R1702" t="n">
        <v>23.26</v>
      </c>
      <c r="S1702" t="n">
        <v>17.37</v>
      </c>
      <c r="T1702" t="n">
        <v>850.91</v>
      </c>
      <c r="U1702" t="n">
        <v>0.75</v>
      </c>
      <c r="V1702" t="n">
        <v>0.76</v>
      </c>
      <c r="W1702" t="n">
        <v>1.14</v>
      </c>
      <c r="X1702" t="n">
        <v>0.05</v>
      </c>
      <c r="Y1702" t="n">
        <v>1</v>
      </c>
      <c r="Z1702" t="n">
        <v>10</v>
      </c>
    </row>
    <row r="1703">
      <c r="A1703" t="n">
        <v>117</v>
      </c>
      <c r="B1703" t="n">
        <v>120</v>
      </c>
      <c r="C1703" t="inlineStr">
        <is>
          <t xml:space="preserve">CONCLUIDO	</t>
        </is>
      </c>
      <c r="D1703" t="n">
        <v>10.3821</v>
      </c>
      <c r="E1703" t="n">
        <v>9.630000000000001</v>
      </c>
      <c r="F1703" t="n">
        <v>6.74</v>
      </c>
      <c r="G1703" t="n">
        <v>101.11</v>
      </c>
      <c r="H1703" t="n">
        <v>1.88</v>
      </c>
      <c r="I1703" t="n">
        <v>4</v>
      </c>
      <c r="J1703" t="n">
        <v>286.74</v>
      </c>
      <c r="K1703" t="n">
        <v>57.72</v>
      </c>
      <c r="L1703" t="n">
        <v>30.25</v>
      </c>
      <c r="M1703" t="n">
        <v>2</v>
      </c>
      <c r="N1703" t="n">
        <v>78.77</v>
      </c>
      <c r="O1703" t="n">
        <v>35598.85</v>
      </c>
      <c r="P1703" t="n">
        <v>93.84</v>
      </c>
      <c r="Q1703" t="n">
        <v>204.14</v>
      </c>
      <c r="R1703" t="n">
        <v>23.38</v>
      </c>
      <c r="S1703" t="n">
        <v>17.37</v>
      </c>
      <c r="T1703" t="n">
        <v>911.84</v>
      </c>
      <c r="U1703" t="n">
        <v>0.74</v>
      </c>
      <c r="V1703" t="n">
        <v>0.76</v>
      </c>
      <c r="W1703" t="n">
        <v>1.14</v>
      </c>
      <c r="X1703" t="n">
        <v>0.05</v>
      </c>
      <c r="Y1703" t="n">
        <v>1</v>
      </c>
      <c r="Z1703" t="n">
        <v>10</v>
      </c>
    </row>
    <row r="1704">
      <c r="A1704" t="n">
        <v>118</v>
      </c>
      <c r="B1704" t="n">
        <v>120</v>
      </c>
      <c r="C1704" t="inlineStr">
        <is>
          <t xml:space="preserve">CONCLUIDO	</t>
        </is>
      </c>
      <c r="D1704" t="n">
        <v>10.3797</v>
      </c>
      <c r="E1704" t="n">
        <v>9.630000000000001</v>
      </c>
      <c r="F1704" t="n">
        <v>6.74</v>
      </c>
      <c r="G1704" t="n">
        <v>101.15</v>
      </c>
      <c r="H1704" t="n">
        <v>1.89</v>
      </c>
      <c r="I1704" t="n">
        <v>4</v>
      </c>
      <c r="J1704" t="n">
        <v>287.24</v>
      </c>
      <c r="K1704" t="n">
        <v>57.72</v>
      </c>
      <c r="L1704" t="n">
        <v>30.5</v>
      </c>
      <c r="M1704" t="n">
        <v>2</v>
      </c>
      <c r="N1704" t="n">
        <v>79.02</v>
      </c>
      <c r="O1704" t="n">
        <v>35660.94</v>
      </c>
      <c r="P1704" t="n">
        <v>93.59</v>
      </c>
      <c r="Q1704" t="n">
        <v>204.14</v>
      </c>
      <c r="R1704" t="n">
        <v>23.41</v>
      </c>
      <c r="S1704" t="n">
        <v>17.37</v>
      </c>
      <c r="T1704" t="n">
        <v>927.08</v>
      </c>
      <c r="U1704" t="n">
        <v>0.74</v>
      </c>
      <c r="V1704" t="n">
        <v>0.76</v>
      </c>
      <c r="W1704" t="n">
        <v>1.14</v>
      </c>
      <c r="X1704" t="n">
        <v>0.05</v>
      </c>
      <c r="Y1704" t="n">
        <v>1</v>
      </c>
      <c r="Z1704" t="n">
        <v>10</v>
      </c>
    </row>
    <row r="1705">
      <c r="A1705" t="n">
        <v>119</v>
      </c>
      <c r="B1705" t="n">
        <v>120</v>
      </c>
      <c r="C1705" t="inlineStr">
        <is>
          <t xml:space="preserve">CONCLUIDO	</t>
        </is>
      </c>
      <c r="D1705" t="n">
        <v>10.386</v>
      </c>
      <c r="E1705" t="n">
        <v>9.630000000000001</v>
      </c>
      <c r="F1705" t="n">
        <v>6.74</v>
      </c>
      <c r="G1705" t="n">
        <v>101.06</v>
      </c>
      <c r="H1705" t="n">
        <v>1.9</v>
      </c>
      <c r="I1705" t="n">
        <v>4</v>
      </c>
      <c r="J1705" t="n">
        <v>287.75</v>
      </c>
      <c r="K1705" t="n">
        <v>57.72</v>
      </c>
      <c r="L1705" t="n">
        <v>30.75</v>
      </c>
      <c r="M1705" t="n">
        <v>2</v>
      </c>
      <c r="N1705" t="n">
        <v>79.27</v>
      </c>
      <c r="O1705" t="n">
        <v>35723.13</v>
      </c>
      <c r="P1705" t="n">
        <v>93.26000000000001</v>
      </c>
      <c r="Q1705" t="n">
        <v>204.14</v>
      </c>
      <c r="R1705" t="n">
        <v>23.29</v>
      </c>
      <c r="S1705" t="n">
        <v>17.37</v>
      </c>
      <c r="T1705" t="n">
        <v>865.6799999999999</v>
      </c>
      <c r="U1705" t="n">
        <v>0.75</v>
      </c>
      <c r="V1705" t="n">
        <v>0.76</v>
      </c>
      <c r="W1705" t="n">
        <v>1.14</v>
      </c>
      <c r="X1705" t="n">
        <v>0.05</v>
      </c>
      <c r="Y1705" t="n">
        <v>1</v>
      </c>
      <c r="Z1705" t="n">
        <v>10</v>
      </c>
    </row>
    <row r="1706">
      <c r="A1706" t="n">
        <v>120</v>
      </c>
      <c r="B1706" t="n">
        <v>120</v>
      </c>
      <c r="C1706" t="inlineStr">
        <is>
          <t xml:space="preserve">CONCLUIDO	</t>
        </is>
      </c>
      <c r="D1706" t="n">
        <v>10.3839</v>
      </c>
      <c r="E1706" t="n">
        <v>9.630000000000001</v>
      </c>
      <c r="F1706" t="n">
        <v>6.74</v>
      </c>
      <c r="G1706" t="n">
        <v>101.09</v>
      </c>
      <c r="H1706" t="n">
        <v>1.92</v>
      </c>
      <c r="I1706" t="n">
        <v>4</v>
      </c>
      <c r="J1706" t="n">
        <v>288.25</v>
      </c>
      <c r="K1706" t="n">
        <v>57.72</v>
      </c>
      <c r="L1706" t="n">
        <v>31</v>
      </c>
      <c r="M1706" t="n">
        <v>2</v>
      </c>
      <c r="N1706" t="n">
        <v>79.53</v>
      </c>
      <c r="O1706" t="n">
        <v>35785.42</v>
      </c>
      <c r="P1706" t="n">
        <v>92.98999999999999</v>
      </c>
      <c r="Q1706" t="n">
        <v>204.15</v>
      </c>
      <c r="R1706" t="n">
        <v>23.25</v>
      </c>
      <c r="S1706" t="n">
        <v>17.37</v>
      </c>
      <c r="T1706" t="n">
        <v>846.15</v>
      </c>
      <c r="U1706" t="n">
        <v>0.75</v>
      </c>
      <c r="V1706" t="n">
        <v>0.76</v>
      </c>
      <c r="W1706" t="n">
        <v>1.14</v>
      </c>
      <c r="X1706" t="n">
        <v>0.05</v>
      </c>
      <c r="Y1706" t="n">
        <v>1</v>
      </c>
      <c r="Z1706" t="n">
        <v>10</v>
      </c>
    </row>
    <row r="1707">
      <c r="A1707" t="n">
        <v>121</v>
      </c>
      <c r="B1707" t="n">
        <v>120</v>
      </c>
      <c r="C1707" t="inlineStr">
        <is>
          <t xml:space="preserve">CONCLUIDO	</t>
        </is>
      </c>
      <c r="D1707" t="n">
        <v>10.3833</v>
      </c>
      <c r="E1707" t="n">
        <v>9.630000000000001</v>
      </c>
      <c r="F1707" t="n">
        <v>6.74</v>
      </c>
      <c r="G1707" t="n">
        <v>101.1</v>
      </c>
      <c r="H1707" t="n">
        <v>1.93</v>
      </c>
      <c r="I1707" t="n">
        <v>4</v>
      </c>
      <c r="J1707" t="n">
        <v>288.76</v>
      </c>
      <c r="K1707" t="n">
        <v>57.72</v>
      </c>
      <c r="L1707" t="n">
        <v>31.25</v>
      </c>
      <c r="M1707" t="n">
        <v>2</v>
      </c>
      <c r="N1707" t="n">
        <v>79.78</v>
      </c>
      <c r="O1707" t="n">
        <v>35847.82</v>
      </c>
      <c r="P1707" t="n">
        <v>92.89</v>
      </c>
      <c r="Q1707" t="n">
        <v>204.14</v>
      </c>
      <c r="R1707" t="n">
        <v>23.33</v>
      </c>
      <c r="S1707" t="n">
        <v>17.37</v>
      </c>
      <c r="T1707" t="n">
        <v>889.1799999999999</v>
      </c>
      <c r="U1707" t="n">
        <v>0.74</v>
      </c>
      <c r="V1707" t="n">
        <v>0.76</v>
      </c>
      <c r="W1707" t="n">
        <v>1.14</v>
      </c>
      <c r="X1707" t="n">
        <v>0.05</v>
      </c>
      <c r="Y1707" t="n">
        <v>1</v>
      </c>
      <c r="Z1707" t="n">
        <v>10</v>
      </c>
    </row>
    <row r="1708">
      <c r="A1708" t="n">
        <v>122</v>
      </c>
      <c r="B1708" t="n">
        <v>120</v>
      </c>
      <c r="C1708" t="inlineStr">
        <is>
          <t xml:space="preserve">CONCLUIDO	</t>
        </is>
      </c>
      <c r="D1708" t="n">
        <v>10.3863</v>
      </c>
      <c r="E1708" t="n">
        <v>9.630000000000001</v>
      </c>
      <c r="F1708" t="n">
        <v>6.74</v>
      </c>
      <c r="G1708" t="n">
        <v>101.05</v>
      </c>
      <c r="H1708" t="n">
        <v>1.94</v>
      </c>
      <c r="I1708" t="n">
        <v>4</v>
      </c>
      <c r="J1708" t="n">
        <v>289.27</v>
      </c>
      <c r="K1708" t="n">
        <v>57.72</v>
      </c>
      <c r="L1708" t="n">
        <v>31.5</v>
      </c>
      <c r="M1708" t="n">
        <v>2</v>
      </c>
      <c r="N1708" t="n">
        <v>80.04000000000001</v>
      </c>
      <c r="O1708" t="n">
        <v>35910.33</v>
      </c>
      <c r="P1708" t="n">
        <v>92.62</v>
      </c>
      <c r="Q1708" t="n">
        <v>204.14</v>
      </c>
      <c r="R1708" t="n">
        <v>23.23</v>
      </c>
      <c r="S1708" t="n">
        <v>17.37</v>
      </c>
      <c r="T1708" t="n">
        <v>834.86</v>
      </c>
      <c r="U1708" t="n">
        <v>0.75</v>
      </c>
      <c r="V1708" t="n">
        <v>0.76</v>
      </c>
      <c r="W1708" t="n">
        <v>1.14</v>
      </c>
      <c r="X1708" t="n">
        <v>0.05</v>
      </c>
      <c r="Y1708" t="n">
        <v>1</v>
      </c>
      <c r="Z1708" t="n">
        <v>10</v>
      </c>
    </row>
    <row r="1709">
      <c r="A1709" t="n">
        <v>123</v>
      </c>
      <c r="B1709" t="n">
        <v>120</v>
      </c>
      <c r="C1709" t="inlineStr">
        <is>
          <t xml:space="preserve">CONCLUIDO	</t>
        </is>
      </c>
      <c r="D1709" t="n">
        <v>10.3803</v>
      </c>
      <c r="E1709" t="n">
        <v>9.630000000000001</v>
      </c>
      <c r="F1709" t="n">
        <v>6.74</v>
      </c>
      <c r="G1709" t="n">
        <v>101.14</v>
      </c>
      <c r="H1709" t="n">
        <v>1.95</v>
      </c>
      <c r="I1709" t="n">
        <v>4</v>
      </c>
      <c r="J1709" t="n">
        <v>289.77</v>
      </c>
      <c r="K1709" t="n">
        <v>57.72</v>
      </c>
      <c r="L1709" t="n">
        <v>31.75</v>
      </c>
      <c r="M1709" t="n">
        <v>2</v>
      </c>
      <c r="N1709" t="n">
        <v>80.3</v>
      </c>
      <c r="O1709" t="n">
        <v>35972.93</v>
      </c>
      <c r="P1709" t="n">
        <v>92.37</v>
      </c>
      <c r="Q1709" t="n">
        <v>204.14</v>
      </c>
      <c r="R1709" t="n">
        <v>23.36</v>
      </c>
      <c r="S1709" t="n">
        <v>17.37</v>
      </c>
      <c r="T1709" t="n">
        <v>904.8</v>
      </c>
      <c r="U1709" t="n">
        <v>0.74</v>
      </c>
      <c r="V1709" t="n">
        <v>0.76</v>
      </c>
      <c r="W1709" t="n">
        <v>1.14</v>
      </c>
      <c r="X1709" t="n">
        <v>0.05</v>
      </c>
      <c r="Y1709" t="n">
        <v>1</v>
      </c>
      <c r="Z1709" t="n">
        <v>10</v>
      </c>
    </row>
    <row r="1710">
      <c r="A1710" t="n">
        <v>124</v>
      </c>
      <c r="B1710" t="n">
        <v>120</v>
      </c>
      <c r="C1710" t="inlineStr">
        <is>
          <t xml:space="preserve">CONCLUIDO	</t>
        </is>
      </c>
      <c r="D1710" t="n">
        <v>10.3788</v>
      </c>
      <c r="E1710" t="n">
        <v>9.640000000000001</v>
      </c>
      <c r="F1710" t="n">
        <v>6.74</v>
      </c>
      <c r="G1710" t="n">
        <v>101.16</v>
      </c>
      <c r="H1710" t="n">
        <v>1.96</v>
      </c>
      <c r="I1710" t="n">
        <v>4</v>
      </c>
      <c r="J1710" t="n">
        <v>290.28</v>
      </c>
      <c r="K1710" t="n">
        <v>57.72</v>
      </c>
      <c r="L1710" t="n">
        <v>32</v>
      </c>
      <c r="M1710" t="n">
        <v>2</v>
      </c>
      <c r="N1710" t="n">
        <v>80.56</v>
      </c>
      <c r="O1710" t="n">
        <v>36035.65</v>
      </c>
      <c r="P1710" t="n">
        <v>91.98999999999999</v>
      </c>
      <c r="Q1710" t="n">
        <v>204.14</v>
      </c>
      <c r="R1710" t="n">
        <v>23.47</v>
      </c>
      <c r="S1710" t="n">
        <v>17.37</v>
      </c>
      <c r="T1710" t="n">
        <v>957.1900000000001</v>
      </c>
      <c r="U1710" t="n">
        <v>0.74</v>
      </c>
      <c r="V1710" t="n">
        <v>0.76</v>
      </c>
      <c r="W1710" t="n">
        <v>1.14</v>
      </c>
      <c r="X1710" t="n">
        <v>0.05</v>
      </c>
      <c r="Y1710" t="n">
        <v>1</v>
      </c>
      <c r="Z1710" t="n">
        <v>10</v>
      </c>
    </row>
    <row r="1711">
      <c r="A1711" t="n">
        <v>125</v>
      </c>
      <c r="B1711" t="n">
        <v>120</v>
      </c>
      <c r="C1711" t="inlineStr">
        <is>
          <t xml:space="preserve">CONCLUIDO	</t>
        </is>
      </c>
      <c r="D1711" t="n">
        <v>10.383</v>
      </c>
      <c r="E1711" t="n">
        <v>9.630000000000001</v>
      </c>
      <c r="F1711" t="n">
        <v>6.74</v>
      </c>
      <c r="G1711" t="n">
        <v>101.1</v>
      </c>
      <c r="H1711" t="n">
        <v>1.97</v>
      </c>
      <c r="I1711" t="n">
        <v>4</v>
      </c>
      <c r="J1711" t="n">
        <v>290.79</v>
      </c>
      <c r="K1711" t="n">
        <v>57.72</v>
      </c>
      <c r="L1711" t="n">
        <v>32.25</v>
      </c>
      <c r="M1711" t="n">
        <v>2</v>
      </c>
      <c r="N1711" t="n">
        <v>80.81999999999999</v>
      </c>
      <c r="O1711" t="n">
        <v>36098.46</v>
      </c>
      <c r="P1711" t="n">
        <v>91.59999999999999</v>
      </c>
      <c r="Q1711" t="n">
        <v>204.14</v>
      </c>
      <c r="R1711" t="n">
        <v>23.32</v>
      </c>
      <c r="S1711" t="n">
        <v>17.37</v>
      </c>
      <c r="T1711" t="n">
        <v>884.4299999999999</v>
      </c>
      <c r="U1711" t="n">
        <v>0.74</v>
      </c>
      <c r="V1711" t="n">
        <v>0.76</v>
      </c>
      <c r="W1711" t="n">
        <v>1.14</v>
      </c>
      <c r="X1711" t="n">
        <v>0.05</v>
      </c>
      <c r="Y1711" t="n">
        <v>1</v>
      </c>
      <c r="Z1711" t="n">
        <v>10</v>
      </c>
    </row>
    <row r="1712">
      <c r="A1712" t="n">
        <v>126</v>
      </c>
      <c r="B1712" t="n">
        <v>120</v>
      </c>
      <c r="C1712" t="inlineStr">
        <is>
          <t xml:space="preserve">CONCLUIDO	</t>
        </is>
      </c>
      <c r="D1712" t="n">
        <v>10.459</v>
      </c>
      <c r="E1712" t="n">
        <v>9.56</v>
      </c>
      <c r="F1712" t="n">
        <v>6.72</v>
      </c>
      <c r="G1712" t="n">
        <v>134.31</v>
      </c>
      <c r="H1712" t="n">
        <v>1.99</v>
      </c>
      <c r="I1712" t="n">
        <v>3</v>
      </c>
      <c r="J1712" t="n">
        <v>291.3</v>
      </c>
      <c r="K1712" t="n">
        <v>57.72</v>
      </c>
      <c r="L1712" t="n">
        <v>32.5</v>
      </c>
      <c r="M1712" t="n">
        <v>1</v>
      </c>
      <c r="N1712" t="n">
        <v>81.08</v>
      </c>
      <c r="O1712" t="n">
        <v>36161.39</v>
      </c>
      <c r="P1712" t="n">
        <v>90.73</v>
      </c>
      <c r="Q1712" t="n">
        <v>204.14</v>
      </c>
      <c r="R1712" t="n">
        <v>22.58</v>
      </c>
      <c r="S1712" t="n">
        <v>17.37</v>
      </c>
      <c r="T1712" t="n">
        <v>516.14</v>
      </c>
      <c r="U1712" t="n">
        <v>0.77</v>
      </c>
      <c r="V1712" t="n">
        <v>0.76</v>
      </c>
      <c r="W1712" t="n">
        <v>1.14</v>
      </c>
      <c r="X1712" t="n">
        <v>0.02</v>
      </c>
      <c r="Y1712" t="n">
        <v>1</v>
      </c>
      <c r="Z1712" t="n">
        <v>10</v>
      </c>
    </row>
    <row r="1713">
      <c r="A1713" t="n">
        <v>127</v>
      </c>
      <c r="B1713" t="n">
        <v>120</v>
      </c>
      <c r="C1713" t="inlineStr">
        <is>
          <t xml:space="preserve">CONCLUIDO	</t>
        </is>
      </c>
      <c r="D1713" t="n">
        <v>10.4557</v>
      </c>
      <c r="E1713" t="n">
        <v>9.56</v>
      </c>
      <c r="F1713" t="n">
        <v>6.72</v>
      </c>
      <c r="G1713" t="n">
        <v>134.37</v>
      </c>
      <c r="H1713" t="n">
        <v>2</v>
      </c>
      <c r="I1713" t="n">
        <v>3</v>
      </c>
      <c r="J1713" t="n">
        <v>291.81</v>
      </c>
      <c r="K1713" t="n">
        <v>57.72</v>
      </c>
      <c r="L1713" t="n">
        <v>32.75</v>
      </c>
      <c r="M1713" t="n">
        <v>1</v>
      </c>
      <c r="N1713" t="n">
        <v>81.34</v>
      </c>
      <c r="O1713" t="n">
        <v>36224.42</v>
      </c>
      <c r="P1713" t="n">
        <v>91.11</v>
      </c>
      <c r="Q1713" t="n">
        <v>204.14</v>
      </c>
      <c r="R1713" t="n">
        <v>22.63</v>
      </c>
      <c r="S1713" t="n">
        <v>17.37</v>
      </c>
      <c r="T1713" t="n">
        <v>540.47</v>
      </c>
      <c r="U1713" t="n">
        <v>0.77</v>
      </c>
      <c r="V1713" t="n">
        <v>0.76</v>
      </c>
      <c r="W1713" t="n">
        <v>1.14</v>
      </c>
      <c r="X1713" t="n">
        <v>0.03</v>
      </c>
      <c r="Y1713" t="n">
        <v>1</v>
      </c>
      <c r="Z1713" t="n">
        <v>10</v>
      </c>
    </row>
    <row r="1714">
      <c r="A1714" t="n">
        <v>128</v>
      </c>
      <c r="B1714" t="n">
        <v>120</v>
      </c>
      <c r="C1714" t="inlineStr">
        <is>
          <t xml:space="preserve">CONCLUIDO	</t>
        </is>
      </c>
      <c r="D1714" t="n">
        <v>10.4554</v>
      </c>
      <c r="E1714" t="n">
        <v>9.56</v>
      </c>
      <c r="F1714" t="n">
        <v>6.72</v>
      </c>
      <c r="G1714" t="n">
        <v>134.38</v>
      </c>
      <c r="H1714" t="n">
        <v>2.01</v>
      </c>
      <c r="I1714" t="n">
        <v>3</v>
      </c>
      <c r="J1714" t="n">
        <v>292.32</v>
      </c>
      <c r="K1714" t="n">
        <v>57.72</v>
      </c>
      <c r="L1714" t="n">
        <v>33</v>
      </c>
      <c r="M1714" t="n">
        <v>1</v>
      </c>
      <c r="N1714" t="n">
        <v>81.59999999999999</v>
      </c>
      <c r="O1714" t="n">
        <v>36287.56</v>
      </c>
      <c r="P1714" t="n">
        <v>91.22</v>
      </c>
      <c r="Q1714" t="n">
        <v>204.15</v>
      </c>
      <c r="R1714" t="n">
        <v>22.67</v>
      </c>
      <c r="S1714" t="n">
        <v>17.37</v>
      </c>
      <c r="T1714" t="n">
        <v>560.34</v>
      </c>
      <c r="U1714" t="n">
        <v>0.77</v>
      </c>
      <c r="V1714" t="n">
        <v>0.76</v>
      </c>
      <c r="W1714" t="n">
        <v>1.14</v>
      </c>
      <c r="X1714" t="n">
        <v>0.03</v>
      </c>
      <c r="Y1714" t="n">
        <v>1</v>
      </c>
      <c r="Z1714" t="n">
        <v>10</v>
      </c>
    </row>
    <row r="1715">
      <c r="A1715" t="n">
        <v>129</v>
      </c>
      <c r="B1715" t="n">
        <v>120</v>
      </c>
      <c r="C1715" t="inlineStr">
        <is>
          <t xml:space="preserve">CONCLUIDO	</t>
        </is>
      </c>
      <c r="D1715" t="n">
        <v>10.4557</v>
      </c>
      <c r="E1715" t="n">
        <v>9.56</v>
      </c>
      <c r="F1715" t="n">
        <v>6.72</v>
      </c>
      <c r="G1715" t="n">
        <v>134.37</v>
      </c>
      <c r="H1715" t="n">
        <v>2.02</v>
      </c>
      <c r="I1715" t="n">
        <v>3</v>
      </c>
      <c r="J1715" t="n">
        <v>292.84</v>
      </c>
      <c r="K1715" t="n">
        <v>57.72</v>
      </c>
      <c r="L1715" t="n">
        <v>33.25</v>
      </c>
      <c r="M1715" t="n">
        <v>1</v>
      </c>
      <c r="N1715" t="n">
        <v>81.86</v>
      </c>
      <c r="O1715" t="n">
        <v>36350.81</v>
      </c>
      <c r="P1715" t="n">
        <v>91.52</v>
      </c>
      <c r="Q1715" t="n">
        <v>204.14</v>
      </c>
      <c r="R1715" t="n">
        <v>22.65</v>
      </c>
      <c r="S1715" t="n">
        <v>17.37</v>
      </c>
      <c r="T1715" t="n">
        <v>554.6</v>
      </c>
      <c r="U1715" t="n">
        <v>0.77</v>
      </c>
      <c r="V1715" t="n">
        <v>0.76</v>
      </c>
      <c r="W1715" t="n">
        <v>1.14</v>
      </c>
      <c r="X1715" t="n">
        <v>0.03</v>
      </c>
      <c r="Y1715" t="n">
        <v>1</v>
      </c>
      <c r="Z1715" t="n">
        <v>10</v>
      </c>
    </row>
    <row r="1716">
      <c r="A1716" t="n">
        <v>130</v>
      </c>
      <c r="B1716" t="n">
        <v>120</v>
      </c>
      <c r="C1716" t="inlineStr">
        <is>
          <t xml:space="preserve">CONCLUIDO	</t>
        </is>
      </c>
      <c r="D1716" t="n">
        <v>10.4548</v>
      </c>
      <c r="E1716" t="n">
        <v>9.56</v>
      </c>
      <c r="F1716" t="n">
        <v>6.72</v>
      </c>
      <c r="G1716" t="n">
        <v>134.39</v>
      </c>
      <c r="H1716" t="n">
        <v>2.03</v>
      </c>
      <c r="I1716" t="n">
        <v>3</v>
      </c>
      <c r="J1716" t="n">
        <v>293.35</v>
      </c>
      <c r="K1716" t="n">
        <v>57.72</v>
      </c>
      <c r="L1716" t="n">
        <v>33.5</v>
      </c>
      <c r="M1716" t="n">
        <v>1</v>
      </c>
      <c r="N1716" t="n">
        <v>82.13</v>
      </c>
      <c r="O1716" t="n">
        <v>36414.16</v>
      </c>
      <c r="P1716" t="n">
        <v>91.59</v>
      </c>
      <c r="Q1716" t="n">
        <v>204.14</v>
      </c>
      <c r="R1716" t="n">
        <v>22.68</v>
      </c>
      <c r="S1716" t="n">
        <v>17.37</v>
      </c>
      <c r="T1716" t="n">
        <v>569.5</v>
      </c>
      <c r="U1716" t="n">
        <v>0.77</v>
      </c>
      <c r="V1716" t="n">
        <v>0.76</v>
      </c>
      <c r="W1716" t="n">
        <v>1.14</v>
      </c>
      <c r="X1716" t="n">
        <v>0.03</v>
      </c>
      <c r="Y1716" t="n">
        <v>1</v>
      </c>
      <c r="Z1716" t="n">
        <v>10</v>
      </c>
    </row>
    <row r="1717">
      <c r="A1717" t="n">
        <v>131</v>
      </c>
      <c r="B1717" t="n">
        <v>120</v>
      </c>
      <c r="C1717" t="inlineStr">
        <is>
          <t xml:space="preserve">CONCLUIDO	</t>
        </is>
      </c>
      <c r="D1717" t="n">
        <v>10.4578</v>
      </c>
      <c r="E1717" t="n">
        <v>9.56</v>
      </c>
      <c r="F1717" t="n">
        <v>6.72</v>
      </c>
      <c r="G1717" t="n">
        <v>134.33</v>
      </c>
      <c r="H1717" t="n">
        <v>2.05</v>
      </c>
      <c r="I1717" t="n">
        <v>3</v>
      </c>
      <c r="J1717" t="n">
        <v>293.87</v>
      </c>
      <c r="K1717" t="n">
        <v>57.72</v>
      </c>
      <c r="L1717" t="n">
        <v>33.75</v>
      </c>
      <c r="M1717" t="n">
        <v>1</v>
      </c>
      <c r="N1717" t="n">
        <v>82.39</v>
      </c>
      <c r="O1717" t="n">
        <v>36477.63</v>
      </c>
      <c r="P1717" t="n">
        <v>91.77</v>
      </c>
      <c r="Q1717" t="n">
        <v>204.14</v>
      </c>
      <c r="R1717" t="n">
        <v>22.61</v>
      </c>
      <c r="S1717" t="n">
        <v>17.37</v>
      </c>
      <c r="T1717" t="n">
        <v>533.72</v>
      </c>
      <c r="U1717" t="n">
        <v>0.77</v>
      </c>
      <c r="V1717" t="n">
        <v>0.76</v>
      </c>
      <c r="W1717" t="n">
        <v>1.14</v>
      </c>
      <c r="X1717" t="n">
        <v>0.03</v>
      </c>
      <c r="Y1717" t="n">
        <v>1</v>
      </c>
      <c r="Z1717" t="n">
        <v>10</v>
      </c>
    </row>
    <row r="1718">
      <c r="A1718" t="n">
        <v>132</v>
      </c>
      <c r="B1718" t="n">
        <v>120</v>
      </c>
      <c r="C1718" t="inlineStr">
        <is>
          <t xml:space="preserve">CONCLUIDO	</t>
        </is>
      </c>
      <c r="D1718" t="n">
        <v>10.4563</v>
      </c>
      <c r="E1718" t="n">
        <v>9.56</v>
      </c>
      <c r="F1718" t="n">
        <v>6.72</v>
      </c>
      <c r="G1718" t="n">
        <v>134.36</v>
      </c>
      <c r="H1718" t="n">
        <v>2.06</v>
      </c>
      <c r="I1718" t="n">
        <v>3</v>
      </c>
      <c r="J1718" t="n">
        <v>294.38</v>
      </c>
      <c r="K1718" t="n">
        <v>57.72</v>
      </c>
      <c r="L1718" t="n">
        <v>34</v>
      </c>
      <c r="M1718" t="n">
        <v>1</v>
      </c>
      <c r="N1718" t="n">
        <v>82.66</v>
      </c>
      <c r="O1718" t="n">
        <v>36541.2</v>
      </c>
      <c r="P1718" t="n">
        <v>91.95999999999999</v>
      </c>
      <c r="Q1718" t="n">
        <v>204.14</v>
      </c>
      <c r="R1718" t="n">
        <v>22.61</v>
      </c>
      <c r="S1718" t="n">
        <v>17.37</v>
      </c>
      <c r="T1718" t="n">
        <v>534.28</v>
      </c>
      <c r="U1718" t="n">
        <v>0.77</v>
      </c>
      <c r="V1718" t="n">
        <v>0.76</v>
      </c>
      <c r="W1718" t="n">
        <v>1.14</v>
      </c>
      <c r="X1718" t="n">
        <v>0.03</v>
      </c>
      <c r="Y1718" t="n">
        <v>1</v>
      </c>
      <c r="Z1718" t="n">
        <v>10</v>
      </c>
    </row>
    <row r="1719">
      <c r="A1719" t="n">
        <v>133</v>
      </c>
      <c r="B1719" t="n">
        <v>120</v>
      </c>
      <c r="C1719" t="inlineStr">
        <is>
          <t xml:space="preserve">CONCLUIDO	</t>
        </is>
      </c>
      <c r="D1719" t="n">
        <v>10.4554</v>
      </c>
      <c r="E1719" t="n">
        <v>9.56</v>
      </c>
      <c r="F1719" t="n">
        <v>6.72</v>
      </c>
      <c r="G1719" t="n">
        <v>134.38</v>
      </c>
      <c r="H1719" t="n">
        <v>2.07</v>
      </c>
      <c r="I1719" t="n">
        <v>3</v>
      </c>
      <c r="J1719" t="n">
        <v>294.9</v>
      </c>
      <c r="K1719" t="n">
        <v>57.72</v>
      </c>
      <c r="L1719" t="n">
        <v>34.25</v>
      </c>
      <c r="M1719" t="n">
        <v>1</v>
      </c>
      <c r="N1719" t="n">
        <v>82.92</v>
      </c>
      <c r="O1719" t="n">
        <v>36604.89</v>
      </c>
      <c r="P1719" t="n">
        <v>92.02</v>
      </c>
      <c r="Q1719" t="n">
        <v>204.14</v>
      </c>
      <c r="R1719" t="n">
        <v>22.69</v>
      </c>
      <c r="S1719" t="n">
        <v>17.37</v>
      </c>
      <c r="T1719" t="n">
        <v>572.79</v>
      </c>
      <c r="U1719" t="n">
        <v>0.77</v>
      </c>
      <c r="V1719" t="n">
        <v>0.76</v>
      </c>
      <c r="W1719" t="n">
        <v>1.14</v>
      </c>
      <c r="X1719" t="n">
        <v>0.03</v>
      </c>
      <c r="Y1719" t="n">
        <v>1</v>
      </c>
      <c r="Z1719" t="n">
        <v>10</v>
      </c>
    </row>
    <row r="1720">
      <c r="A1720" t="n">
        <v>134</v>
      </c>
      <c r="B1720" t="n">
        <v>120</v>
      </c>
      <c r="C1720" t="inlineStr">
        <is>
          <t xml:space="preserve">CONCLUIDO	</t>
        </is>
      </c>
      <c r="D1720" t="n">
        <v>10.4517</v>
      </c>
      <c r="E1720" t="n">
        <v>9.57</v>
      </c>
      <c r="F1720" t="n">
        <v>6.72</v>
      </c>
      <c r="G1720" t="n">
        <v>134.44</v>
      </c>
      <c r="H1720" t="n">
        <v>2.08</v>
      </c>
      <c r="I1720" t="n">
        <v>3</v>
      </c>
      <c r="J1720" t="n">
        <v>295.41</v>
      </c>
      <c r="K1720" t="n">
        <v>57.72</v>
      </c>
      <c r="L1720" t="n">
        <v>34.5</v>
      </c>
      <c r="M1720" t="n">
        <v>1</v>
      </c>
      <c r="N1720" t="n">
        <v>83.19</v>
      </c>
      <c r="O1720" t="n">
        <v>36668.68</v>
      </c>
      <c r="P1720" t="n">
        <v>92.09999999999999</v>
      </c>
      <c r="Q1720" t="n">
        <v>204.14</v>
      </c>
      <c r="R1720" t="n">
        <v>22.77</v>
      </c>
      <c r="S1720" t="n">
        <v>17.37</v>
      </c>
      <c r="T1720" t="n">
        <v>614.1799999999999</v>
      </c>
      <c r="U1720" t="n">
        <v>0.76</v>
      </c>
      <c r="V1720" t="n">
        <v>0.76</v>
      </c>
      <c r="W1720" t="n">
        <v>1.14</v>
      </c>
      <c r="X1720" t="n">
        <v>0.03</v>
      </c>
      <c r="Y1720" t="n">
        <v>1</v>
      </c>
      <c r="Z1720" t="n">
        <v>10</v>
      </c>
    </row>
    <row r="1721">
      <c r="A1721" t="n">
        <v>135</v>
      </c>
      <c r="B1721" t="n">
        <v>120</v>
      </c>
      <c r="C1721" t="inlineStr">
        <is>
          <t xml:space="preserve">CONCLUIDO	</t>
        </is>
      </c>
      <c r="D1721" t="n">
        <v>10.4533</v>
      </c>
      <c r="E1721" t="n">
        <v>9.57</v>
      </c>
      <c r="F1721" t="n">
        <v>6.72</v>
      </c>
      <c r="G1721" t="n">
        <v>134.42</v>
      </c>
      <c r="H1721" t="n">
        <v>2.09</v>
      </c>
      <c r="I1721" t="n">
        <v>3</v>
      </c>
      <c r="J1721" t="n">
        <v>295.93</v>
      </c>
      <c r="K1721" t="n">
        <v>57.72</v>
      </c>
      <c r="L1721" t="n">
        <v>34.75</v>
      </c>
      <c r="M1721" t="n">
        <v>1</v>
      </c>
      <c r="N1721" t="n">
        <v>83.45999999999999</v>
      </c>
      <c r="O1721" t="n">
        <v>36732.59</v>
      </c>
      <c r="P1721" t="n">
        <v>92.06999999999999</v>
      </c>
      <c r="Q1721" t="n">
        <v>204.14</v>
      </c>
      <c r="R1721" t="n">
        <v>22.74</v>
      </c>
      <c r="S1721" t="n">
        <v>17.37</v>
      </c>
      <c r="T1721" t="n">
        <v>598.02</v>
      </c>
      <c r="U1721" t="n">
        <v>0.76</v>
      </c>
      <c r="V1721" t="n">
        <v>0.76</v>
      </c>
      <c r="W1721" t="n">
        <v>1.14</v>
      </c>
      <c r="X1721" t="n">
        <v>0.03</v>
      </c>
      <c r="Y1721" t="n">
        <v>1</v>
      </c>
      <c r="Z1721" t="n">
        <v>10</v>
      </c>
    </row>
    <row r="1722">
      <c r="A1722" t="n">
        <v>136</v>
      </c>
      <c r="B1722" t="n">
        <v>120</v>
      </c>
      <c r="C1722" t="inlineStr">
        <is>
          <t xml:space="preserve">CONCLUIDO	</t>
        </is>
      </c>
      <c r="D1722" t="n">
        <v>10.4548</v>
      </c>
      <c r="E1722" t="n">
        <v>9.56</v>
      </c>
      <c r="F1722" t="n">
        <v>6.72</v>
      </c>
      <c r="G1722" t="n">
        <v>134.39</v>
      </c>
      <c r="H1722" t="n">
        <v>2.1</v>
      </c>
      <c r="I1722" t="n">
        <v>3</v>
      </c>
      <c r="J1722" t="n">
        <v>296.45</v>
      </c>
      <c r="K1722" t="n">
        <v>57.72</v>
      </c>
      <c r="L1722" t="n">
        <v>35</v>
      </c>
      <c r="M1722" t="n">
        <v>1</v>
      </c>
      <c r="N1722" t="n">
        <v>83.73</v>
      </c>
      <c r="O1722" t="n">
        <v>36796.61</v>
      </c>
      <c r="P1722" t="n">
        <v>92.17</v>
      </c>
      <c r="Q1722" t="n">
        <v>204.14</v>
      </c>
      <c r="R1722" t="n">
        <v>22.71</v>
      </c>
      <c r="S1722" t="n">
        <v>17.37</v>
      </c>
      <c r="T1722" t="n">
        <v>584.08</v>
      </c>
      <c r="U1722" t="n">
        <v>0.76</v>
      </c>
      <c r="V1722" t="n">
        <v>0.76</v>
      </c>
      <c r="W1722" t="n">
        <v>1.14</v>
      </c>
      <c r="X1722" t="n">
        <v>0.03</v>
      </c>
      <c r="Y1722" t="n">
        <v>1</v>
      </c>
      <c r="Z1722" t="n">
        <v>10</v>
      </c>
    </row>
    <row r="1723">
      <c r="A1723" t="n">
        <v>137</v>
      </c>
      <c r="B1723" t="n">
        <v>120</v>
      </c>
      <c r="C1723" t="inlineStr">
        <is>
          <t xml:space="preserve">CONCLUIDO	</t>
        </is>
      </c>
      <c r="D1723" t="n">
        <v>10.4533</v>
      </c>
      <c r="E1723" t="n">
        <v>9.57</v>
      </c>
      <c r="F1723" t="n">
        <v>6.72</v>
      </c>
      <c r="G1723" t="n">
        <v>134.42</v>
      </c>
      <c r="H1723" t="n">
        <v>2.11</v>
      </c>
      <c r="I1723" t="n">
        <v>3</v>
      </c>
      <c r="J1723" t="n">
        <v>296.97</v>
      </c>
      <c r="K1723" t="n">
        <v>57.72</v>
      </c>
      <c r="L1723" t="n">
        <v>35.25</v>
      </c>
      <c r="M1723" t="n">
        <v>1</v>
      </c>
      <c r="N1723" t="n">
        <v>84</v>
      </c>
      <c r="O1723" t="n">
        <v>36860.74</v>
      </c>
      <c r="P1723" t="n">
        <v>92.27</v>
      </c>
      <c r="Q1723" t="n">
        <v>204.14</v>
      </c>
      <c r="R1723" t="n">
        <v>22.76</v>
      </c>
      <c r="S1723" t="n">
        <v>17.37</v>
      </c>
      <c r="T1723" t="n">
        <v>606.08</v>
      </c>
      <c r="U1723" t="n">
        <v>0.76</v>
      </c>
      <c r="V1723" t="n">
        <v>0.76</v>
      </c>
      <c r="W1723" t="n">
        <v>1.14</v>
      </c>
      <c r="X1723" t="n">
        <v>0.03</v>
      </c>
      <c r="Y1723" t="n">
        <v>1</v>
      </c>
      <c r="Z1723" t="n">
        <v>10</v>
      </c>
    </row>
    <row r="1724">
      <c r="A1724" t="n">
        <v>138</v>
      </c>
      <c r="B1724" t="n">
        <v>120</v>
      </c>
      <c r="C1724" t="inlineStr">
        <is>
          <t xml:space="preserve">CONCLUIDO	</t>
        </is>
      </c>
      <c r="D1724" t="n">
        <v>10.453</v>
      </c>
      <c r="E1724" t="n">
        <v>9.57</v>
      </c>
      <c r="F1724" t="n">
        <v>6.72</v>
      </c>
      <c r="G1724" t="n">
        <v>134.42</v>
      </c>
      <c r="H1724" t="n">
        <v>2.13</v>
      </c>
      <c r="I1724" t="n">
        <v>3</v>
      </c>
      <c r="J1724" t="n">
        <v>297.49</v>
      </c>
      <c r="K1724" t="n">
        <v>57.72</v>
      </c>
      <c r="L1724" t="n">
        <v>35.5</v>
      </c>
      <c r="M1724" t="n">
        <v>1</v>
      </c>
      <c r="N1724" t="n">
        <v>84.27</v>
      </c>
      <c r="O1724" t="n">
        <v>36924.99</v>
      </c>
      <c r="P1724" t="n">
        <v>92.27</v>
      </c>
      <c r="Q1724" t="n">
        <v>204.14</v>
      </c>
      <c r="R1724" t="n">
        <v>22.73</v>
      </c>
      <c r="S1724" t="n">
        <v>17.37</v>
      </c>
      <c r="T1724" t="n">
        <v>592.88</v>
      </c>
      <c r="U1724" t="n">
        <v>0.76</v>
      </c>
      <c r="V1724" t="n">
        <v>0.76</v>
      </c>
      <c r="W1724" t="n">
        <v>1.14</v>
      </c>
      <c r="X1724" t="n">
        <v>0.03</v>
      </c>
      <c r="Y1724" t="n">
        <v>1</v>
      </c>
      <c r="Z1724" t="n">
        <v>10</v>
      </c>
    </row>
    <row r="1725">
      <c r="A1725" t="n">
        <v>139</v>
      </c>
      <c r="B1725" t="n">
        <v>120</v>
      </c>
      <c r="C1725" t="inlineStr">
        <is>
          <t xml:space="preserve">CONCLUIDO	</t>
        </is>
      </c>
      <c r="D1725" t="n">
        <v>10.449</v>
      </c>
      <c r="E1725" t="n">
        <v>9.57</v>
      </c>
      <c r="F1725" t="n">
        <v>6.72</v>
      </c>
      <c r="G1725" t="n">
        <v>134.49</v>
      </c>
      <c r="H1725" t="n">
        <v>2.14</v>
      </c>
      <c r="I1725" t="n">
        <v>3</v>
      </c>
      <c r="J1725" t="n">
        <v>298.01</v>
      </c>
      <c r="K1725" t="n">
        <v>57.72</v>
      </c>
      <c r="L1725" t="n">
        <v>35.75</v>
      </c>
      <c r="M1725" t="n">
        <v>1</v>
      </c>
      <c r="N1725" t="n">
        <v>84.54000000000001</v>
      </c>
      <c r="O1725" t="n">
        <v>36989.35</v>
      </c>
      <c r="P1725" t="n">
        <v>92.39</v>
      </c>
      <c r="Q1725" t="n">
        <v>204.14</v>
      </c>
      <c r="R1725" t="n">
        <v>22.82</v>
      </c>
      <c r="S1725" t="n">
        <v>17.37</v>
      </c>
      <c r="T1725" t="n">
        <v>636.63</v>
      </c>
      <c r="U1725" t="n">
        <v>0.76</v>
      </c>
      <c r="V1725" t="n">
        <v>0.76</v>
      </c>
      <c r="W1725" t="n">
        <v>1.14</v>
      </c>
      <c r="X1725" t="n">
        <v>0.03</v>
      </c>
      <c r="Y1725" t="n">
        <v>1</v>
      </c>
      <c r="Z1725" t="n">
        <v>10</v>
      </c>
    </row>
    <row r="1726">
      <c r="A1726" t="n">
        <v>140</v>
      </c>
      <c r="B1726" t="n">
        <v>120</v>
      </c>
      <c r="C1726" t="inlineStr">
        <is>
          <t xml:space="preserve">CONCLUIDO	</t>
        </is>
      </c>
      <c r="D1726" t="n">
        <v>10.4496</v>
      </c>
      <c r="E1726" t="n">
        <v>9.57</v>
      </c>
      <c r="F1726" t="n">
        <v>6.72</v>
      </c>
      <c r="G1726" t="n">
        <v>134.48</v>
      </c>
      <c r="H1726" t="n">
        <v>2.15</v>
      </c>
      <c r="I1726" t="n">
        <v>3</v>
      </c>
      <c r="J1726" t="n">
        <v>298.54</v>
      </c>
      <c r="K1726" t="n">
        <v>57.72</v>
      </c>
      <c r="L1726" t="n">
        <v>36</v>
      </c>
      <c r="M1726" t="n">
        <v>0</v>
      </c>
      <c r="N1726" t="n">
        <v>84.81</v>
      </c>
      <c r="O1726" t="n">
        <v>37053.82</v>
      </c>
      <c r="P1726" t="n">
        <v>92.53</v>
      </c>
      <c r="Q1726" t="n">
        <v>204.14</v>
      </c>
      <c r="R1726" t="n">
        <v>22.82</v>
      </c>
      <c r="S1726" t="n">
        <v>17.37</v>
      </c>
      <c r="T1726" t="n">
        <v>637.86</v>
      </c>
      <c r="U1726" t="n">
        <v>0.76</v>
      </c>
      <c r="V1726" t="n">
        <v>0.76</v>
      </c>
      <c r="W1726" t="n">
        <v>1.14</v>
      </c>
      <c r="X1726" t="n">
        <v>0.03</v>
      </c>
      <c r="Y1726" t="n">
        <v>1</v>
      </c>
      <c r="Z1726" t="n">
        <v>10</v>
      </c>
    </row>
    <row r="1727">
      <c r="A1727" t="n">
        <v>0</v>
      </c>
      <c r="B1727" t="n">
        <v>145</v>
      </c>
      <c r="C1727" t="inlineStr">
        <is>
          <t xml:space="preserve">CONCLUIDO	</t>
        </is>
      </c>
      <c r="D1727" t="n">
        <v>5.4493</v>
      </c>
      <c r="E1727" t="n">
        <v>18.35</v>
      </c>
      <c r="F1727" t="n">
        <v>9.1</v>
      </c>
      <c r="G1727" t="n">
        <v>4.67</v>
      </c>
      <c r="H1727" t="n">
        <v>0.06</v>
      </c>
      <c r="I1727" t="n">
        <v>117</v>
      </c>
      <c r="J1727" t="n">
        <v>285.18</v>
      </c>
      <c r="K1727" t="n">
        <v>61.2</v>
      </c>
      <c r="L1727" t="n">
        <v>1</v>
      </c>
      <c r="M1727" t="n">
        <v>115</v>
      </c>
      <c r="N1727" t="n">
        <v>77.98</v>
      </c>
      <c r="O1727" t="n">
        <v>35406.83</v>
      </c>
      <c r="P1727" t="n">
        <v>161.87</v>
      </c>
      <c r="Q1727" t="n">
        <v>204.31</v>
      </c>
      <c r="R1727" t="n">
        <v>96.97</v>
      </c>
      <c r="S1727" t="n">
        <v>17.37</v>
      </c>
      <c r="T1727" t="n">
        <v>37141.7</v>
      </c>
      <c r="U1727" t="n">
        <v>0.18</v>
      </c>
      <c r="V1727" t="n">
        <v>0.5600000000000001</v>
      </c>
      <c r="W1727" t="n">
        <v>1.32</v>
      </c>
      <c r="X1727" t="n">
        <v>2.4</v>
      </c>
      <c r="Y1727" t="n">
        <v>1</v>
      </c>
      <c r="Z1727" t="n">
        <v>10</v>
      </c>
    </row>
    <row r="1728">
      <c r="A1728" t="n">
        <v>1</v>
      </c>
      <c r="B1728" t="n">
        <v>145</v>
      </c>
      <c r="C1728" t="inlineStr">
        <is>
          <t xml:space="preserve">CONCLUIDO	</t>
        </is>
      </c>
      <c r="D1728" t="n">
        <v>6.185</v>
      </c>
      <c r="E1728" t="n">
        <v>16.17</v>
      </c>
      <c r="F1728" t="n">
        <v>8.48</v>
      </c>
      <c r="G1728" t="n">
        <v>5.78</v>
      </c>
      <c r="H1728" t="n">
        <v>0.08</v>
      </c>
      <c r="I1728" t="n">
        <v>88</v>
      </c>
      <c r="J1728" t="n">
        <v>285.68</v>
      </c>
      <c r="K1728" t="n">
        <v>61.2</v>
      </c>
      <c r="L1728" t="n">
        <v>1.25</v>
      </c>
      <c r="M1728" t="n">
        <v>86</v>
      </c>
      <c r="N1728" t="n">
        <v>78.23999999999999</v>
      </c>
      <c r="O1728" t="n">
        <v>35468.6</v>
      </c>
      <c r="P1728" t="n">
        <v>150.75</v>
      </c>
      <c r="Q1728" t="n">
        <v>204.32</v>
      </c>
      <c r="R1728" t="n">
        <v>77.37</v>
      </c>
      <c r="S1728" t="n">
        <v>17.37</v>
      </c>
      <c r="T1728" t="n">
        <v>27485.9</v>
      </c>
      <c r="U1728" t="n">
        <v>0.22</v>
      </c>
      <c r="V1728" t="n">
        <v>0.6</v>
      </c>
      <c r="W1728" t="n">
        <v>1.28</v>
      </c>
      <c r="X1728" t="n">
        <v>1.78</v>
      </c>
      <c r="Y1728" t="n">
        <v>1</v>
      </c>
      <c r="Z1728" t="n">
        <v>10</v>
      </c>
    </row>
    <row r="1729">
      <c r="A1729" t="n">
        <v>2</v>
      </c>
      <c r="B1729" t="n">
        <v>145</v>
      </c>
      <c r="C1729" t="inlineStr">
        <is>
          <t xml:space="preserve">CONCLUIDO	</t>
        </is>
      </c>
      <c r="D1729" t="n">
        <v>6.7485</v>
      </c>
      <c r="E1729" t="n">
        <v>14.82</v>
      </c>
      <c r="F1729" t="n">
        <v>8.1</v>
      </c>
      <c r="G1729" t="n">
        <v>6.94</v>
      </c>
      <c r="H1729" t="n">
        <v>0.09</v>
      </c>
      <c r="I1729" t="n">
        <v>70</v>
      </c>
      <c r="J1729" t="n">
        <v>286.19</v>
      </c>
      <c r="K1729" t="n">
        <v>61.2</v>
      </c>
      <c r="L1729" t="n">
        <v>1.5</v>
      </c>
      <c r="M1729" t="n">
        <v>68</v>
      </c>
      <c r="N1729" t="n">
        <v>78.48999999999999</v>
      </c>
      <c r="O1729" t="n">
        <v>35530.47</v>
      </c>
      <c r="P1729" t="n">
        <v>143.91</v>
      </c>
      <c r="Q1729" t="n">
        <v>204.26</v>
      </c>
      <c r="R1729" t="n">
        <v>65.78</v>
      </c>
      <c r="S1729" t="n">
        <v>17.37</v>
      </c>
      <c r="T1729" t="n">
        <v>21782</v>
      </c>
      <c r="U1729" t="n">
        <v>0.26</v>
      </c>
      <c r="V1729" t="n">
        <v>0.63</v>
      </c>
      <c r="W1729" t="n">
        <v>1.24</v>
      </c>
      <c r="X1729" t="n">
        <v>1.4</v>
      </c>
      <c r="Y1729" t="n">
        <v>1</v>
      </c>
      <c r="Z1729" t="n">
        <v>10</v>
      </c>
    </row>
    <row r="1730">
      <c r="A1730" t="n">
        <v>3</v>
      </c>
      <c r="B1730" t="n">
        <v>145</v>
      </c>
      <c r="C1730" t="inlineStr">
        <is>
          <t xml:space="preserve">CONCLUIDO	</t>
        </is>
      </c>
      <c r="D1730" t="n">
        <v>7.1368</v>
      </c>
      <c r="E1730" t="n">
        <v>14.01</v>
      </c>
      <c r="F1730" t="n">
        <v>7.88</v>
      </c>
      <c r="G1730" t="n">
        <v>8.02</v>
      </c>
      <c r="H1730" t="n">
        <v>0.11</v>
      </c>
      <c r="I1730" t="n">
        <v>59</v>
      </c>
      <c r="J1730" t="n">
        <v>286.69</v>
      </c>
      <c r="K1730" t="n">
        <v>61.2</v>
      </c>
      <c r="L1730" t="n">
        <v>1.75</v>
      </c>
      <c r="M1730" t="n">
        <v>57</v>
      </c>
      <c r="N1730" t="n">
        <v>78.73999999999999</v>
      </c>
      <c r="O1730" t="n">
        <v>35592.57</v>
      </c>
      <c r="P1730" t="n">
        <v>140.05</v>
      </c>
      <c r="Q1730" t="n">
        <v>204.3</v>
      </c>
      <c r="R1730" t="n">
        <v>58.78</v>
      </c>
      <c r="S1730" t="n">
        <v>17.37</v>
      </c>
      <c r="T1730" t="n">
        <v>18337.48</v>
      </c>
      <c r="U1730" t="n">
        <v>0.3</v>
      </c>
      <c r="V1730" t="n">
        <v>0.65</v>
      </c>
      <c r="W1730" t="n">
        <v>1.24</v>
      </c>
      <c r="X1730" t="n">
        <v>1.19</v>
      </c>
      <c r="Y1730" t="n">
        <v>1</v>
      </c>
      <c r="Z1730" t="n">
        <v>10</v>
      </c>
    </row>
    <row r="1731">
      <c r="A1731" t="n">
        <v>4</v>
      </c>
      <c r="B1731" t="n">
        <v>145</v>
      </c>
      <c r="C1731" t="inlineStr">
        <is>
          <t xml:space="preserve">CONCLUIDO	</t>
        </is>
      </c>
      <c r="D1731" t="n">
        <v>7.5105</v>
      </c>
      <c r="E1731" t="n">
        <v>13.31</v>
      </c>
      <c r="F1731" t="n">
        <v>7.67</v>
      </c>
      <c r="G1731" t="n">
        <v>9.210000000000001</v>
      </c>
      <c r="H1731" t="n">
        <v>0.12</v>
      </c>
      <c r="I1731" t="n">
        <v>50</v>
      </c>
      <c r="J1731" t="n">
        <v>287.19</v>
      </c>
      <c r="K1731" t="n">
        <v>61.2</v>
      </c>
      <c r="L1731" t="n">
        <v>2</v>
      </c>
      <c r="M1731" t="n">
        <v>48</v>
      </c>
      <c r="N1731" t="n">
        <v>78.98999999999999</v>
      </c>
      <c r="O1731" t="n">
        <v>35654.65</v>
      </c>
      <c r="P1731" t="n">
        <v>136.22</v>
      </c>
      <c r="Q1731" t="n">
        <v>204.15</v>
      </c>
      <c r="R1731" t="n">
        <v>52.25</v>
      </c>
      <c r="S1731" t="n">
        <v>17.37</v>
      </c>
      <c r="T1731" t="n">
        <v>15118.14</v>
      </c>
      <c r="U1731" t="n">
        <v>0.33</v>
      </c>
      <c r="V1731" t="n">
        <v>0.67</v>
      </c>
      <c r="W1731" t="n">
        <v>1.22</v>
      </c>
      <c r="X1731" t="n">
        <v>0.98</v>
      </c>
      <c r="Y1731" t="n">
        <v>1</v>
      </c>
      <c r="Z1731" t="n">
        <v>10</v>
      </c>
    </row>
    <row r="1732">
      <c r="A1732" t="n">
        <v>5</v>
      </c>
      <c r="B1732" t="n">
        <v>145</v>
      </c>
      <c r="C1732" t="inlineStr">
        <is>
          <t xml:space="preserve">CONCLUIDO	</t>
        </is>
      </c>
      <c r="D1732" t="n">
        <v>7.7541</v>
      </c>
      <c r="E1732" t="n">
        <v>12.9</v>
      </c>
      <c r="F1732" t="n">
        <v>7.58</v>
      </c>
      <c r="G1732" t="n">
        <v>10.33</v>
      </c>
      <c r="H1732" t="n">
        <v>0.14</v>
      </c>
      <c r="I1732" t="n">
        <v>44</v>
      </c>
      <c r="J1732" t="n">
        <v>287.7</v>
      </c>
      <c r="K1732" t="n">
        <v>61.2</v>
      </c>
      <c r="L1732" t="n">
        <v>2.25</v>
      </c>
      <c r="M1732" t="n">
        <v>42</v>
      </c>
      <c r="N1732" t="n">
        <v>79.25</v>
      </c>
      <c r="O1732" t="n">
        <v>35716.83</v>
      </c>
      <c r="P1732" t="n">
        <v>134.46</v>
      </c>
      <c r="Q1732" t="n">
        <v>204.19</v>
      </c>
      <c r="R1732" t="n">
        <v>49.12</v>
      </c>
      <c r="S1732" t="n">
        <v>17.37</v>
      </c>
      <c r="T1732" t="n">
        <v>13580.69</v>
      </c>
      <c r="U1732" t="n">
        <v>0.35</v>
      </c>
      <c r="V1732" t="n">
        <v>0.67</v>
      </c>
      <c r="W1732" t="n">
        <v>1.21</v>
      </c>
      <c r="X1732" t="n">
        <v>0.88</v>
      </c>
      <c r="Y1732" t="n">
        <v>1</v>
      </c>
      <c r="Z1732" t="n">
        <v>10</v>
      </c>
    </row>
    <row r="1733">
      <c r="A1733" t="n">
        <v>6</v>
      </c>
      <c r="B1733" t="n">
        <v>145</v>
      </c>
      <c r="C1733" t="inlineStr">
        <is>
          <t xml:space="preserve">CONCLUIDO	</t>
        </is>
      </c>
      <c r="D1733" t="n">
        <v>7.9883</v>
      </c>
      <c r="E1733" t="n">
        <v>12.52</v>
      </c>
      <c r="F1733" t="n">
        <v>7.47</v>
      </c>
      <c r="G1733" t="n">
        <v>11.49</v>
      </c>
      <c r="H1733" t="n">
        <v>0.15</v>
      </c>
      <c r="I1733" t="n">
        <v>39</v>
      </c>
      <c r="J1733" t="n">
        <v>288.2</v>
      </c>
      <c r="K1733" t="n">
        <v>61.2</v>
      </c>
      <c r="L1733" t="n">
        <v>2.5</v>
      </c>
      <c r="M1733" t="n">
        <v>37</v>
      </c>
      <c r="N1733" t="n">
        <v>79.5</v>
      </c>
      <c r="O1733" t="n">
        <v>35779.11</v>
      </c>
      <c r="P1733" t="n">
        <v>132.48</v>
      </c>
      <c r="Q1733" t="n">
        <v>204.25</v>
      </c>
      <c r="R1733" t="n">
        <v>45.71</v>
      </c>
      <c r="S1733" t="n">
        <v>17.37</v>
      </c>
      <c r="T1733" t="n">
        <v>11900.03</v>
      </c>
      <c r="U1733" t="n">
        <v>0.38</v>
      </c>
      <c r="V1733" t="n">
        <v>0.68</v>
      </c>
      <c r="W1733" t="n">
        <v>1.21</v>
      </c>
      <c r="X1733" t="n">
        <v>0.77</v>
      </c>
      <c r="Y1733" t="n">
        <v>1</v>
      </c>
      <c r="Z1733" t="n">
        <v>10</v>
      </c>
    </row>
    <row r="1734">
      <c r="A1734" t="n">
        <v>7</v>
      </c>
      <c r="B1734" t="n">
        <v>145</v>
      </c>
      <c r="C1734" t="inlineStr">
        <is>
          <t xml:space="preserve">CONCLUIDO	</t>
        </is>
      </c>
      <c r="D1734" t="n">
        <v>8.141299999999999</v>
      </c>
      <c r="E1734" t="n">
        <v>12.28</v>
      </c>
      <c r="F1734" t="n">
        <v>7.39</v>
      </c>
      <c r="G1734" t="n">
        <v>12.32</v>
      </c>
      <c r="H1734" t="n">
        <v>0.17</v>
      </c>
      <c r="I1734" t="n">
        <v>36</v>
      </c>
      <c r="J1734" t="n">
        <v>288.71</v>
      </c>
      <c r="K1734" t="n">
        <v>61.2</v>
      </c>
      <c r="L1734" t="n">
        <v>2.75</v>
      </c>
      <c r="M1734" t="n">
        <v>34</v>
      </c>
      <c r="N1734" t="n">
        <v>79.76000000000001</v>
      </c>
      <c r="O1734" t="n">
        <v>35841.5</v>
      </c>
      <c r="P1734" t="n">
        <v>131.1</v>
      </c>
      <c r="Q1734" t="n">
        <v>204.15</v>
      </c>
      <c r="R1734" t="n">
        <v>43.86</v>
      </c>
      <c r="S1734" t="n">
        <v>17.37</v>
      </c>
      <c r="T1734" t="n">
        <v>10991.32</v>
      </c>
      <c r="U1734" t="n">
        <v>0.4</v>
      </c>
      <c r="V1734" t="n">
        <v>0.6899999999999999</v>
      </c>
      <c r="W1734" t="n">
        <v>1.19</v>
      </c>
      <c r="X1734" t="n">
        <v>0.7</v>
      </c>
      <c r="Y1734" t="n">
        <v>1</v>
      </c>
      <c r="Z1734" t="n">
        <v>10</v>
      </c>
    </row>
    <row r="1735">
      <c r="A1735" t="n">
        <v>8</v>
      </c>
      <c r="B1735" t="n">
        <v>145</v>
      </c>
      <c r="C1735" t="inlineStr">
        <is>
          <t xml:space="preserve">CONCLUIDO	</t>
        </is>
      </c>
      <c r="D1735" t="n">
        <v>8.3322</v>
      </c>
      <c r="E1735" t="n">
        <v>12</v>
      </c>
      <c r="F1735" t="n">
        <v>7.33</v>
      </c>
      <c r="G1735" t="n">
        <v>13.74</v>
      </c>
      <c r="H1735" t="n">
        <v>0.18</v>
      </c>
      <c r="I1735" t="n">
        <v>32</v>
      </c>
      <c r="J1735" t="n">
        <v>289.21</v>
      </c>
      <c r="K1735" t="n">
        <v>61.2</v>
      </c>
      <c r="L1735" t="n">
        <v>3</v>
      </c>
      <c r="M1735" t="n">
        <v>30</v>
      </c>
      <c r="N1735" t="n">
        <v>80.02</v>
      </c>
      <c r="O1735" t="n">
        <v>35903.99</v>
      </c>
      <c r="P1735" t="n">
        <v>129.84</v>
      </c>
      <c r="Q1735" t="n">
        <v>204.2</v>
      </c>
      <c r="R1735" t="n">
        <v>41.45</v>
      </c>
      <c r="S1735" t="n">
        <v>17.37</v>
      </c>
      <c r="T1735" t="n">
        <v>9809.4</v>
      </c>
      <c r="U1735" t="n">
        <v>0.42</v>
      </c>
      <c r="V1735" t="n">
        <v>0.7</v>
      </c>
      <c r="W1735" t="n">
        <v>1.19</v>
      </c>
      <c r="X1735" t="n">
        <v>0.64</v>
      </c>
      <c r="Y1735" t="n">
        <v>1</v>
      </c>
      <c r="Z1735" t="n">
        <v>10</v>
      </c>
    </row>
    <row r="1736">
      <c r="A1736" t="n">
        <v>9</v>
      </c>
      <c r="B1736" t="n">
        <v>145</v>
      </c>
      <c r="C1736" t="inlineStr">
        <is>
          <t xml:space="preserve">CONCLUIDO	</t>
        </is>
      </c>
      <c r="D1736" t="n">
        <v>8.4452</v>
      </c>
      <c r="E1736" t="n">
        <v>11.84</v>
      </c>
      <c r="F1736" t="n">
        <v>7.28</v>
      </c>
      <c r="G1736" t="n">
        <v>14.55</v>
      </c>
      <c r="H1736" t="n">
        <v>0.2</v>
      </c>
      <c r="I1736" t="n">
        <v>30</v>
      </c>
      <c r="J1736" t="n">
        <v>289.72</v>
      </c>
      <c r="K1736" t="n">
        <v>61.2</v>
      </c>
      <c r="L1736" t="n">
        <v>3.25</v>
      </c>
      <c r="M1736" t="n">
        <v>28</v>
      </c>
      <c r="N1736" t="n">
        <v>80.27</v>
      </c>
      <c r="O1736" t="n">
        <v>35966.59</v>
      </c>
      <c r="P1736" t="n">
        <v>128.85</v>
      </c>
      <c r="Q1736" t="n">
        <v>204.17</v>
      </c>
      <c r="R1736" t="n">
        <v>40</v>
      </c>
      <c r="S1736" t="n">
        <v>17.37</v>
      </c>
      <c r="T1736" t="n">
        <v>9093.059999999999</v>
      </c>
      <c r="U1736" t="n">
        <v>0.43</v>
      </c>
      <c r="V1736" t="n">
        <v>0.7</v>
      </c>
      <c r="W1736" t="n">
        <v>1.18</v>
      </c>
      <c r="X1736" t="n">
        <v>0.58</v>
      </c>
      <c r="Y1736" t="n">
        <v>1</v>
      </c>
      <c r="Z1736" t="n">
        <v>10</v>
      </c>
    </row>
    <row r="1737">
      <c r="A1737" t="n">
        <v>10</v>
      </c>
      <c r="B1737" t="n">
        <v>145</v>
      </c>
      <c r="C1737" t="inlineStr">
        <is>
          <t xml:space="preserve">CONCLUIDO	</t>
        </is>
      </c>
      <c r="D1737" t="n">
        <v>8.5505</v>
      </c>
      <c r="E1737" t="n">
        <v>11.7</v>
      </c>
      <c r="F1737" t="n">
        <v>7.24</v>
      </c>
      <c r="G1737" t="n">
        <v>15.51</v>
      </c>
      <c r="H1737" t="n">
        <v>0.21</v>
      </c>
      <c r="I1737" t="n">
        <v>28</v>
      </c>
      <c r="J1737" t="n">
        <v>290.23</v>
      </c>
      <c r="K1737" t="n">
        <v>61.2</v>
      </c>
      <c r="L1737" t="n">
        <v>3.5</v>
      </c>
      <c r="M1737" t="n">
        <v>26</v>
      </c>
      <c r="N1737" t="n">
        <v>80.53</v>
      </c>
      <c r="O1737" t="n">
        <v>36029.29</v>
      </c>
      <c r="P1737" t="n">
        <v>128.09</v>
      </c>
      <c r="Q1737" t="n">
        <v>204.14</v>
      </c>
      <c r="R1737" t="n">
        <v>38.87</v>
      </c>
      <c r="S1737" t="n">
        <v>17.37</v>
      </c>
      <c r="T1737" t="n">
        <v>8539.66</v>
      </c>
      <c r="U1737" t="n">
        <v>0.45</v>
      </c>
      <c r="V1737" t="n">
        <v>0.71</v>
      </c>
      <c r="W1737" t="n">
        <v>1.18</v>
      </c>
      <c r="X1737" t="n">
        <v>0.55</v>
      </c>
      <c r="Y1737" t="n">
        <v>1</v>
      </c>
      <c r="Z1737" t="n">
        <v>10</v>
      </c>
    </row>
    <row r="1738">
      <c r="A1738" t="n">
        <v>11</v>
      </c>
      <c r="B1738" t="n">
        <v>145</v>
      </c>
      <c r="C1738" t="inlineStr">
        <is>
          <t xml:space="preserve">CONCLUIDO	</t>
        </is>
      </c>
      <c r="D1738" t="n">
        <v>8.662000000000001</v>
      </c>
      <c r="E1738" t="n">
        <v>11.54</v>
      </c>
      <c r="F1738" t="n">
        <v>7.19</v>
      </c>
      <c r="G1738" t="n">
        <v>16.6</v>
      </c>
      <c r="H1738" t="n">
        <v>0.23</v>
      </c>
      <c r="I1738" t="n">
        <v>26</v>
      </c>
      <c r="J1738" t="n">
        <v>290.74</v>
      </c>
      <c r="K1738" t="n">
        <v>61.2</v>
      </c>
      <c r="L1738" t="n">
        <v>3.75</v>
      </c>
      <c r="M1738" t="n">
        <v>24</v>
      </c>
      <c r="N1738" t="n">
        <v>80.79000000000001</v>
      </c>
      <c r="O1738" t="n">
        <v>36092.1</v>
      </c>
      <c r="P1738" t="n">
        <v>127.32</v>
      </c>
      <c r="Q1738" t="n">
        <v>204.15</v>
      </c>
      <c r="R1738" t="n">
        <v>37.45</v>
      </c>
      <c r="S1738" t="n">
        <v>17.37</v>
      </c>
      <c r="T1738" t="n">
        <v>7835.59</v>
      </c>
      <c r="U1738" t="n">
        <v>0.46</v>
      </c>
      <c r="V1738" t="n">
        <v>0.71</v>
      </c>
      <c r="W1738" t="n">
        <v>1.18</v>
      </c>
      <c r="X1738" t="n">
        <v>0.5</v>
      </c>
      <c r="Y1738" t="n">
        <v>1</v>
      </c>
      <c r="Z1738" t="n">
        <v>10</v>
      </c>
    </row>
    <row r="1739">
      <c r="A1739" t="n">
        <v>12</v>
      </c>
      <c r="B1739" t="n">
        <v>145</v>
      </c>
      <c r="C1739" t="inlineStr">
        <is>
          <t xml:space="preserve">CONCLUIDO	</t>
        </is>
      </c>
      <c r="D1739" t="n">
        <v>8.769600000000001</v>
      </c>
      <c r="E1739" t="n">
        <v>11.4</v>
      </c>
      <c r="F1739" t="n">
        <v>7.16</v>
      </c>
      <c r="G1739" t="n">
        <v>17.9</v>
      </c>
      <c r="H1739" t="n">
        <v>0.24</v>
      </c>
      <c r="I1739" t="n">
        <v>24</v>
      </c>
      <c r="J1739" t="n">
        <v>291.25</v>
      </c>
      <c r="K1739" t="n">
        <v>61.2</v>
      </c>
      <c r="L1739" t="n">
        <v>4</v>
      </c>
      <c r="M1739" t="n">
        <v>22</v>
      </c>
      <c r="N1739" t="n">
        <v>81.05</v>
      </c>
      <c r="O1739" t="n">
        <v>36155.02</v>
      </c>
      <c r="P1739" t="n">
        <v>126.66</v>
      </c>
      <c r="Q1739" t="n">
        <v>204.16</v>
      </c>
      <c r="R1739" t="n">
        <v>36.49</v>
      </c>
      <c r="S1739" t="n">
        <v>17.37</v>
      </c>
      <c r="T1739" t="n">
        <v>7368.82</v>
      </c>
      <c r="U1739" t="n">
        <v>0.48</v>
      </c>
      <c r="V1739" t="n">
        <v>0.71</v>
      </c>
      <c r="W1739" t="n">
        <v>1.17</v>
      </c>
      <c r="X1739" t="n">
        <v>0.47</v>
      </c>
      <c r="Y1739" t="n">
        <v>1</v>
      </c>
      <c r="Z1739" t="n">
        <v>10</v>
      </c>
    </row>
    <row r="1740">
      <c r="A1740" t="n">
        <v>13</v>
      </c>
      <c r="B1740" t="n">
        <v>145</v>
      </c>
      <c r="C1740" t="inlineStr">
        <is>
          <t xml:space="preserve">CONCLUIDO	</t>
        </is>
      </c>
      <c r="D1740" t="n">
        <v>8.831099999999999</v>
      </c>
      <c r="E1740" t="n">
        <v>11.32</v>
      </c>
      <c r="F1740" t="n">
        <v>7.13</v>
      </c>
      <c r="G1740" t="n">
        <v>18.61</v>
      </c>
      <c r="H1740" t="n">
        <v>0.26</v>
      </c>
      <c r="I1740" t="n">
        <v>23</v>
      </c>
      <c r="J1740" t="n">
        <v>291.76</v>
      </c>
      <c r="K1740" t="n">
        <v>61.2</v>
      </c>
      <c r="L1740" t="n">
        <v>4.25</v>
      </c>
      <c r="M1740" t="n">
        <v>21</v>
      </c>
      <c r="N1740" t="n">
        <v>81.31</v>
      </c>
      <c r="O1740" t="n">
        <v>36218.04</v>
      </c>
      <c r="P1740" t="n">
        <v>126.16</v>
      </c>
      <c r="Q1740" t="n">
        <v>204.19</v>
      </c>
      <c r="R1740" t="n">
        <v>35.49</v>
      </c>
      <c r="S1740" t="n">
        <v>17.37</v>
      </c>
      <c r="T1740" t="n">
        <v>6870.56</v>
      </c>
      <c r="U1740" t="n">
        <v>0.49</v>
      </c>
      <c r="V1740" t="n">
        <v>0.72</v>
      </c>
      <c r="W1740" t="n">
        <v>1.18</v>
      </c>
      <c r="X1740" t="n">
        <v>0.44</v>
      </c>
      <c r="Y1740" t="n">
        <v>1</v>
      </c>
      <c r="Z1740" t="n">
        <v>10</v>
      </c>
    </row>
    <row r="1741">
      <c r="A1741" t="n">
        <v>14</v>
      </c>
      <c r="B1741" t="n">
        <v>145</v>
      </c>
      <c r="C1741" t="inlineStr">
        <is>
          <t xml:space="preserve">CONCLUIDO	</t>
        </is>
      </c>
      <c r="D1741" t="n">
        <v>8.956300000000001</v>
      </c>
      <c r="E1741" t="n">
        <v>11.17</v>
      </c>
      <c r="F1741" t="n">
        <v>7.08</v>
      </c>
      <c r="G1741" t="n">
        <v>20.24</v>
      </c>
      <c r="H1741" t="n">
        <v>0.27</v>
      </c>
      <c r="I1741" t="n">
        <v>21</v>
      </c>
      <c r="J1741" t="n">
        <v>292.27</v>
      </c>
      <c r="K1741" t="n">
        <v>61.2</v>
      </c>
      <c r="L1741" t="n">
        <v>4.5</v>
      </c>
      <c r="M1741" t="n">
        <v>19</v>
      </c>
      <c r="N1741" t="n">
        <v>81.56999999999999</v>
      </c>
      <c r="O1741" t="n">
        <v>36281.16</v>
      </c>
      <c r="P1741" t="n">
        <v>125.16</v>
      </c>
      <c r="Q1741" t="n">
        <v>204.14</v>
      </c>
      <c r="R1741" t="n">
        <v>34.03</v>
      </c>
      <c r="S1741" t="n">
        <v>17.37</v>
      </c>
      <c r="T1741" t="n">
        <v>6154.33</v>
      </c>
      <c r="U1741" t="n">
        <v>0.51</v>
      </c>
      <c r="V1741" t="n">
        <v>0.72</v>
      </c>
      <c r="W1741" t="n">
        <v>1.17</v>
      </c>
      <c r="X1741" t="n">
        <v>0.39</v>
      </c>
      <c r="Y1741" t="n">
        <v>1</v>
      </c>
      <c r="Z1741" t="n">
        <v>10</v>
      </c>
    </row>
    <row r="1742">
      <c r="A1742" t="n">
        <v>15</v>
      </c>
      <c r="B1742" t="n">
        <v>145</v>
      </c>
      <c r="C1742" t="inlineStr">
        <is>
          <t xml:space="preserve">CONCLUIDO	</t>
        </is>
      </c>
      <c r="D1742" t="n">
        <v>9.010999999999999</v>
      </c>
      <c r="E1742" t="n">
        <v>11.1</v>
      </c>
      <c r="F1742" t="n">
        <v>7.07</v>
      </c>
      <c r="G1742" t="n">
        <v>21.21</v>
      </c>
      <c r="H1742" t="n">
        <v>0.29</v>
      </c>
      <c r="I1742" t="n">
        <v>20</v>
      </c>
      <c r="J1742" t="n">
        <v>292.79</v>
      </c>
      <c r="K1742" t="n">
        <v>61.2</v>
      </c>
      <c r="L1742" t="n">
        <v>4.75</v>
      </c>
      <c r="M1742" t="n">
        <v>18</v>
      </c>
      <c r="N1742" t="n">
        <v>81.84</v>
      </c>
      <c r="O1742" t="n">
        <v>36344.4</v>
      </c>
      <c r="P1742" t="n">
        <v>124.94</v>
      </c>
      <c r="Q1742" t="n">
        <v>204.18</v>
      </c>
      <c r="R1742" t="n">
        <v>33.59</v>
      </c>
      <c r="S1742" t="n">
        <v>17.37</v>
      </c>
      <c r="T1742" t="n">
        <v>5937.26</v>
      </c>
      <c r="U1742" t="n">
        <v>0.52</v>
      </c>
      <c r="V1742" t="n">
        <v>0.72</v>
      </c>
      <c r="W1742" t="n">
        <v>1.17</v>
      </c>
      <c r="X1742" t="n">
        <v>0.38</v>
      </c>
      <c r="Y1742" t="n">
        <v>1</v>
      </c>
      <c r="Z1742" t="n">
        <v>10</v>
      </c>
    </row>
    <row r="1743">
      <c r="A1743" t="n">
        <v>16</v>
      </c>
      <c r="B1743" t="n">
        <v>145</v>
      </c>
      <c r="C1743" t="inlineStr">
        <is>
          <t xml:space="preserve">CONCLUIDO	</t>
        </is>
      </c>
      <c r="D1743" t="n">
        <v>9.071400000000001</v>
      </c>
      <c r="E1743" t="n">
        <v>11.02</v>
      </c>
      <c r="F1743" t="n">
        <v>7.05</v>
      </c>
      <c r="G1743" t="n">
        <v>22.26</v>
      </c>
      <c r="H1743" t="n">
        <v>0.3</v>
      </c>
      <c r="I1743" t="n">
        <v>19</v>
      </c>
      <c r="J1743" t="n">
        <v>293.3</v>
      </c>
      <c r="K1743" t="n">
        <v>61.2</v>
      </c>
      <c r="L1743" t="n">
        <v>5</v>
      </c>
      <c r="M1743" t="n">
        <v>17</v>
      </c>
      <c r="N1743" t="n">
        <v>82.09999999999999</v>
      </c>
      <c r="O1743" t="n">
        <v>36407.75</v>
      </c>
      <c r="P1743" t="n">
        <v>124.41</v>
      </c>
      <c r="Q1743" t="n">
        <v>204.21</v>
      </c>
      <c r="R1743" t="n">
        <v>32.91</v>
      </c>
      <c r="S1743" t="n">
        <v>17.37</v>
      </c>
      <c r="T1743" t="n">
        <v>5603.91</v>
      </c>
      <c r="U1743" t="n">
        <v>0.53</v>
      </c>
      <c r="V1743" t="n">
        <v>0.72</v>
      </c>
      <c r="W1743" t="n">
        <v>1.17</v>
      </c>
      <c r="X1743" t="n">
        <v>0.36</v>
      </c>
      <c r="Y1743" t="n">
        <v>1</v>
      </c>
      <c r="Z1743" t="n">
        <v>10</v>
      </c>
    </row>
    <row r="1744">
      <c r="A1744" t="n">
        <v>17</v>
      </c>
      <c r="B1744" t="n">
        <v>145</v>
      </c>
      <c r="C1744" t="inlineStr">
        <is>
          <t xml:space="preserve">CONCLUIDO	</t>
        </is>
      </c>
      <c r="D1744" t="n">
        <v>9.134499999999999</v>
      </c>
      <c r="E1744" t="n">
        <v>10.95</v>
      </c>
      <c r="F1744" t="n">
        <v>7.03</v>
      </c>
      <c r="G1744" t="n">
        <v>23.43</v>
      </c>
      <c r="H1744" t="n">
        <v>0.32</v>
      </c>
      <c r="I1744" t="n">
        <v>18</v>
      </c>
      <c r="J1744" t="n">
        <v>293.81</v>
      </c>
      <c r="K1744" t="n">
        <v>61.2</v>
      </c>
      <c r="L1744" t="n">
        <v>5.25</v>
      </c>
      <c r="M1744" t="n">
        <v>16</v>
      </c>
      <c r="N1744" t="n">
        <v>82.36</v>
      </c>
      <c r="O1744" t="n">
        <v>36471.2</v>
      </c>
      <c r="P1744" t="n">
        <v>124.01</v>
      </c>
      <c r="Q1744" t="n">
        <v>204.15</v>
      </c>
      <c r="R1744" t="n">
        <v>32.34</v>
      </c>
      <c r="S1744" t="n">
        <v>17.37</v>
      </c>
      <c r="T1744" t="n">
        <v>5324.09</v>
      </c>
      <c r="U1744" t="n">
        <v>0.54</v>
      </c>
      <c r="V1744" t="n">
        <v>0.73</v>
      </c>
      <c r="W1744" t="n">
        <v>1.16</v>
      </c>
      <c r="X1744" t="n">
        <v>0.34</v>
      </c>
      <c r="Y1744" t="n">
        <v>1</v>
      </c>
      <c r="Z1744" t="n">
        <v>10</v>
      </c>
    </row>
    <row r="1745">
      <c r="A1745" t="n">
        <v>18</v>
      </c>
      <c r="B1745" t="n">
        <v>145</v>
      </c>
      <c r="C1745" t="inlineStr">
        <is>
          <t xml:space="preserve">CONCLUIDO	</t>
        </is>
      </c>
      <c r="D1745" t="n">
        <v>9.133800000000001</v>
      </c>
      <c r="E1745" t="n">
        <v>10.95</v>
      </c>
      <c r="F1745" t="n">
        <v>7.03</v>
      </c>
      <c r="G1745" t="n">
        <v>23.43</v>
      </c>
      <c r="H1745" t="n">
        <v>0.33</v>
      </c>
      <c r="I1745" t="n">
        <v>18</v>
      </c>
      <c r="J1745" t="n">
        <v>294.33</v>
      </c>
      <c r="K1745" t="n">
        <v>61.2</v>
      </c>
      <c r="L1745" t="n">
        <v>5.5</v>
      </c>
      <c r="M1745" t="n">
        <v>16</v>
      </c>
      <c r="N1745" t="n">
        <v>82.63</v>
      </c>
      <c r="O1745" t="n">
        <v>36534.76</v>
      </c>
      <c r="P1745" t="n">
        <v>123.81</v>
      </c>
      <c r="Q1745" t="n">
        <v>204.17</v>
      </c>
      <c r="R1745" t="n">
        <v>32.14</v>
      </c>
      <c r="S1745" t="n">
        <v>17.37</v>
      </c>
      <c r="T1745" t="n">
        <v>5220.54</v>
      </c>
      <c r="U1745" t="n">
        <v>0.54</v>
      </c>
      <c r="V1745" t="n">
        <v>0.73</v>
      </c>
      <c r="W1745" t="n">
        <v>1.17</v>
      </c>
      <c r="X1745" t="n">
        <v>0.34</v>
      </c>
      <c r="Y1745" t="n">
        <v>1</v>
      </c>
      <c r="Z1745" t="n">
        <v>10</v>
      </c>
    </row>
    <row r="1746">
      <c r="A1746" t="n">
        <v>19</v>
      </c>
      <c r="B1746" t="n">
        <v>145</v>
      </c>
      <c r="C1746" t="inlineStr">
        <is>
          <t xml:space="preserve">CONCLUIDO	</t>
        </is>
      </c>
      <c r="D1746" t="n">
        <v>9.1839</v>
      </c>
      <c r="E1746" t="n">
        <v>10.89</v>
      </c>
      <c r="F1746" t="n">
        <v>7.02</v>
      </c>
      <c r="G1746" t="n">
        <v>24.79</v>
      </c>
      <c r="H1746" t="n">
        <v>0.35</v>
      </c>
      <c r="I1746" t="n">
        <v>17</v>
      </c>
      <c r="J1746" t="n">
        <v>294.84</v>
      </c>
      <c r="K1746" t="n">
        <v>61.2</v>
      </c>
      <c r="L1746" t="n">
        <v>5.75</v>
      </c>
      <c r="M1746" t="n">
        <v>15</v>
      </c>
      <c r="N1746" t="n">
        <v>82.90000000000001</v>
      </c>
      <c r="O1746" t="n">
        <v>36598.44</v>
      </c>
      <c r="P1746" t="n">
        <v>123.89</v>
      </c>
      <c r="Q1746" t="n">
        <v>204.15</v>
      </c>
      <c r="R1746" t="n">
        <v>32.19</v>
      </c>
      <c r="S1746" t="n">
        <v>17.37</v>
      </c>
      <c r="T1746" t="n">
        <v>5249.9</v>
      </c>
      <c r="U1746" t="n">
        <v>0.54</v>
      </c>
      <c r="V1746" t="n">
        <v>0.73</v>
      </c>
      <c r="W1746" t="n">
        <v>1.17</v>
      </c>
      <c r="X1746" t="n">
        <v>0.33</v>
      </c>
      <c r="Y1746" t="n">
        <v>1</v>
      </c>
      <c r="Z1746" t="n">
        <v>10</v>
      </c>
    </row>
    <row r="1747">
      <c r="A1747" t="n">
        <v>20</v>
      </c>
      <c r="B1747" t="n">
        <v>145</v>
      </c>
      <c r="C1747" t="inlineStr">
        <is>
          <t xml:space="preserve">CONCLUIDO	</t>
        </is>
      </c>
      <c r="D1747" t="n">
        <v>9.2583</v>
      </c>
      <c r="E1747" t="n">
        <v>10.8</v>
      </c>
      <c r="F1747" t="n">
        <v>6.99</v>
      </c>
      <c r="G1747" t="n">
        <v>26.21</v>
      </c>
      <c r="H1747" t="n">
        <v>0.36</v>
      </c>
      <c r="I1747" t="n">
        <v>16</v>
      </c>
      <c r="J1747" t="n">
        <v>295.36</v>
      </c>
      <c r="K1747" t="n">
        <v>61.2</v>
      </c>
      <c r="L1747" t="n">
        <v>6</v>
      </c>
      <c r="M1747" t="n">
        <v>14</v>
      </c>
      <c r="N1747" t="n">
        <v>83.16</v>
      </c>
      <c r="O1747" t="n">
        <v>36662.22</v>
      </c>
      <c r="P1747" t="n">
        <v>123.17</v>
      </c>
      <c r="Q1747" t="n">
        <v>204.14</v>
      </c>
      <c r="R1747" t="n">
        <v>31.11</v>
      </c>
      <c r="S1747" t="n">
        <v>17.37</v>
      </c>
      <c r="T1747" t="n">
        <v>4715.4</v>
      </c>
      <c r="U1747" t="n">
        <v>0.5600000000000001</v>
      </c>
      <c r="V1747" t="n">
        <v>0.73</v>
      </c>
      <c r="W1747" t="n">
        <v>1.16</v>
      </c>
      <c r="X1747" t="n">
        <v>0.3</v>
      </c>
      <c r="Y1747" t="n">
        <v>1</v>
      </c>
      <c r="Z1747" t="n">
        <v>10</v>
      </c>
    </row>
    <row r="1748">
      <c r="A1748" t="n">
        <v>21</v>
      </c>
      <c r="B1748" t="n">
        <v>145</v>
      </c>
      <c r="C1748" t="inlineStr">
        <is>
          <t xml:space="preserve">CONCLUIDO	</t>
        </is>
      </c>
      <c r="D1748" t="n">
        <v>9.236499999999999</v>
      </c>
      <c r="E1748" t="n">
        <v>10.83</v>
      </c>
      <c r="F1748" t="n">
        <v>7.02</v>
      </c>
      <c r="G1748" t="n">
        <v>26.31</v>
      </c>
      <c r="H1748" t="n">
        <v>0.38</v>
      </c>
      <c r="I1748" t="n">
        <v>16</v>
      </c>
      <c r="J1748" t="n">
        <v>295.88</v>
      </c>
      <c r="K1748" t="n">
        <v>61.2</v>
      </c>
      <c r="L1748" t="n">
        <v>6.25</v>
      </c>
      <c r="M1748" t="n">
        <v>14</v>
      </c>
      <c r="N1748" t="n">
        <v>83.43000000000001</v>
      </c>
      <c r="O1748" t="n">
        <v>36726.12</v>
      </c>
      <c r="P1748" t="n">
        <v>123.61</v>
      </c>
      <c r="Q1748" t="n">
        <v>204.17</v>
      </c>
      <c r="R1748" t="n">
        <v>31.85</v>
      </c>
      <c r="S1748" t="n">
        <v>17.37</v>
      </c>
      <c r="T1748" t="n">
        <v>5084.91</v>
      </c>
      <c r="U1748" t="n">
        <v>0.55</v>
      </c>
      <c r="V1748" t="n">
        <v>0.73</v>
      </c>
      <c r="W1748" t="n">
        <v>1.17</v>
      </c>
      <c r="X1748" t="n">
        <v>0.32</v>
      </c>
      <c r="Y1748" t="n">
        <v>1</v>
      </c>
      <c r="Z1748" t="n">
        <v>10</v>
      </c>
    </row>
    <row r="1749">
      <c r="A1749" t="n">
        <v>22</v>
      </c>
      <c r="B1749" t="n">
        <v>145</v>
      </c>
      <c r="C1749" t="inlineStr">
        <is>
          <t xml:space="preserve">CONCLUIDO	</t>
        </is>
      </c>
      <c r="D1749" t="n">
        <v>9.325900000000001</v>
      </c>
      <c r="E1749" t="n">
        <v>10.72</v>
      </c>
      <c r="F1749" t="n">
        <v>6.97</v>
      </c>
      <c r="G1749" t="n">
        <v>27.86</v>
      </c>
      <c r="H1749" t="n">
        <v>0.39</v>
      </c>
      <c r="I1749" t="n">
        <v>15</v>
      </c>
      <c r="J1749" t="n">
        <v>296.4</v>
      </c>
      <c r="K1749" t="n">
        <v>61.2</v>
      </c>
      <c r="L1749" t="n">
        <v>6.5</v>
      </c>
      <c r="M1749" t="n">
        <v>13</v>
      </c>
      <c r="N1749" t="n">
        <v>83.7</v>
      </c>
      <c r="O1749" t="n">
        <v>36790.13</v>
      </c>
      <c r="P1749" t="n">
        <v>122.69</v>
      </c>
      <c r="Q1749" t="n">
        <v>204.23</v>
      </c>
      <c r="R1749" t="n">
        <v>30.29</v>
      </c>
      <c r="S1749" t="n">
        <v>17.37</v>
      </c>
      <c r="T1749" t="n">
        <v>4313.79</v>
      </c>
      <c r="U1749" t="n">
        <v>0.57</v>
      </c>
      <c r="V1749" t="n">
        <v>0.73</v>
      </c>
      <c r="W1749" t="n">
        <v>1.16</v>
      </c>
      <c r="X1749" t="n">
        <v>0.27</v>
      </c>
      <c r="Y1749" t="n">
        <v>1</v>
      </c>
      <c r="Z1749" t="n">
        <v>10</v>
      </c>
    </row>
    <row r="1750">
      <c r="A1750" t="n">
        <v>23</v>
      </c>
      <c r="B1750" t="n">
        <v>145</v>
      </c>
      <c r="C1750" t="inlineStr">
        <is>
          <t xml:space="preserve">CONCLUIDO	</t>
        </is>
      </c>
      <c r="D1750" t="n">
        <v>9.378399999999999</v>
      </c>
      <c r="E1750" t="n">
        <v>10.66</v>
      </c>
      <c r="F1750" t="n">
        <v>6.96</v>
      </c>
      <c r="G1750" t="n">
        <v>29.82</v>
      </c>
      <c r="H1750" t="n">
        <v>0.4</v>
      </c>
      <c r="I1750" t="n">
        <v>14</v>
      </c>
      <c r="J1750" t="n">
        <v>296.92</v>
      </c>
      <c r="K1750" t="n">
        <v>61.2</v>
      </c>
      <c r="L1750" t="n">
        <v>6.75</v>
      </c>
      <c r="M1750" t="n">
        <v>12</v>
      </c>
      <c r="N1750" t="n">
        <v>83.97</v>
      </c>
      <c r="O1750" t="n">
        <v>36854.25</v>
      </c>
      <c r="P1750" t="n">
        <v>122.41</v>
      </c>
      <c r="Q1750" t="n">
        <v>204.15</v>
      </c>
      <c r="R1750" t="n">
        <v>30.24</v>
      </c>
      <c r="S1750" t="n">
        <v>17.37</v>
      </c>
      <c r="T1750" t="n">
        <v>4291.14</v>
      </c>
      <c r="U1750" t="n">
        <v>0.57</v>
      </c>
      <c r="V1750" t="n">
        <v>0.73</v>
      </c>
      <c r="W1750" t="n">
        <v>1.16</v>
      </c>
      <c r="X1750" t="n">
        <v>0.27</v>
      </c>
      <c r="Y1750" t="n">
        <v>1</v>
      </c>
      <c r="Z1750" t="n">
        <v>10</v>
      </c>
    </row>
    <row r="1751">
      <c r="A1751" t="n">
        <v>24</v>
      </c>
      <c r="B1751" t="n">
        <v>145</v>
      </c>
      <c r="C1751" t="inlineStr">
        <is>
          <t xml:space="preserve">CONCLUIDO	</t>
        </is>
      </c>
      <c r="D1751" t="n">
        <v>9.388199999999999</v>
      </c>
      <c r="E1751" t="n">
        <v>10.65</v>
      </c>
      <c r="F1751" t="n">
        <v>6.95</v>
      </c>
      <c r="G1751" t="n">
        <v>29.78</v>
      </c>
      <c r="H1751" t="n">
        <v>0.42</v>
      </c>
      <c r="I1751" t="n">
        <v>14</v>
      </c>
      <c r="J1751" t="n">
        <v>297.44</v>
      </c>
      <c r="K1751" t="n">
        <v>61.2</v>
      </c>
      <c r="L1751" t="n">
        <v>7</v>
      </c>
      <c r="M1751" t="n">
        <v>12</v>
      </c>
      <c r="N1751" t="n">
        <v>84.23999999999999</v>
      </c>
      <c r="O1751" t="n">
        <v>36918.48</v>
      </c>
      <c r="P1751" t="n">
        <v>122.35</v>
      </c>
      <c r="Q1751" t="n">
        <v>204.15</v>
      </c>
      <c r="R1751" t="n">
        <v>29.7</v>
      </c>
      <c r="S1751" t="n">
        <v>17.37</v>
      </c>
      <c r="T1751" t="n">
        <v>4021.89</v>
      </c>
      <c r="U1751" t="n">
        <v>0.58</v>
      </c>
      <c r="V1751" t="n">
        <v>0.74</v>
      </c>
      <c r="W1751" t="n">
        <v>1.16</v>
      </c>
      <c r="X1751" t="n">
        <v>0.26</v>
      </c>
      <c r="Y1751" t="n">
        <v>1</v>
      </c>
      <c r="Z1751" t="n">
        <v>10</v>
      </c>
    </row>
    <row r="1752">
      <c r="A1752" t="n">
        <v>25</v>
      </c>
      <c r="B1752" t="n">
        <v>145</v>
      </c>
      <c r="C1752" t="inlineStr">
        <is>
          <t xml:space="preserve">CONCLUIDO	</t>
        </is>
      </c>
      <c r="D1752" t="n">
        <v>9.3848</v>
      </c>
      <c r="E1752" t="n">
        <v>10.66</v>
      </c>
      <c r="F1752" t="n">
        <v>6.95</v>
      </c>
      <c r="G1752" t="n">
        <v>29.79</v>
      </c>
      <c r="H1752" t="n">
        <v>0.43</v>
      </c>
      <c r="I1752" t="n">
        <v>14</v>
      </c>
      <c r="J1752" t="n">
        <v>297.96</v>
      </c>
      <c r="K1752" t="n">
        <v>61.2</v>
      </c>
      <c r="L1752" t="n">
        <v>7.25</v>
      </c>
      <c r="M1752" t="n">
        <v>12</v>
      </c>
      <c r="N1752" t="n">
        <v>84.51000000000001</v>
      </c>
      <c r="O1752" t="n">
        <v>36982.83</v>
      </c>
      <c r="P1752" t="n">
        <v>122.18</v>
      </c>
      <c r="Q1752" t="n">
        <v>204.14</v>
      </c>
      <c r="R1752" t="n">
        <v>29.9</v>
      </c>
      <c r="S1752" t="n">
        <v>17.37</v>
      </c>
      <c r="T1752" t="n">
        <v>4124</v>
      </c>
      <c r="U1752" t="n">
        <v>0.58</v>
      </c>
      <c r="V1752" t="n">
        <v>0.73</v>
      </c>
      <c r="W1752" t="n">
        <v>1.16</v>
      </c>
      <c r="X1752" t="n">
        <v>0.26</v>
      </c>
      <c r="Y1752" t="n">
        <v>1</v>
      </c>
      <c r="Z1752" t="n">
        <v>10</v>
      </c>
    </row>
    <row r="1753">
      <c r="A1753" t="n">
        <v>26</v>
      </c>
      <c r="B1753" t="n">
        <v>145</v>
      </c>
      <c r="C1753" t="inlineStr">
        <is>
          <t xml:space="preserve">CONCLUIDO	</t>
        </is>
      </c>
      <c r="D1753" t="n">
        <v>9.4481</v>
      </c>
      <c r="E1753" t="n">
        <v>10.58</v>
      </c>
      <c r="F1753" t="n">
        <v>6.93</v>
      </c>
      <c r="G1753" t="n">
        <v>32.01</v>
      </c>
      <c r="H1753" t="n">
        <v>0.45</v>
      </c>
      <c r="I1753" t="n">
        <v>13</v>
      </c>
      <c r="J1753" t="n">
        <v>298.48</v>
      </c>
      <c r="K1753" t="n">
        <v>61.2</v>
      </c>
      <c r="L1753" t="n">
        <v>7.5</v>
      </c>
      <c r="M1753" t="n">
        <v>11</v>
      </c>
      <c r="N1753" t="n">
        <v>84.79000000000001</v>
      </c>
      <c r="O1753" t="n">
        <v>37047.29</v>
      </c>
      <c r="P1753" t="n">
        <v>121.93</v>
      </c>
      <c r="Q1753" t="n">
        <v>204.14</v>
      </c>
      <c r="R1753" t="n">
        <v>29.37</v>
      </c>
      <c r="S1753" t="n">
        <v>17.37</v>
      </c>
      <c r="T1753" t="n">
        <v>3860.58</v>
      </c>
      <c r="U1753" t="n">
        <v>0.59</v>
      </c>
      <c r="V1753" t="n">
        <v>0.74</v>
      </c>
      <c r="W1753" t="n">
        <v>1.16</v>
      </c>
      <c r="X1753" t="n">
        <v>0.24</v>
      </c>
      <c r="Y1753" t="n">
        <v>1</v>
      </c>
      <c r="Z1753" t="n">
        <v>10</v>
      </c>
    </row>
    <row r="1754">
      <c r="A1754" t="n">
        <v>27</v>
      </c>
      <c r="B1754" t="n">
        <v>145</v>
      </c>
      <c r="C1754" t="inlineStr">
        <is>
          <t xml:space="preserve">CONCLUIDO	</t>
        </is>
      </c>
      <c r="D1754" t="n">
        <v>9.446099999999999</v>
      </c>
      <c r="E1754" t="n">
        <v>10.59</v>
      </c>
      <c r="F1754" t="n">
        <v>6.94</v>
      </c>
      <c r="G1754" t="n">
        <v>32.02</v>
      </c>
      <c r="H1754" t="n">
        <v>0.46</v>
      </c>
      <c r="I1754" t="n">
        <v>13</v>
      </c>
      <c r="J1754" t="n">
        <v>299.01</v>
      </c>
      <c r="K1754" t="n">
        <v>61.2</v>
      </c>
      <c r="L1754" t="n">
        <v>7.75</v>
      </c>
      <c r="M1754" t="n">
        <v>11</v>
      </c>
      <c r="N1754" t="n">
        <v>85.06</v>
      </c>
      <c r="O1754" t="n">
        <v>37111.87</v>
      </c>
      <c r="P1754" t="n">
        <v>121.9</v>
      </c>
      <c r="Q1754" t="n">
        <v>204.15</v>
      </c>
      <c r="R1754" t="n">
        <v>29.41</v>
      </c>
      <c r="S1754" t="n">
        <v>17.37</v>
      </c>
      <c r="T1754" t="n">
        <v>3883.85</v>
      </c>
      <c r="U1754" t="n">
        <v>0.59</v>
      </c>
      <c r="V1754" t="n">
        <v>0.74</v>
      </c>
      <c r="W1754" t="n">
        <v>1.16</v>
      </c>
      <c r="X1754" t="n">
        <v>0.25</v>
      </c>
      <c r="Y1754" t="n">
        <v>1</v>
      </c>
      <c r="Z1754" t="n">
        <v>10</v>
      </c>
    </row>
    <row r="1755">
      <c r="A1755" t="n">
        <v>28</v>
      </c>
      <c r="B1755" t="n">
        <v>145</v>
      </c>
      <c r="C1755" t="inlineStr">
        <is>
          <t xml:space="preserve">CONCLUIDO	</t>
        </is>
      </c>
      <c r="D1755" t="n">
        <v>9.5137</v>
      </c>
      <c r="E1755" t="n">
        <v>10.51</v>
      </c>
      <c r="F1755" t="n">
        <v>6.92</v>
      </c>
      <c r="G1755" t="n">
        <v>34.58</v>
      </c>
      <c r="H1755" t="n">
        <v>0.48</v>
      </c>
      <c r="I1755" t="n">
        <v>12</v>
      </c>
      <c r="J1755" t="n">
        <v>299.53</v>
      </c>
      <c r="K1755" t="n">
        <v>61.2</v>
      </c>
      <c r="L1755" t="n">
        <v>8</v>
      </c>
      <c r="M1755" t="n">
        <v>10</v>
      </c>
      <c r="N1755" t="n">
        <v>85.33</v>
      </c>
      <c r="O1755" t="n">
        <v>37176.68</v>
      </c>
      <c r="P1755" t="n">
        <v>121.51</v>
      </c>
      <c r="Q1755" t="n">
        <v>204.15</v>
      </c>
      <c r="R1755" t="n">
        <v>28.86</v>
      </c>
      <c r="S1755" t="n">
        <v>17.37</v>
      </c>
      <c r="T1755" t="n">
        <v>3612.7</v>
      </c>
      <c r="U1755" t="n">
        <v>0.6</v>
      </c>
      <c r="V1755" t="n">
        <v>0.74</v>
      </c>
      <c r="W1755" t="n">
        <v>1.15</v>
      </c>
      <c r="X1755" t="n">
        <v>0.22</v>
      </c>
      <c r="Y1755" t="n">
        <v>1</v>
      </c>
      <c r="Z1755" t="n">
        <v>10</v>
      </c>
    </row>
    <row r="1756">
      <c r="A1756" t="n">
        <v>29</v>
      </c>
      <c r="B1756" t="n">
        <v>145</v>
      </c>
      <c r="C1756" t="inlineStr">
        <is>
          <t xml:space="preserve">CONCLUIDO	</t>
        </is>
      </c>
      <c r="D1756" t="n">
        <v>9.512700000000001</v>
      </c>
      <c r="E1756" t="n">
        <v>10.51</v>
      </c>
      <c r="F1756" t="n">
        <v>6.92</v>
      </c>
      <c r="G1756" t="n">
        <v>34.58</v>
      </c>
      <c r="H1756" t="n">
        <v>0.49</v>
      </c>
      <c r="I1756" t="n">
        <v>12</v>
      </c>
      <c r="J1756" t="n">
        <v>300.06</v>
      </c>
      <c r="K1756" t="n">
        <v>61.2</v>
      </c>
      <c r="L1756" t="n">
        <v>8.25</v>
      </c>
      <c r="M1756" t="n">
        <v>10</v>
      </c>
      <c r="N1756" t="n">
        <v>85.61</v>
      </c>
      <c r="O1756" t="n">
        <v>37241.49</v>
      </c>
      <c r="P1756" t="n">
        <v>121.52</v>
      </c>
      <c r="Q1756" t="n">
        <v>204.14</v>
      </c>
      <c r="R1756" t="n">
        <v>28.75</v>
      </c>
      <c r="S1756" t="n">
        <v>17.37</v>
      </c>
      <c r="T1756" t="n">
        <v>3558.2</v>
      </c>
      <c r="U1756" t="n">
        <v>0.6</v>
      </c>
      <c r="V1756" t="n">
        <v>0.74</v>
      </c>
      <c r="W1756" t="n">
        <v>1.16</v>
      </c>
      <c r="X1756" t="n">
        <v>0.23</v>
      </c>
      <c r="Y1756" t="n">
        <v>1</v>
      </c>
      <c r="Z1756" t="n">
        <v>10</v>
      </c>
    </row>
    <row r="1757">
      <c r="A1757" t="n">
        <v>30</v>
      </c>
      <c r="B1757" t="n">
        <v>145</v>
      </c>
      <c r="C1757" t="inlineStr">
        <is>
          <t xml:space="preserve">CONCLUIDO	</t>
        </is>
      </c>
      <c r="D1757" t="n">
        <v>9.512</v>
      </c>
      <c r="E1757" t="n">
        <v>10.51</v>
      </c>
      <c r="F1757" t="n">
        <v>6.92</v>
      </c>
      <c r="G1757" t="n">
        <v>34.59</v>
      </c>
      <c r="H1757" t="n">
        <v>0.5</v>
      </c>
      <c r="I1757" t="n">
        <v>12</v>
      </c>
      <c r="J1757" t="n">
        <v>300.59</v>
      </c>
      <c r="K1757" t="n">
        <v>61.2</v>
      </c>
      <c r="L1757" t="n">
        <v>8.5</v>
      </c>
      <c r="M1757" t="n">
        <v>10</v>
      </c>
      <c r="N1757" t="n">
        <v>85.89</v>
      </c>
      <c r="O1757" t="n">
        <v>37306.42</v>
      </c>
      <c r="P1757" t="n">
        <v>121.4</v>
      </c>
      <c r="Q1757" t="n">
        <v>204.15</v>
      </c>
      <c r="R1757" t="n">
        <v>28.83</v>
      </c>
      <c r="S1757" t="n">
        <v>17.37</v>
      </c>
      <c r="T1757" t="n">
        <v>3596.56</v>
      </c>
      <c r="U1757" t="n">
        <v>0.6</v>
      </c>
      <c r="V1757" t="n">
        <v>0.74</v>
      </c>
      <c r="W1757" t="n">
        <v>1.16</v>
      </c>
      <c r="X1757" t="n">
        <v>0.23</v>
      </c>
      <c r="Y1757" t="n">
        <v>1</v>
      </c>
      <c r="Z1757" t="n">
        <v>10</v>
      </c>
    </row>
    <row r="1758">
      <c r="A1758" t="n">
        <v>31</v>
      </c>
      <c r="B1758" t="n">
        <v>145</v>
      </c>
      <c r="C1758" t="inlineStr">
        <is>
          <t xml:space="preserve">CONCLUIDO	</t>
        </is>
      </c>
      <c r="D1758" t="n">
        <v>9.5916</v>
      </c>
      <c r="E1758" t="n">
        <v>10.43</v>
      </c>
      <c r="F1758" t="n">
        <v>6.88</v>
      </c>
      <c r="G1758" t="n">
        <v>37.55</v>
      </c>
      <c r="H1758" t="n">
        <v>0.52</v>
      </c>
      <c r="I1758" t="n">
        <v>11</v>
      </c>
      <c r="J1758" t="n">
        <v>301.11</v>
      </c>
      <c r="K1758" t="n">
        <v>61.2</v>
      </c>
      <c r="L1758" t="n">
        <v>8.75</v>
      </c>
      <c r="M1758" t="n">
        <v>9</v>
      </c>
      <c r="N1758" t="n">
        <v>86.16</v>
      </c>
      <c r="O1758" t="n">
        <v>37371.47</v>
      </c>
      <c r="P1758" t="n">
        <v>120.66</v>
      </c>
      <c r="Q1758" t="n">
        <v>204.15</v>
      </c>
      <c r="R1758" t="n">
        <v>27.68</v>
      </c>
      <c r="S1758" t="n">
        <v>17.37</v>
      </c>
      <c r="T1758" t="n">
        <v>3027.91</v>
      </c>
      <c r="U1758" t="n">
        <v>0.63</v>
      </c>
      <c r="V1758" t="n">
        <v>0.74</v>
      </c>
      <c r="W1758" t="n">
        <v>1.16</v>
      </c>
      <c r="X1758" t="n">
        <v>0.19</v>
      </c>
      <c r="Y1758" t="n">
        <v>1</v>
      </c>
      <c r="Z1758" t="n">
        <v>10</v>
      </c>
    </row>
    <row r="1759">
      <c r="A1759" t="n">
        <v>32</v>
      </c>
      <c r="B1759" t="n">
        <v>145</v>
      </c>
      <c r="C1759" t="inlineStr">
        <is>
          <t xml:space="preserve">CONCLUIDO	</t>
        </is>
      </c>
      <c r="D1759" t="n">
        <v>9.5939</v>
      </c>
      <c r="E1759" t="n">
        <v>10.42</v>
      </c>
      <c r="F1759" t="n">
        <v>6.88</v>
      </c>
      <c r="G1759" t="n">
        <v>37.53</v>
      </c>
      <c r="H1759" t="n">
        <v>0.53</v>
      </c>
      <c r="I1759" t="n">
        <v>11</v>
      </c>
      <c r="J1759" t="n">
        <v>301.64</v>
      </c>
      <c r="K1759" t="n">
        <v>61.2</v>
      </c>
      <c r="L1759" t="n">
        <v>9</v>
      </c>
      <c r="M1759" t="n">
        <v>9</v>
      </c>
      <c r="N1759" t="n">
        <v>86.44</v>
      </c>
      <c r="O1759" t="n">
        <v>37436.63</v>
      </c>
      <c r="P1759" t="n">
        <v>120.6</v>
      </c>
      <c r="Q1759" t="n">
        <v>204.15</v>
      </c>
      <c r="R1759" t="n">
        <v>27.71</v>
      </c>
      <c r="S1759" t="n">
        <v>17.37</v>
      </c>
      <c r="T1759" t="n">
        <v>3044.24</v>
      </c>
      <c r="U1759" t="n">
        <v>0.63</v>
      </c>
      <c r="V1759" t="n">
        <v>0.74</v>
      </c>
      <c r="W1759" t="n">
        <v>1.15</v>
      </c>
      <c r="X1759" t="n">
        <v>0.19</v>
      </c>
      <c r="Y1759" t="n">
        <v>1</v>
      </c>
      <c r="Z1759" t="n">
        <v>10</v>
      </c>
    </row>
    <row r="1760">
      <c r="A1760" t="n">
        <v>33</v>
      </c>
      <c r="B1760" t="n">
        <v>145</v>
      </c>
      <c r="C1760" t="inlineStr">
        <is>
          <t xml:space="preserve">CONCLUIDO	</t>
        </is>
      </c>
      <c r="D1760" t="n">
        <v>9.5839</v>
      </c>
      <c r="E1760" t="n">
        <v>10.43</v>
      </c>
      <c r="F1760" t="n">
        <v>6.89</v>
      </c>
      <c r="G1760" t="n">
        <v>37.59</v>
      </c>
      <c r="H1760" t="n">
        <v>0.55</v>
      </c>
      <c r="I1760" t="n">
        <v>11</v>
      </c>
      <c r="J1760" t="n">
        <v>302.17</v>
      </c>
      <c r="K1760" t="n">
        <v>61.2</v>
      </c>
      <c r="L1760" t="n">
        <v>9.25</v>
      </c>
      <c r="M1760" t="n">
        <v>9</v>
      </c>
      <c r="N1760" t="n">
        <v>86.72</v>
      </c>
      <c r="O1760" t="n">
        <v>37501.91</v>
      </c>
      <c r="P1760" t="n">
        <v>120.78</v>
      </c>
      <c r="Q1760" t="n">
        <v>204.14</v>
      </c>
      <c r="R1760" t="n">
        <v>28.18</v>
      </c>
      <c r="S1760" t="n">
        <v>17.37</v>
      </c>
      <c r="T1760" t="n">
        <v>3278.71</v>
      </c>
      <c r="U1760" t="n">
        <v>0.62</v>
      </c>
      <c r="V1760" t="n">
        <v>0.74</v>
      </c>
      <c r="W1760" t="n">
        <v>1.15</v>
      </c>
      <c r="X1760" t="n">
        <v>0.2</v>
      </c>
      <c r="Y1760" t="n">
        <v>1</v>
      </c>
      <c r="Z1760" t="n">
        <v>10</v>
      </c>
    </row>
    <row r="1761">
      <c r="A1761" t="n">
        <v>34</v>
      </c>
      <c r="B1761" t="n">
        <v>145</v>
      </c>
      <c r="C1761" t="inlineStr">
        <is>
          <t xml:space="preserve">CONCLUIDO	</t>
        </is>
      </c>
      <c r="D1761" t="n">
        <v>9.588699999999999</v>
      </c>
      <c r="E1761" t="n">
        <v>10.43</v>
      </c>
      <c r="F1761" t="n">
        <v>6.89</v>
      </c>
      <c r="G1761" t="n">
        <v>37.57</v>
      </c>
      <c r="H1761" t="n">
        <v>0.5600000000000001</v>
      </c>
      <c r="I1761" t="n">
        <v>11</v>
      </c>
      <c r="J1761" t="n">
        <v>302.7</v>
      </c>
      <c r="K1761" t="n">
        <v>61.2</v>
      </c>
      <c r="L1761" t="n">
        <v>9.5</v>
      </c>
      <c r="M1761" t="n">
        <v>9</v>
      </c>
      <c r="N1761" t="n">
        <v>87</v>
      </c>
      <c r="O1761" t="n">
        <v>37567.32</v>
      </c>
      <c r="P1761" t="n">
        <v>120.5</v>
      </c>
      <c r="Q1761" t="n">
        <v>204.14</v>
      </c>
      <c r="R1761" t="n">
        <v>27.92</v>
      </c>
      <c r="S1761" t="n">
        <v>17.37</v>
      </c>
      <c r="T1761" t="n">
        <v>3146.27</v>
      </c>
      <c r="U1761" t="n">
        <v>0.62</v>
      </c>
      <c r="V1761" t="n">
        <v>0.74</v>
      </c>
      <c r="W1761" t="n">
        <v>1.15</v>
      </c>
      <c r="X1761" t="n">
        <v>0.2</v>
      </c>
      <c r="Y1761" t="n">
        <v>1</v>
      </c>
      <c r="Z1761" t="n">
        <v>10</v>
      </c>
    </row>
    <row r="1762">
      <c r="A1762" t="n">
        <v>35</v>
      </c>
      <c r="B1762" t="n">
        <v>145</v>
      </c>
      <c r="C1762" t="inlineStr">
        <is>
          <t xml:space="preserve">CONCLUIDO	</t>
        </is>
      </c>
      <c r="D1762" t="n">
        <v>9.663399999999999</v>
      </c>
      <c r="E1762" t="n">
        <v>10.35</v>
      </c>
      <c r="F1762" t="n">
        <v>6.86</v>
      </c>
      <c r="G1762" t="n">
        <v>41.16</v>
      </c>
      <c r="H1762" t="n">
        <v>0.57</v>
      </c>
      <c r="I1762" t="n">
        <v>10</v>
      </c>
      <c r="J1762" t="n">
        <v>303.23</v>
      </c>
      <c r="K1762" t="n">
        <v>61.2</v>
      </c>
      <c r="L1762" t="n">
        <v>9.75</v>
      </c>
      <c r="M1762" t="n">
        <v>8</v>
      </c>
      <c r="N1762" t="n">
        <v>87.28</v>
      </c>
      <c r="O1762" t="n">
        <v>37632.84</v>
      </c>
      <c r="P1762" t="n">
        <v>119.94</v>
      </c>
      <c r="Q1762" t="n">
        <v>204.14</v>
      </c>
      <c r="R1762" t="n">
        <v>27.12</v>
      </c>
      <c r="S1762" t="n">
        <v>17.37</v>
      </c>
      <c r="T1762" t="n">
        <v>2754.21</v>
      </c>
      <c r="U1762" t="n">
        <v>0.64</v>
      </c>
      <c r="V1762" t="n">
        <v>0.74</v>
      </c>
      <c r="W1762" t="n">
        <v>1.15</v>
      </c>
      <c r="X1762" t="n">
        <v>0.17</v>
      </c>
      <c r="Y1762" t="n">
        <v>1</v>
      </c>
      <c r="Z1762" t="n">
        <v>10</v>
      </c>
    </row>
    <row r="1763">
      <c r="A1763" t="n">
        <v>36</v>
      </c>
      <c r="B1763" t="n">
        <v>145</v>
      </c>
      <c r="C1763" t="inlineStr">
        <is>
          <t xml:space="preserve">CONCLUIDO	</t>
        </is>
      </c>
      <c r="D1763" t="n">
        <v>9.654299999999999</v>
      </c>
      <c r="E1763" t="n">
        <v>10.36</v>
      </c>
      <c r="F1763" t="n">
        <v>6.87</v>
      </c>
      <c r="G1763" t="n">
        <v>41.22</v>
      </c>
      <c r="H1763" t="n">
        <v>0.59</v>
      </c>
      <c r="I1763" t="n">
        <v>10</v>
      </c>
      <c r="J1763" t="n">
        <v>303.76</v>
      </c>
      <c r="K1763" t="n">
        <v>61.2</v>
      </c>
      <c r="L1763" t="n">
        <v>10</v>
      </c>
      <c r="M1763" t="n">
        <v>8</v>
      </c>
      <c r="N1763" t="n">
        <v>87.56999999999999</v>
      </c>
      <c r="O1763" t="n">
        <v>37698.48</v>
      </c>
      <c r="P1763" t="n">
        <v>120.13</v>
      </c>
      <c r="Q1763" t="n">
        <v>204.14</v>
      </c>
      <c r="R1763" t="n">
        <v>27.38</v>
      </c>
      <c r="S1763" t="n">
        <v>17.37</v>
      </c>
      <c r="T1763" t="n">
        <v>2884.26</v>
      </c>
      <c r="U1763" t="n">
        <v>0.63</v>
      </c>
      <c r="V1763" t="n">
        <v>0.74</v>
      </c>
      <c r="W1763" t="n">
        <v>1.15</v>
      </c>
      <c r="X1763" t="n">
        <v>0.18</v>
      </c>
      <c r="Y1763" t="n">
        <v>1</v>
      </c>
      <c r="Z1763" t="n">
        <v>10</v>
      </c>
    </row>
    <row r="1764">
      <c r="A1764" t="n">
        <v>37</v>
      </c>
      <c r="B1764" t="n">
        <v>145</v>
      </c>
      <c r="C1764" t="inlineStr">
        <is>
          <t xml:space="preserve">CONCLUIDO	</t>
        </is>
      </c>
      <c r="D1764" t="n">
        <v>9.6577</v>
      </c>
      <c r="E1764" t="n">
        <v>10.35</v>
      </c>
      <c r="F1764" t="n">
        <v>6.87</v>
      </c>
      <c r="G1764" t="n">
        <v>41.2</v>
      </c>
      <c r="H1764" t="n">
        <v>0.6</v>
      </c>
      <c r="I1764" t="n">
        <v>10</v>
      </c>
      <c r="J1764" t="n">
        <v>304.3</v>
      </c>
      <c r="K1764" t="n">
        <v>61.2</v>
      </c>
      <c r="L1764" t="n">
        <v>10.25</v>
      </c>
      <c r="M1764" t="n">
        <v>8</v>
      </c>
      <c r="N1764" t="n">
        <v>87.84999999999999</v>
      </c>
      <c r="O1764" t="n">
        <v>37764.25</v>
      </c>
      <c r="P1764" t="n">
        <v>120.14</v>
      </c>
      <c r="Q1764" t="n">
        <v>204.15</v>
      </c>
      <c r="R1764" t="n">
        <v>27.35</v>
      </c>
      <c r="S1764" t="n">
        <v>17.37</v>
      </c>
      <c r="T1764" t="n">
        <v>2865.55</v>
      </c>
      <c r="U1764" t="n">
        <v>0.64</v>
      </c>
      <c r="V1764" t="n">
        <v>0.74</v>
      </c>
      <c r="W1764" t="n">
        <v>1.15</v>
      </c>
      <c r="X1764" t="n">
        <v>0.17</v>
      </c>
      <c r="Y1764" t="n">
        <v>1</v>
      </c>
      <c r="Z1764" t="n">
        <v>10</v>
      </c>
    </row>
    <row r="1765">
      <c r="A1765" t="n">
        <v>38</v>
      </c>
      <c r="B1765" t="n">
        <v>145</v>
      </c>
      <c r="C1765" t="inlineStr">
        <is>
          <t xml:space="preserve">CONCLUIDO	</t>
        </is>
      </c>
      <c r="D1765" t="n">
        <v>9.6595</v>
      </c>
      <c r="E1765" t="n">
        <v>10.35</v>
      </c>
      <c r="F1765" t="n">
        <v>6.86</v>
      </c>
      <c r="G1765" t="n">
        <v>41.19</v>
      </c>
      <c r="H1765" t="n">
        <v>0.61</v>
      </c>
      <c r="I1765" t="n">
        <v>10</v>
      </c>
      <c r="J1765" t="n">
        <v>304.83</v>
      </c>
      <c r="K1765" t="n">
        <v>61.2</v>
      </c>
      <c r="L1765" t="n">
        <v>10.5</v>
      </c>
      <c r="M1765" t="n">
        <v>8</v>
      </c>
      <c r="N1765" t="n">
        <v>88.13</v>
      </c>
      <c r="O1765" t="n">
        <v>37830.13</v>
      </c>
      <c r="P1765" t="n">
        <v>120.05</v>
      </c>
      <c r="Q1765" t="n">
        <v>204.14</v>
      </c>
      <c r="R1765" t="n">
        <v>27.28</v>
      </c>
      <c r="S1765" t="n">
        <v>17.37</v>
      </c>
      <c r="T1765" t="n">
        <v>2830.87</v>
      </c>
      <c r="U1765" t="n">
        <v>0.64</v>
      </c>
      <c r="V1765" t="n">
        <v>0.74</v>
      </c>
      <c r="W1765" t="n">
        <v>1.15</v>
      </c>
      <c r="X1765" t="n">
        <v>0.17</v>
      </c>
      <c r="Y1765" t="n">
        <v>1</v>
      </c>
      <c r="Z1765" t="n">
        <v>10</v>
      </c>
    </row>
    <row r="1766">
      <c r="A1766" t="n">
        <v>39</v>
      </c>
      <c r="B1766" t="n">
        <v>145</v>
      </c>
      <c r="C1766" t="inlineStr">
        <is>
          <t xml:space="preserve">CONCLUIDO	</t>
        </is>
      </c>
      <c r="D1766" t="n">
        <v>9.728899999999999</v>
      </c>
      <c r="E1766" t="n">
        <v>10.28</v>
      </c>
      <c r="F1766" t="n">
        <v>6.84</v>
      </c>
      <c r="G1766" t="n">
        <v>45.63</v>
      </c>
      <c r="H1766" t="n">
        <v>0.63</v>
      </c>
      <c r="I1766" t="n">
        <v>9</v>
      </c>
      <c r="J1766" t="n">
        <v>305.37</v>
      </c>
      <c r="K1766" t="n">
        <v>61.2</v>
      </c>
      <c r="L1766" t="n">
        <v>10.75</v>
      </c>
      <c r="M1766" t="n">
        <v>7</v>
      </c>
      <c r="N1766" t="n">
        <v>88.42</v>
      </c>
      <c r="O1766" t="n">
        <v>37896.14</v>
      </c>
      <c r="P1766" t="n">
        <v>119.42</v>
      </c>
      <c r="Q1766" t="n">
        <v>204.16</v>
      </c>
      <c r="R1766" t="n">
        <v>26.6</v>
      </c>
      <c r="S1766" t="n">
        <v>17.37</v>
      </c>
      <c r="T1766" t="n">
        <v>2497.23</v>
      </c>
      <c r="U1766" t="n">
        <v>0.65</v>
      </c>
      <c r="V1766" t="n">
        <v>0.75</v>
      </c>
      <c r="W1766" t="n">
        <v>1.15</v>
      </c>
      <c r="X1766" t="n">
        <v>0.15</v>
      </c>
      <c r="Y1766" t="n">
        <v>1</v>
      </c>
      <c r="Z1766" t="n">
        <v>10</v>
      </c>
    </row>
    <row r="1767">
      <c r="A1767" t="n">
        <v>40</v>
      </c>
      <c r="B1767" t="n">
        <v>145</v>
      </c>
      <c r="C1767" t="inlineStr">
        <is>
          <t xml:space="preserve">CONCLUIDO	</t>
        </is>
      </c>
      <c r="D1767" t="n">
        <v>9.7171</v>
      </c>
      <c r="E1767" t="n">
        <v>10.29</v>
      </c>
      <c r="F1767" t="n">
        <v>6.86</v>
      </c>
      <c r="G1767" t="n">
        <v>45.71</v>
      </c>
      <c r="H1767" t="n">
        <v>0.64</v>
      </c>
      <c r="I1767" t="n">
        <v>9</v>
      </c>
      <c r="J1767" t="n">
        <v>305.9</v>
      </c>
      <c r="K1767" t="n">
        <v>61.2</v>
      </c>
      <c r="L1767" t="n">
        <v>11</v>
      </c>
      <c r="M1767" t="n">
        <v>7</v>
      </c>
      <c r="N1767" t="n">
        <v>88.7</v>
      </c>
      <c r="O1767" t="n">
        <v>37962.28</v>
      </c>
      <c r="P1767" t="n">
        <v>119.9</v>
      </c>
      <c r="Q1767" t="n">
        <v>204.15</v>
      </c>
      <c r="R1767" t="n">
        <v>27.02</v>
      </c>
      <c r="S1767" t="n">
        <v>17.37</v>
      </c>
      <c r="T1767" t="n">
        <v>2709.3</v>
      </c>
      <c r="U1767" t="n">
        <v>0.64</v>
      </c>
      <c r="V1767" t="n">
        <v>0.74</v>
      </c>
      <c r="W1767" t="n">
        <v>1.15</v>
      </c>
      <c r="X1767" t="n">
        <v>0.17</v>
      </c>
      <c r="Y1767" t="n">
        <v>1</v>
      </c>
      <c r="Z1767" t="n">
        <v>10</v>
      </c>
    </row>
    <row r="1768">
      <c r="A1768" t="n">
        <v>41</v>
      </c>
      <c r="B1768" t="n">
        <v>145</v>
      </c>
      <c r="C1768" t="inlineStr">
        <is>
          <t xml:space="preserve">CONCLUIDO	</t>
        </is>
      </c>
      <c r="D1768" t="n">
        <v>9.720800000000001</v>
      </c>
      <c r="E1768" t="n">
        <v>10.29</v>
      </c>
      <c r="F1768" t="n">
        <v>6.85</v>
      </c>
      <c r="G1768" t="n">
        <v>45.69</v>
      </c>
      <c r="H1768" t="n">
        <v>0.65</v>
      </c>
      <c r="I1768" t="n">
        <v>9</v>
      </c>
      <c r="J1768" t="n">
        <v>306.44</v>
      </c>
      <c r="K1768" t="n">
        <v>61.2</v>
      </c>
      <c r="L1768" t="n">
        <v>11.25</v>
      </c>
      <c r="M1768" t="n">
        <v>7</v>
      </c>
      <c r="N1768" t="n">
        <v>88.98999999999999</v>
      </c>
      <c r="O1768" t="n">
        <v>38028.53</v>
      </c>
      <c r="P1768" t="n">
        <v>119.94</v>
      </c>
      <c r="Q1768" t="n">
        <v>204.16</v>
      </c>
      <c r="R1768" t="n">
        <v>26.89</v>
      </c>
      <c r="S1768" t="n">
        <v>17.37</v>
      </c>
      <c r="T1768" t="n">
        <v>2640.7</v>
      </c>
      <c r="U1768" t="n">
        <v>0.65</v>
      </c>
      <c r="V1768" t="n">
        <v>0.75</v>
      </c>
      <c r="W1768" t="n">
        <v>1.15</v>
      </c>
      <c r="X1768" t="n">
        <v>0.16</v>
      </c>
      <c r="Y1768" t="n">
        <v>1</v>
      </c>
      <c r="Z1768" t="n">
        <v>10</v>
      </c>
    </row>
    <row r="1769">
      <c r="A1769" t="n">
        <v>42</v>
      </c>
      <c r="B1769" t="n">
        <v>145</v>
      </c>
      <c r="C1769" t="inlineStr">
        <is>
          <t xml:space="preserve">CONCLUIDO	</t>
        </is>
      </c>
      <c r="D1769" t="n">
        <v>9.721299999999999</v>
      </c>
      <c r="E1769" t="n">
        <v>10.29</v>
      </c>
      <c r="F1769" t="n">
        <v>6.85</v>
      </c>
      <c r="G1769" t="n">
        <v>45.68</v>
      </c>
      <c r="H1769" t="n">
        <v>0.67</v>
      </c>
      <c r="I1769" t="n">
        <v>9</v>
      </c>
      <c r="J1769" t="n">
        <v>306.98</v>
      </c>
      <c r="K1769" t="n">
        <v>61.2</v>
      </c>
      <c r="L1769" t="n">
        <v>11.5</v>
      </c>
      <c r="M1769" t="n">
        <v>7</v>
      </c>
      <c r="N1769" t="n">
        <v>89.28</v>
      </c>
      <c r="O1769" t="n">
        <v>38094.91</v>
      </c>
      <c r="P1769" t="n">
        <v>119.84</v>
      </c>
      <c r="Q1769" t="n">
        <v>204.14</v>
      </c>
      <c r="R1769" t="n">
        <v>26.88</v>
      </c>
      <c r="S1769" t="n">
        <v>17.37</v>
      </c>
      <c r="T1769" t="n">
        <v>2635.62</v>
      </c>
      <c r="U1769" t="n">
        <v>0.65</v>
      </c>
      <c r="V1769" t="n">
        <v>0.75</v>
      </c>
      <c r="W1769" t="n">
        <v>1.15</v>
      </c>
      <c r="X1769" t="n">
        <v>0.16</v>
      </c>
      <c r="Y1769" t="n">
        <v>1</v>
      </c>
      <c r="Z1769" t="n">
        <v>10</v>
      </c>
    </row>
    <row r="1770">
      <c r="A1770" t="n">
        <v>43</v>
      </c>
      <c r="B1770" t="n">
        <v>145</v>
      </c>
      <c r="C1770" t="inlineStr">
        <is>
          <t xml:space="preserve">CONCLUIDO	</t>
        </is>
      </c>
      <c r="D1770" t="n">
        <v>9.715</v>
      </c>
      <c r="E1770" t="n">
        <v>10.29</v>
      </c>
      <c r="F1770" t="n">
        <v>6.86</v>
      </c>
      <c r="G1770" t="n">
        <v>45.73</v>
      </c>
      <c r="H1770" t="n">
        <v>0.68</v>
      </c>
      <c r="I1770" t="n">
        <v>9</v>
      </c>
      <c r="J1770" t="n">
        <v>307.52</v>
      </c>
      <c r="K1770" t="n">
        <v>61.2</v>
      </c>
      <c r="L1770" t="n">
        <v>11.75</v>
      </c>
      <c r="M1770" t="n">
        <v>7</v>
      </c>
      <c r="N1770" t="n">
        <v>89.56999999999999</v>
      </c>
      <c r="O1770" t="n">
        <v>38161.42</v>
      </c>
      <c r="P1770" t="n">
        <v>119.8</v>
      </c>
      <c r="Q1770" t="n">
        <v>204.15</v>
      </c>
      <c r="R1770" t="n">
        <v>27.11</v>
      </c>
      <c r="S1770" t="n">
        <v>17.37</v>
      </c>
      <c r="T1770" t="n">
        <v>2752.57</v>
      </c>
      <c r="U1770" t="n">
        <v>0.64</v>
      </c>
      <c r="V1770" t="n">
        <v>0.74</v>
      </c>
      <c r="W1770" t="n">
        <v>1.15</v>
      </c>
      <c r="X1770" t="n">
        <v>0.17</v>
      </c>
      <c r="Y1770" t="n">
        <v>1</v>
      </c>
      <c r="Z1770" t="n">
        <v>10</v>
      </c>
    </row>
    <row r="1771">
      <c r="A1771" t="n">
        <v>44</v>
      </c>
      <c r="B1771" t="n">
        <v>145</v>
      </c>
      <c r="C1771" t="inlineStr">
        <is>
          <t xml:space="preserve">CONCLUIDO	</t>
        </is>
      </c>
      <c r="D1771" t="n">
        <v>9.7187</v>
      </c>
      <c r="E1771" t="n">
        <v>10.29</v>
      </c>
      <c r="F1771" t="n">
        <v>6.86</v>
      </c>
      <c r="G1771" t="n">
        <v>45.7</v>
      </c>
      <c r="H1771" t="n">
        <v>0.6899999999999999</v>
      </c>
      <c r="I1771" t="n">
        <v>9</v>
      </c>
      <c r="J1771" t="n">
        <v>308.06</v>
      </c>
      <c r="K1771" t="n">
        <v>61.2</v>
      </c>
      <c r="L1771" t="n">
        <v>12</v>
      </c>
      <c r="M1771" t="n">
        <v>7</v>
      </c>
      <c r="N1771" t="n">
        <v>89.86</v>
      </c>
      <c r="O1771" t="n">
        <v>38228.06</v>
      </c>
      <c r="P1771" t="n">
        <v>119.62</v>
      </c>
      <c r="Q1771" t="n">
        <v>204.14</v>
      </c>
      <c r="R1771" t="n">
        <v>27</v>
      </c>
      <c r="S1771" t="n">
        <v>17.37</v>
      </c>
      <c r="T1771" t="n">
        <v>2698.09</v>
      </c>
      <c r="U1771" t="n">
        <v>0.64</v>
      </c>
      <c r="V1771" t="n">
        <v>0.74</v>
      </c>
      <c r="W1771" t="n">
        <v>1.15</v>
      </c>
      <c r="X1771" t="n">
        <v>0.16</v>
      </c>
      <c r="Y1771" t="n">
        <v>1</v>
      </c>
      <c r="Z1771" t="n">
        <v>10</v>
      </c>
    </row>
    <row r="1772">
      <c r="A1772" t="n">
        <v>45</v>
      </c>
      <c r="B1772" t="n">
        <v>145</v>
      </c>
      <c r="C1772" t="inlineStr">
        <is>
          <t xml:space="preserve">CONCLUIDO	</t>
        </is>
      </c>
      <c r="D1772" t="n">
        <v>9.7882</v>
      </c>
      <c r="E1772" t="n">
        <v>10.22</v>
      </c>
      <c r="F1772" t="n">
        <v>6.84</v>
      </c>
      <c r="G1772" t="n">
        <v>51.27</v>
      </c>
      <c r="H1772" t="n">
        <v>0.71</v>
      </c>
      <c r="I1772" t="n">
        <v>8</v>
      </c>
      <c r="J1772" t="n">
        <v>308.6</v>
      </c>
      <c r="K1772" t="n">
        <v>61.2</v>
      </c>
      <c r="L1772" t="n">
        <v>12.25</v>
      </c>
      <c r="M1772" t="n">
        <v>6</v>
      </c>
      <c r="N1772" t="n">
        <v>90.15000000000001</v>
      </c>
      <c r="O1772" t="n">
        <v>38294.82</v>
      </c>
      <c r="P1772" t="n">
        <v>119.14</v>
      </c>
      <c r="Q1772" t="n">
        <v>204.15</v>
      </c>
      <c r="R1772" t="n">
        <v>26.39</v>
      </c>
      <c r="S1772" t="n">
        <v>17.37</v>
      </c>
      <c r="T1772" t="n">
        <v>2396.34</v>
      </c>
      <c r="U1772" t="n">
        <v>0.66</v>
      </c>
      <c r="V1772" t="n">
        <v>0.75</v>
      </c>
      <c r="W1772" t="n">
        <v>1.15</v>
      </c>
      <c r="X1772" t="n">
        <v>0.14</v>
      </c>
      <c r="Y1772" t="n">
        <v>1</v>
      </c>
      <c r="Z1772" t="n">
        <v>10</v>
      </c>
    </row>
    <row r="1773">
      <c r="A1773" t="n">
        <v>46</v>
      </c>
      <c r="B1773" t="n">
        <v>145</v>
      </c>
      <c r="C1773" t="inlineStr">
        <is>
          <t xml:space="preserve">CONCLUIDO	</t>
        </is>
      </c>
      <c r="D1773" t="n">
        <v>9.8042</v>
      </c>
      <c r="E1773" t="n">
        <v>10.2</v>
      </c>
      <c r="F1773" t="n">
        <v>6.82</v>
      </c>
      <c r="G1773" t="n">
        <v>51.15</v>
      </c>
      <c r="H1773" t="n">
        <v>0.72</v>
      </c>
      <c r="I1773" t="n">
        <v>8</v>
      </c>
      <c r="J1773" t="n">
        <v>309.14</v>
      </c>
      <c r="K1773" t="n">
        <v>61.2</v>
      </c>
      <c r="L1773" t="n">
        <v>12.5</v>
      </c>
      <c r="M1773" t="n">
        <v>6</v>
      </c>
      <c r="N1773" t="n">
        <v>90.44</v>
      </c>
      <c r="O1773" t="n">
        <v>38361.7</v>
      </c>
      <c r="P1773" t="n">
        <v>118.98</v>
      </c>
      <c r="Q1773" t="n">
        <v>204.19</v>
      </c>
      <c r="R1773" t="n">
        <v>25.72</v>
      </c>
      <c r="S1773" t="n">
        <v>17.37</v>
      </c>
      <c r="T1773" t="n">
        <v>2060.45</v>
      </c>
      <c r="U1773" t="n">
        <v>0.68</v>
      </c>
      <c r="V1773" t="n">
        <v>0.75</v>
      </c>
      <c r="W1773" t="n">
        <v>1.15</v>
      </c>
      <c r="X1773" t="n">
        <v>0.13</v>
      </c>
      <c r="Y1773" t="n">
        <v>1</v>
      </c>
      <c r="Z1773" t="n">
        <v>10</v>
      </c>
    </row>
    <row r="1774">
      <c r="A1774" t="n">
        <v>47</v>
      </c>
      <c r="B1774" t="n">
        <v>145</v>
      </c>
      <c r="C1774" t="inlineStr">
        <is>
          <t xml:space="preserve">CONCLUIDO	</t>
        </is>
      </c>
      <c r="D1774" t="n">
        <v>9.8058</v>
      </c>
      <c r="E1774" t="n">
        <v>10.2</v>
      </c>
      <c r="F1774" t="n">
        <v>6.82</v>
      </c>
      <c r="G1774" t="n">
        <v>51.13</v>
      </c>
      <c r="H1774" t="n">
        <v>0.73</v>
      </c>
      <c r="I1774" t="n">
        <v>8</v>
      </c>
      <c r="J1774" t="n">
        <v>309.68</v>
      </c>
      <c r="K1774" t="n">
        <v>61.2</v>
      </c>
      <c r="L1774" t="n">
        <v>12.75</v>
      </c>
      <c r="M1774" t="n">
        <v>6</v>
      </c>
      <c r="N1774" t="n">
        <v>90.73999999999999</v>
      </c>
      <c r="O1774" t="n">
        <v>38428.72</v>
      </c>
      <c r="P1774" t="n">
        <v>118.73</v>
      </c>
      <c r="Q1774" t="n">
        <v>204.15</v>
      </c>
      <c r="R1774" t="n">
        <v>25.86</v>
      </c>
      <c r="S1774" t="n">
        <v>17.37</v>
      </c>
      <c r="T1774" t="n">
        <v>2133.49</v>
      </c>
      <c r="U1774" t="n">
        <v>0.67</v>
      </c>
      <c r="V1774" t="n">
        <v>0.75</v>
      </c>
      <c r="W1774" t="n">
        <v>1.15</v>
      </c>
      <c r="X1774" t="n">
        <v>0.13</v>
      </c>
      <c r="Y1774" t="n">
        <v>1</v>
      </c>
      <c r="Z1774" t="n">
        <v>10</v>
      </c>
    </row>
    <row r="1775">
      <c r="A1775" t="n">
        <v>48</v>
      </c>
      <c r="B1775" t="n">
        <v>145</v>
      </c>
      <c r="C1775" t="inlineStr">
        <is>
          <t xml:space="preserve">CONCLUIDO	</t>
        </is>
      </c>
      <c r="D1775" t="n">
        <v>9.7925</v>
      </c>
      <c r="E1775" t="n">
        <v>10.21</v>
      </c>
      <c r="F1775" t="n">
        <v>6.83</v>
      </c>
      <c r="G1775" t="n">
        <v>51.24</v>
      </c>
      <c r="H1775" t="n">
        <v>0.75</v>
      </c>
      <c r="I1775" t="n">
        <v>8</v>
      </c>
      <c r="J1775" t="n">
        <v>310.23</v>
      </c>
      <c r="K1775" t="n">
        <v>61.2</v>
      </c>
      <c r="L1775" t="n">
        <v>13</v>
      </c>
      <c r="M1775" t="n">
        <v>6</v>
      </c>
      <c r="N1775" t="n">
        <v>91.03</v>
      </c>
      <c r="O1775" t="n">
        <v>38495.87</v>
      </c>
      <c r="P1775" t="n">
        <v>118.99</v>
      </c>
      <c r="Q1775" t="n">
        <v>204.14</v>
      </c>
      <c r="R1775" t="n">
        <v>26.02</v>
      </c>
      <c r="S1775" t="n">
        <v>17.37</v>
      </c>
      <c r="T1775" t="n">
        <v>2212.54</v>
      </c>
      <c r="U1775" t="n">
        <v>0.67</v>
      </c>
      <c r="V1775" t="n">
        <v>0.75</v>
      </c>
      <c r="W1775" t="n">
        <v>1.15</v>
      </c>
      <c r="X1775" t="n">
        <v>0.14</v>
      </c>
      <c r="Y1775" t="n">
        <v>1</v>
      </c>
      <c r="Z1775" t="n">
        <v>10</v>
      </c>
    </row>
    <row r="1776">
      <c r="A1776" t="n">
        <v>49</v>
      </c>
      <c r="B1776" t="n">
        <v>145</v>
      </c>
      <c r="C1776" t="inlineStr">
        <is>
          <t xml:space="preserve">CONCLUIDO	</t>
        </is>
      </c>
      <c r="D1776" t="n">
        <v>9.7973</v>
      </c>
      <c r="E1776" t="n">
        <v>10.21</v>
      </c>
      <c r="F1776" t="n">
        <v>6.83</v>
      </c>
      <c r="G1776" t="n">
        <v>51.2</v>
      </c>
      <c r="H1776" t="n">
        <v>0.76</v>
      </c>
      <c r="I1776" t="n">
        <v>8</v>
      </c>
      <c r="J1776" t="n">
        <v>310.77</v>
      </c>
      <c r="K1776" t="n">
        <v>61.2</v>
      </c>
      <c r="L1776" t="n">
        <v>13.25</v>
      </c>
      <c r="M1776" t="n">
        <v>6</v>
      </c>
      <c r="N1776" t="n">
        <v>91.33</v>
      </c>
      <c r="O1776" t="n">
        <v>38563.14</v>
      </c>
      <c r="P1776" t="n">
        <v>118.73</v>
      </c>
      <c r="Q1776" t="n">
        <v>204.14</v>
      </c>
      <c r="R1776" t="n">
        <v>26.15</v>
      </c>
      <c r="S1776" t="n">
        <v>17.37</v>
      </c>
      <c r="T1776" t="n">
        <v>2278.91</v>
      </c>
      <c r="U1776" t="n">
        <v>0.66</v>
      </c>
      <c r="V1776" t="n">
        <v>0.75</v>
      </c>
      <c r="W1776" t="n">
        <v>1.15</v>
      </c>
      <c r="X1776" t="n">
        <v>0.14</v>
      </c>
      <c r="Y1776" t="n">
        <v>1</v>
      </c>
      <c r="Z1776" t="n">
        <v>10</v>
      </c>
    </row>
    <row r="1777">
      <c r="A1777" t="n">
        <v>50</v>
      </c>
      <c r="B1777" t="n">
        <v>145</v>
      </c>
      <c r="C1777" t="inlineStr">
        <is>
          <t xml:space="preserve">CONCLUIDO	</t>
        </is>
      </c>
      <c r="D1777" t="n">
        <v>9.7989</v>
      </c>
      <c r="E1777" t="n">
        <v>10.21</v>
      </c>
      <c r="F1777" t="n">
        <v>6.83</v>
      </c>
      <c r="G1777" t="n">
        <v>51.19</v>
      </c>
      <c r="H1777" t="n">
        <v>0.77</v>
      </c>
      <c r="I1777" t="n">
        <v>8</v>
      </c>
      <c r="J1777" t="n">
        <v>311.32</v>
      </c>
      <c r="K1777" t="n">
        <v>61.2</v>
      </c>
      <c r="L1777" t="n">
        <v>13.5</v>
      </c>
      <c r="M1777" t="n">
        <v>6</v>
      </c>
      <c r="N1777" t="n">
        <v>91.62</v>
      </c>
      <c r="O1777" t="n">
        <v>38630.55</v>
      </c>
      <c r="P1777" t="n">
        <v>118.8</v>
      </c>
      <c r="Q1777" t="n">
        <v>204.15</v>
      </c>
      <c r="R1777" t="n">
        <v>26.06</v>
      </c>
      <c r="S1777" t="n">
        <v>17.37</v>
      </c>
      <c r="T1777" t="n">
        <v>2230.95</v>
      </c>
      <c r="U1777" t="n">
        <v>0.67</v>
      </c>
      <c r="V1777" t="n">
        <v>0.75</v>
      </c>
      <c r="W1777" t="n">
        <v>1.15</v>
      </c>
      <c r="X1777" t="n">
        <v>0.13</v>
      </c>
      <c r="Y1777" t="n">
        <v>1</v>
      </c>
      <c r="Z1777" t="n">
        <v>10</v>
      </c>
    </row>
    <row r="1778">
      <c r="A1778" t="n">
        <v>51</v>
      </c>
      <c r="B1778" t="n">
        <v>145</v>
      </c>
      <c r="C1778" t="inlineStr">
        <is>
          <t xml:space="preserve">CONCLUIDO	</t>
        </is>
      </c>
      <c r="D1778" t="n">
        <v>9.796200000000001</v>
      </c>
      <c r="E1778" t="n">
        <v>10.21</v>
      </c>
      <c r="F1778" t="n">
        <v>6.83</v>
      </c>
      <c r="G1778" t="n">
        <v>51.21</v>
      </c>
      <c r="H1778" t="n">
        <v>0.79</v>
      </c>
      <c r="I1778" t="n">
        <v>8</v>
      </c>
      <c r="J1778" t="n">
        <v>311.87</v>
      </c>
      <c r="K1778" t="n">
        <v>61.2</v>
      </c>
      <c r="L1778" t="n">
        <v>13.75</v>
      </c>
      <c r="M1778" t="n">
        <v>6</v>
      </c>
      <c r="N1778" t="n">
        <v>91.92</v>
      </c>
      <c r="O1778" t="n">
        <v>38698.21</v>
      </c>
      <c r="P1778" t="n">
        <v>118.68</v>
      </c>
      <c r="Q1778" t="n">
        <v>204.14</v>
      </c>
      <c r="R1778" t="n">
        <v>26.06</v>
      </c>
      <c r="S1778" t="n">
        <v>17.37</v>
      </c>
      <c r="T1778" t="n">
        <v>2231.08</v>
      </c>
      <c r="U1778" t="n">
        <v>0.67</v>
      </c>
      <c r="V1778" t="n">
        <v>0.75</v>
      </c>
      <c r="W1778" t="n">
        <v>1.15</v>
      </c>
      <c r="X1778" t="n">
        <v>0.14</v>
      </c>
      <c r="Y1778" t="n">
        <v>1</v>
      </c>
      <c r="Z1778" t="n">
        <v>10</v>
      </c>
    </row>
    <row r="1779">
      <c r="A1779" t="n">
        <v>52</v>
      </c>
      <c r="B1779" t="n">
        <v>145</v>
      </c>
      <c r="C1779" t="inlineStr">
        <is>
          <t xml:space="preserve">CONCLUIDO	</t>
        </is>
      </c>
      <c r="D1779" t="n">
        <v>9.7935</v>
      </c>
      <c r="E1779" t="n">
        <v>10.21</v>
      </c>
      <c r="F1779" t="n">
        <v>6.83</v>
      </c>
      <c r="G1779" t="n">
        <v>51.23</v>
      </c>
      <c r="H1779" t="n">
        <v>0.8</v>
      </c>
      <c r="I1779" t="n">
        <v>8</v>
      </c>
      <c r="J1779" t="n">
        <v>312.42</v>
      </c>
      <c r="K1779" t="n">
        <v>61.2</v>
      </c>
      <c r="L1779" t="n">
        <v>14</v>
      </c>
      <c r="M1779" t="n">
        <v>6</v>
      </c>
      <c r="N1779" t="n">
        <v>92.22</v>
      </c>
      <c r="O1779" t="n">
        <v>38765.89</v>
      </c>
      <c r="P1779" t="n">
        <v>118.57</v>
      </c>
      <c r="Q1779" t="n">
        <v>204.19</v>
      </c>
      <c r="R1779" t="n">
        <v>26.11</v>
      </c>
      <c r="S1779" t="n">
        <v>17.37</v>
      </c>
      <c r="T1779" t="n">
        <v>2255.57</v>
      </c>
      <c r="U1779" t="n">
        <v>0.67</v>
      </c>
      <c r="V1779" t="n">
        <v>0.75</v>
      </c>
      <c r="W1779" t="n">
        <v>1.15</v>
      </c>
      <c r="X1779" t="n">
        <v>0.14</v>
      </c>
      <c r="Y1779" t="n">
        <v>1</v>
      </c>
      <c r="Z1779" t="n">
        <v>10</v>
      </c>
    </row>
    <row r="1780">
      <c r="A1780" t="n">
        <v>53</v>
      </c>
      <c r="B1780" t="n">
        <v>145</v>
      </c>
      <c r="C1780" t="inlineStr">
        <is>
          <t xml:space="preserve">CONCLUIDO	</t>
        </is>
      </c>
      <c r="D1780" t="n">
        <v>9.873799999999999</v>
      </c>
      <c r="E1780" t="n">
        <v>10.13</v>
      </c>
      <c r="F1780" t="n">
        <v>6.8</v>
      </c>
      <c r="G1780" t="n">
        <v>58.3</v>
      </c>
      <c r="H1780" t="n">
        <v>0.8100000000000001</v>
      </c>
      <c r="I1780" t="n">
        <v>7</v>
      </c>
      <c r="J1780" t="n">
        <v>312.97</v>
      </c>
      <c r="K1780" t="n">
        <v>61.2</v>
      </c>
      <c r="L1780" t="n">
        <v>14.25</v>
      </c>
      <c r="M1780" t="n">
        <v>5</v>
      </c>
      <c r="N1780" t="n">
        <v>92.52</v>
      </c>
      <c r="O1780" t="n">
        <v>38833.69</v>
      </c>
      <c r="P1780" t="n">
        <v>118.05</v>
      </c>
      <c r="Q1780" t="n">
        <v>204.16</v>
      </c>
      <c r="R1780" t="n">
        <v>25.25</v>
      </c>
      <c r="S1780" t="n">
        <v>17.37</v>
      </c>
      <c r="T1780" t="n">
        <v>1832.7</v>
      </c>
      <c r="U1780" t="n">
        <v>0.6899999999999999</v>
      </c>
      <c r="V1780" t="n">
        <v>0.75</v>
      </c>
      <c r="W1780" t="n">
        <v>1.15</v>
      </c>
      <c r="X1780" t="n">
        <v>0.11</v>
      </c>
      <c r="Y1780" t="n">
        <v>1</v>
      </c>
      <c r="Z1780" t="n">
        <v>10</v>
      </c>
    </row>
    <row r="1781">
      <c r="A1781" t="n">
        <v>54</v>
      </c>
      <c r="B1781" t="n">
        <v>145</v>
      </c>
      <c r="C1781" t="inlineStr">
        <is>
          <t xml:space="preserve">CONCLUIDO	</t>
        </is>
      </c>
      <c r="D1781" t="n">
        <v>9.8706</v>
      </c>
      <c r="E1781" t="n">
        <v>10.13</v>
      </c>
      <c r="F1781" t="n">
        <v>6.8</v>
      </c>
      <c r="G1781" t="n">
        <v>58.33</v>
      </c>
      <c r="H1781" t="n">
        <v>0.82</v>
      </c>
      <c r="I1781" t="n">
        <v>7</v>
      </c>
      <c r="J1781" t="n">
        <v>313.52</v>
      </c>
      <c r="K1781" t="n">
        <v>61.2</v>
      </c>
      <c r="L1781" t="n">
        <v>14.5</v>
      </c>
      <c r="M1781" t="n">
        <v>5</v>
      </c>
      <c r="N1781" t="n">
        <v>92.81999999999999</v>
      </c>
      <c r="O1781" t="n">
        <v>38901.63</v>
      </c>
      <c r="P1781" t="n">
        <v>118.26</v>
      </c>
      <c r="Q1781" t="n">
        <v>204.14</v>
      </c>
      <c r="R1781" t="n">
        <v>25.32</v>
      </c>
      <c r="S1781" t="n">
        <v>17.37</v>
      </c>
      <c r="T1781" t="n">
        <v>1869.71</v>
      </c>
      <c r="U1781" t="n">
        <v>0.6899999999999999</v>
      </c>
      <c r="V1781" t="n">
        <v>0.75</v>
      </c>
      <c r="W1781" t="n">
        <v>1.15</v>
      </c>
      <c r="X1781" t="n">
        <v>0.11</v>
      </c>
      <c r="Y1781" t="n">
        <v>1</v>
      </c>
      <c r="Z1781" t="n">
        <v>10</v>
      </c>
    </row>
    <row r="1782">
      <c r="A1782" t="n">
        <v>55</v>
      </c>
      <c r="B1782" t="n">
        <v>145</v>
      </c>
      <c r="C1782" t="inlineStr">
        <is>
          <t xml:space="preserve">CONCLUIDO	</t>
        </is>
      </c>
      <c r="D1782" t="n">
        <v>9.869</v>
      </c>
      <c r="E1782" t="n">
        <v>10.13</v>
      </c>
      <c r="F1782" t="n">
        <v>6.81</v>
      </c>
      <c r="G1782" t="n">
        <v>58.34</v>
      </c>
      <c r="H1782" t="n">
        <v>0.84</v>
      </c>
      <c r="I1782" t="n">
        <v>7</v>
      </c>
      <c r="J1782" t="n">
        <v>314.07</v>
      </c>
      <c r="K1782" t="n">
        <v>61.2</v>
      </c>
      <c r="L1782" t="n">
        <v>14.75</v>
      </c>
      <c r="M1782" t="n">
        <v>5</v>
      </c>
      <c r="N1782" t="n">
        <v>93.12</v>
      </c>
      <c r="O1782" t="n">
        <v>38969.71</v>
      </c>
      <c r="P1782" t="n">
        <v>118.51</v>
      </c>
      <c r="Q1782" t="n">
        <v>204.14</v>
      </c>
      <c r="R1782" t="n">
        <v>25.35</v>
      </c>
      <c r="S1782" t="n">
        <v>17.37</v>
      </c>
      <c r="T1782" t="n">
        <v>1884.4</v>
      </c>
      <c r="U1782" t="n">
        <v>0.6899999999999999</v>
      </c>
      <c r="V1782" t="n">
        <v>0.75</v>
      </c>
      <c r="W1782" t="n">
        <v>1.15</v>
      </c>
      <c r="X1782" t="n">
        <v>0.12</v>
      </c>
      <c r="Y1782" t="n">
        <v>1</v>
      </c>
      <c r="Z1782" t="n">
        <v>10</v>
      </c>
    </row>
    <row r="1783">
      <c r="A1783" t="n">
        <v>56</v>
      </c>
      <c r="B1783" t="n">
        <v>145</v>
      </c>
      <c r="C1783" t="inlineStr">
        <is>
          <t xml:space="preserve">CONCLUIDO	</t>
        </is>
      </c>
      <c r="D1783" t="n">
        <v>9.868399999999999</v>
      </c>
      <c r="E1783" t="n">
        <v>10.13</v>
      </c>
      <c r="F1783" t="n">
        <v>6.81</v>
      </c>
      <c r="G1783" t="n">
        <v>58.35</v>
      </c>
      <c r="H1783" t="n">
        <v>0.85</v>
      </c>
      <c r="I1783" t="n">
        <v>7</v>
      </c>
      <c r="J1783" t="n">
        <v>314.62</v>
      </c>
      <c r="K1783" t="n">
        <v>61.2</v>
      </c>
      <c r="L1783" t="n">
        <v>15</v>
      </c>
      <c r="M1783" t="n">
        <v>5</v>
      </c>
      <c r="N1783" t="n">
        <v>93.43000000000001</v>
      </c>
      <c r="O1783" t="n">
        <v>39037.92</v>
      </c>
      <c r="P1783" t="n">
        <v>118.55</v>
      </c>
      <c r="Q1783" t="n">
        <v>204.15</v>
      </c>
      <c r="R1783" t="n">
        <v>25.41</v>
      </c>
      <c r="S1783" t="n">
        <v>17.37</v>
      </c>
      <c r="T1783" t="n">
        <v>1911.21</v>
      </c>
      <c r="U1783" t="n">
        <v>0.68</v>
      </c>
      <c r="V1783" t="n">
        <v>0.75</v>
      </c>
      <c r="W1783" t="n">
        <v>1.15</v>
      </c>
      <c r="X1783" t="n">
        <v>0.12</v>
      </c>
      <c r="Y1783" t="n">
        <v>1</v>
      </c>
      <c r="Z1783" t="n">
        <v>10</v>
      </c>
    </row>
    <row r="1784">
      <c r="A1784" t="n">
        <v>57</v>
      </c>
      <c r="B1784" t="n">
        <v>145</v>
      </c>
      <c r="C1784" t="inlineStr">
        <is>
          <t xml:space="preserve">CONCLUIDO	</t>
        </is>
      </c>
      <c r="D1784" t="n">
        <v>9.862500000000001</v>
      </c>
      <c r="E1784" t="n">
        <v>10.14</v>
      </c>
      <c r="F1784" t="n">
        <v>6.81</v>
      </c>
      <c r="G1784" t="n">
        <v>58.4</v>
      </c>
      <c r="H1784" t="n">
        <v>0.86</v>
      </c>
      <c r="I1784" t="n">
        <v>7</v>
      </c>
      <c r="J1784" t="n">
        <v>315.18</v>
      </c>
      <c r="K1784" t="n">
        <v>61.2</v>
      </c>
      <c r="L1784" t="n">
        <v>15.25</v>
      </c>
      <c r="M1784" t="n">
        <v>5</v>
      </c>
      <c r="N1784" t="n">
        <v>93.73</v>
      </c>
      <c r="O1784" t="n">
        <v>39106.27</v>
      </c>
      <c r="P1784" t="n">
        <v>118.63</v>
      </c>
      <c r="Q1784" t="n">
        <v>204.14</v>
      </c>
      <c r="R1784" t="n">
        <v>25.63</v>
      </c>
      <c r="S1784" t="n">
        <v>17.37</v>
      </c>
      <c r="T1784" t="n">
        <v>2021.55</v>
      </c>
      <c r="U1784" t="n">
        <v>0.68</v>
      </c>
      <c r="V1784" t="n">
        <v>0.75</v>
      </c>
      <c r="W1784" t="n">
        <v>1.15</v>
      </c>
      <c r="X1784" t="n">
        <v>0.12</v>
      </c>
      <c r="Y1784" t="n">
        <v>1</v>
      </c>
      <c r="Z1784" t="n">
        <v>10</v>
      </c>
    </row>
    <row r="1785">
      <c r="A1785" t="n">
        <v>58</v>
      </c>
      <c r="B1785" t="n">
        <v>145</v>
      </c>
      <c r="C1785" t="inlineStr">
        <is>
          <t xml:space="preserve">CONCLUIDO	</t>
        </is>
      </c>
      <c r="D1785" t="n">
        <v>9.867599999999999</v>
      </c>
      <c r="E1785" t="n">
        <v>10.13</v>
      </c>
      <c r="F1785" t="n">
        <v>6.81</v>
      </c>
      <c r="G1785" t="n">
        <v>58.35</v>
      </c>
      <c r="H1785" t="n">
        <v>0.87</v>
      </c>
      <c r="I1785" t="n">
        <v>7</v>
      </c>
      <c r="J1785" t="n">
        <v>315.73</v>
      </c>
      <c r="K1785" t="n">
        <v>61.2</v>
      </c>
      <c r="L1785" t="n">
        <v>15.5</v>
      </c>
      <c r="M1785" t="n">
        <v>5</v>
      </c>
      <c r="N1785" t="n">
        <v>94.03</v>
      </c>
      <c r="O1785" t="n">
        <v>39174.75</v>
      </c>
      <c r="P1785" t="n">
        <v>118.51</v>
      </c>
      <c r="Q1785" t="n">
        <v>204.14</v>
      </c>
      <c r="R1785" t="n">
        <v>25.52</v>
      </c>
      <c r="S1785" t="n">
        <v>17.37</v>
      </c>
      <c r="T1785" t="n">
        <v>1969.33</v>
      </c>
      <c r="U1785" t="n">
        <v>0.68</v>
      </c>
      <c r="V1785" t="n">
        <v>0.75</v>
      </c>
      <c r="W1785" t="n">
        <v>1.15</v>
      </c>
      <c r="X1785" t="n">
        <v>0.12</v>
      </c>
      <c r="Y1785" t="n">
        <v>1</v>
      </c>
      <c r="Z1785" t="n">
        <v>10</v>
      </c>
    </row>
    <row r="1786">
      <c r="A1786" t="n">
        <v>59</v>
      </c>
      <c r="B1786" t="n">
        <v>145</v>
      </c>
      <c r="C1786" t="inlineStr">
        <is>
          <t xml:space="preserve">CONCLUIDO	</t>
        </is>
      </c>
      <c r="D1786" t="n">
        <v>9.8611</v>
      </c>
      <c r="E1786" t="n">
        <v>10.14</v>
      </c>
      <c r="F1786" t="n">
        <v>6.81</v>
      </c>
      <c r="G1786" t="n">
        <v>58.41</v>
      </c>
      <c r="H1786" t="n">
        <v>0.89</v>
      </c>
      <c r="I1786" t="n">
        <v>7</v>
      </c>
      <c r="J1786" t="n">
        <v>316.29</v>
      </c>
      <c r="K1786" t="n">
        <v>61.2</v>
      </c>
      <c r="L1786" t="n">
        <v>15.75</v>
      </c>
      <c r="M1786" t="n">
        <v>5</v>
      </c>
      <c r="N1786" t="n">
        <v>94.34</v>
      </c>
      <c r="O1786" t="n">
        <v>39243.37</v>
      </c>
      <c r="P1786" t="n">
        <v>118.43</v>
      </c>
      <c r="Q1786" t="n">
        <v>204.14</v>
      </c>
      <c r="R1786" t="n">
        <v>25.64</v>
      </c>
      <c r="S1786" t="n">
        <v>17.37</v>
      </c>
      <c r="T1786" t="n">
        <v>2026.82</v>
      </c>
      <c r="U1786" t="n">
        <v>0.68</v>
      </c>
      <c r="V1786" t="n">
        <v>0.75</v>
      </c>
      <c r="W1786" t="n">
        <v>1.15</v>
      </c>
      <c r="X1786" t="n">
        <v>0.12</v>
      </c>
      <c r="Y1786" t="n">
        <v>1</v>
      </c>
      <c r="Z1786" t="n">
        <v>10</v>
      </c>
    </row>
    <row r="1787">
      <c r="A1787" t="n">
        <v>60</v>
      </c>
      <c r="B1787" t="n">
        <v>145</v>
      </c>
      <c r="C1787" t="inlineStr">
        <is>
          <t xml:space="preserve">CONCLUIDO	</t>
        </is>
      </c>
      <c r="D1787" t="n">
        <v>9.860900000000001</v>
      </c>
      <c r="E1787" t="n">
        <v>10.14</v>
      </c>
      <c r="F1787" t="n">
        <v>6.81</v>
      </c>
      <c r="G1787" t="n">
        <v>58.41</v>
      </c>
      <c r="H1787" t="n">
        <v>0.9</v>
      </c>
      <c r="I1787" t="n">
        <v>7</v>
      </c>
      <c r="J1787" t="n">
        <v>316.85</v>
      </c>
      <c r="K1787" t="n">
        <v>61.2</v>
      </c>
      <c r="L1787" t="n">
        <v>16</v>
      </c>
      <c r="M1787" t="n">
        <v>5</v>
      </c>
      <c r="N1787" t="n">
        <v>94.65000000000001</v>
      </c>
      <c r="O1787" t="n">
        <v>39312.13</v>
      </c>
      <c r="P1787" t="n">
        <v>118.34</v>
      </c>
      <c r="Q1787" t="n">
        <v>204.14</v>
      </c>
      <c r="R1787" t="n">
        <v>25.67</v>
      </c>
      <c r="S1787" t="n">
        <v>17.37</v>
      </c>
      <c r="T1787" t="n">
        <v>2042.19</v>
      </c>
      <c r="U1787" t="n">
        <v>0.68</v>
      </c>
      <c r="V1787" t="n">
        <v>0.75</v>
      </c>
      <c r="W1787" t="n">
        <v>1.15</v>
      </c>
      <c r="X1787" t="n">
        <v>0.12</v>
      </c>
      <c r="Y1787" t="n">
        <v>1</v>
      </c>
      <c r="Z1787" t="n">
        <v>10</v>
      </c>
    </row>
    <row r="1788">
      <c r="A1788" t="n">
        <v>61</v>
      </c>
      <c r="B1788" t="n">
        <v>145</v>
      </c>
      <c r="C1788" t="inlineStr">
        <is>
          <t xml:space="preserve">CONCLUIDO	</t>
        </is>
      </c>
      <c r="D1788" t="n">
        <v>9.8592</v>
      </c>
      <c r="E1788" t="n">
        <v>10.14</v>
      </c>
      <c r="F1788" t="n">
        <v>6.82</v>
      </c>
      <c r="G1788" t="n">
        <v>58.43</v>
      </c>
      <c r="H1788" t="n">
        <v>0.91</v>
      </c>
      <c r="I1788" t="n">
        <v>7</v>
      </c>
      <c r="J1788" t="n">
        <v>317.41</v>
      </c>
      <c r="K1788" t="n">
        <v>61.2</v>
      </c>
      <c r="L1788" t="n">
        <v>16.25</v>
      </c>
      <c r="M1788" t="n">
        <v>5</v>
      </c>
      <c r="N1788" t="n">
        <v>94.95999999999999</v>
      </c>
      <c r="O1788" t="n">
        <v>39381.03</v>
      </c>
      <c r="P1788" t="n">
        <v>118.25</v>
      </c>
      <c r="Q1788" t="n">
        <v>204.14</v>
      </c>
      <c r="R1788" t="n">
        <v>25.8</v>
      </c>
      <c r="S1788" t="n">
        <v>17.37</v>
      </c>
      <c r="T1788" t="n">
        <v>2106.93</v>
      </c>
      <c r="U1788" t="n">
        <v>0.67</v>
      </c>
      <c r="V1788" t="n">
        <v>0.75</v>
      </c>
      <c r="W1788" t="n">
        <v>1.15</v>
      </c>
      <c r="X1788" t="n">
        <v>0.12</v>
      </c>
      <c r="Y1788" t="n">
        <v>1</v>
      </c>
      <c r="Z1788" t="n">
        <v>10</v>
      </c>
    </row>
    <row r="1789">
      <c r="A1789" t="n">
        <v>62</v>
      </c>
      <c r="B1789" t="n">
        <v>145</v>
      </c>
      <c r="C1789" t="inlineStr">
        <is>
          <t xml:space="preserve">CONCLUIDO	</t>
        </is>
      </c>
      <c r="D1789" t="n">
        <v>9.859500000000001</v>
      </c>
      <c r="E1789" t="n">
        <v>10.14</v>
      </c>
      <c r="F1789" t="n">
        <v>6.82</v>
      </c>
      <c r="G1789" t="n">
        <v>58.42</v>
      </c>
      <c r="H1789" t="n">
        <v>0.92</v>
      </c>
      <c r="I1789" t="n">
        <v>7</v>
      </c>
      <c r="J1789" t="n">
        <v>317.97</v>
      </c>
      <c r="K1789" t="n">
        <v>61.2</v>
      </c>
      <c r="L1789" t="n">
        <v>16.5</v>
      </c>
      <c r="M1789" t="n">
        <v>5</v>
      </c>
      <c r="N1789" t="n">
        <v>95.27</v>
      </c>
      <c r="O1789" t="n">
        <v>39450.07</v>
      </c>
      <c r="P1789" t="n">
        <v>118.12</v>
      </c>
      <c r="Q1789" t="n">
        <v>204.15</v>
      </c>
      <c r="R1789" t="n">
        <v>25.66</v>
      </c>
      <c r="S1789" t="n">
        <v>17.37</v>
      </c>
      <c r="T1789" t="n">
        <v>2037.51</v>
      </c>
      <c r="U1789" t="n">
        <v>0.68</v>
      </c>
      <c r="V1789" t="n">
        <v>0.75</v>
      </c>
      <c r="W1789" t="n">
        <v>1.15</v>
      </c>
      <c r="X1789" t="n">
        <v>0.12</v>
      </c>
      <c r="Y1789" t="n">
        <v>1</v>
      </c>
      <c r="Z1789" t="n">
        <v>10</v>
      </c>
    </row>
    <row r="1790">
      <c r="A1790" t="n">
        <v>63</v>
      </c>
      <c r="B1790" t="n">
        <v>145</v>
      </c>
      <c r="C1790" t="inlineStr">
        <is>
          <t xml:space="preserve">CONCLUIDO	</t>
        </is>
      </c>
      <c r="D1790" t="n">
        <v>9.869</v>
      </c>
      <c r="E1790" t="n">
        <v>10.13</v>
      </c>
      <c r="F1790" t="n">
        <v>6.81</v>
      </c>
      <c r="G1790" t="n">
        <v>58.34</v>
      </c>
      <c r="H1790" t="n">
        <v>0.9399999999999999</v>
      </c>
      <c r="I1790" t="n">
        <v>7</v>
      </c>
      <c r="J1790" t="n">
        <v>318.53</v>
      </c>
      <c r="K1790" t="n">
        <v>61.2</v>
      </c>
      <c r="L1790" t="n">
        <v>16.75</v>
      </c>
      <c r="M1790" t="n">
        <v>5</v>
      </c>
      <c r="N1790" t="n">
        <v>95.58</v>
      </c>
      <c r="O1790" t="n">
        <v>39519.26</v>
      </c>
      <c r="P1790" t="n">
        <v>117.76</v>
      </c>
      <c r="Q1790" t="n">
        <v>204.16</v>
      </c>
      <c r="R1790" t="n">
        <v>25.41</v>
      </c>
      <c r="S1790" t="n">
        <v>17.37</v>
      </c>
      <c r="T1790" t="n">
        <v>1914.32</v>
      </c>
      <c r="U1790" t="n">
        <v>0.68</v>
      </c>
      <c r="V1790" t="n">
        <v>0.75</v>
      </c>
      <c r="W1790" t="n">
        <v>1.15</v>
      </c>
      <c r="X1790" t="n">
        <v>0.11</v>
      </c>
      <c r="Y1790" t="n">
        <v>1</v>
      </c>
      <c r="Z1790" t="n">
        <v>10</v>
      </c>
    </row>
    <row r="1791">
      <c r="A1791" t="n">
        <v>64</v>
      </c>
      <c r="B1791" t="n">
        <v>145</v>
      </c>
      <c r="C1791" t="inlineStr">
        <is>
          <t xml:space="preserve">CONCLUIDO	</t>
        </is>
      </c>
      <c r="D1791" t="n">
        <v>9.9406</v>
      </c>
      <c r="E1791" t="n">
        <v>10.06</v>
      </c>
      <c r="F1791" t="n">
        <v>6.79</v>
      </c>
      <c r="G1791" t="n">
        <v>67.87</v>
      </c>
      <c r="H1791" t="n">
        <v>0.95</v>
      </c>
      <c r="I1791" t="n">
        <v>6</v>
      </c>
      <c r="J1791" t="n">
        <v>319.09</v>
      </c>
      <c r="K1791" t="n">
        <v>61.2</v>
      </c>
      <c r="L1791" t="n">
        <v>17</v>
      </c>
      <c r="M1791" t="n">
        <v>4</v>
      </c>
      <c r="N1791" t="n">
        <v>95.89</v>
      </c>
      <c r="O1791" t="n">
        <v>39588.58</v>
      </c>
      <c r="P1791" t="n">
        <v>117.41</v>
      </c>
      <c r="Q1791" t="n">
        <v>204.14</v>
      </c>
      <c r="R1791" t="n">
        <v>24.72</v>
      </c>
      <c r="S1791" t="n">
        <v>17.37</v>
      </c>
      <c r="T1791" t="n">
        <v>1573.14</v>
      </c>
      <c r="U1791" t="n">
        <v>0.7</v>
      </c>
      <c r="V1791" t="n">
        <v>0.75</v>
      </c>
      <c r="W1791" t="n">
        <v>1.15</v>
      </c>
      <c r="X1791" t="n">
        <v>0.1</v>
      </c>
      <c r="Y1791" t="n">
        <v>1</v>
      </c>
      <c r="Z1791" t="n">
        <v>10</v>
      </c>
    </row>
    <row r="1792">
      <c r="A1792" t="n">
        <v>65</v>
      </c>
      <c r="B1792" t="n">
        <v>145</v>
      </c>
      <c r="C1792" t="inlineStr">
        <is>
          <t xml:space="preserve">CONCLUIDO	</t>
        </is>
      </c>
      <c r="D1792" t="n">
        <v>9.940099999999999</v>
      </c>
      <c r="E1792" t="n">
        <v>10.06</v>
      </c>
      <c r="F1792" t="n">
        <v>6.79</v>
      </c>
      <c r="G1792" t="n">
        <v>67.88</v>
      </c>
      <c r="H1792" t="n">
        <v>0.96</v>
      </c>
      <c r="I1792" t="n">
        <v>6</v>
      </c>
      <c r="J1792" t="n">
        <v>319.65</v>
      </c>
      <c r="K1792" t="n">
        <v>61.2</v>
      </c>
      <c r="L1792" t="n">
        <v>17.25</v>
      </c>
      <c r="M1792" t="n">
        <v>4</v>
      </c>
      <c r="N1792" t="n">
        <v>96.2</v>
      </c>
      <c r="O1792" t="n">
        <v>39658.05</v>
      </c>
      <c r="P1792" t="n">
        <v>117.52</v>
      </c>
      <c r="Q1792" t="n">
        <v>204.14</v>
      </c>
      <c r="R1792" t="n">
        <v>24.75</v>
      </c>
      <c r="S1792" t="n">
        <v>17.37</v>
      </c>
      <c r="T1792" t="n">
        <v>1588.52</v>
      </c>
      <c r="U1792" t="n">
        <v>0.7</v>
      </c>
      <c r="V1792" t="n">
        <v>0.75</v>
      </c>
      <c r="W1792" t="n">
        <v>1.15</v>
      </c>
      <c r="X1792" t="n">
        <v>0.1</v>
      </c>
      <c r="Y1792" t="n">
        <v>1</v>
      </c>
      <c r="Z1792" t="n">
        <v>10</v>
      </c>
    </row>
    <row r="1793">
      <c r="A1793" t="n">
        <v>66</v>
      </c>
      <c r="B1793" t="n">
        <v>145</v>
      </c>
      <c r="C1793" t="inlineStr">
        <is>
          <t xml:space="preserve">CONCLUIDO	</t>
        </is>
      </c>
      <c r="D1793" t="n">
        <v>9.9412</v>
      </c>
      <c r="E1793" t="n">
        <v>10.06</v>
      </c>
      <c r="F1793" t="n">
        <v>6.79</v>
      </c>
      <c r="G1793" t="n">
        <v>67.87</v>
      </c>
      <c r="H1793" t="n">
        <v>0.97</v>
      </c>
      <c r="I1793" t="n">
        <v>6</v>
      </c>
      <c r="J1793" t="n">
        <v>320.22</v>
      </c>
      <c r="K1793" t="n">
        <v>61.2</v>
      </c>
      <c r="L1793" t="n">
        <v>17.5</v>
      </c>
      <c r="M1793" t="n">
        <v>4</v>
      </c>
      <c r="N1793" t="n">
        <v>96.52</v>
      </c>
      <c r="O1793" t="n">
        <v>39727.66</v>
      </c>
      <c r="P1793" t="n">
        <v>117.52</v>
      </c>
      <c r="Q1793" t="n">
        <v>204.15</v>
      </c>
      <c r="R1793" t="n">
        <v>24.86</v>
      </c>
      <c r="S1793" t="n">
        <v>17.37</v>
      </c>
      <c r="T1793" t="n">
        <v>1641.91</v>
      </c>
      <c r="U1793" t="n">
        <v>0.7</v>
      </c>
      <c r="V1793" t="n">
        <v>0.75</v>
      </c>
      <c r="W1793" t="n">
        <v>1.14</v>
      </c>
      <c r="X1793" t="n">
        <v>0.1</v>
      </c>
      <c r="Y1793" t="n">
        <v>1</v>
      </c>
      <c r="Z1793" t="n">
        <v>10</v>
      </c>
    </row>
    <row r="1794">
      <c r="A1794" t="n">
        <v>67</v>
      </c>
      <c r="B1794" t="n">
        <v>145</v>
      </c>
      <c r="C1794" t="inlineStr">
        <is>
          <t xml:space="preserve">CONCLUIDO	</t>
        </is>
      </c>
      <c r="D1794" t="n">
        <v>9.941700000000001</v>
      </c>
      <c r="E1794" t="n">
        <v>10.06</v>
      </c>
      <c r="F1794" t="n">
        <v>6.79</v>
      </c>
      <c r="G1794" t="n">
        <v>67.86</v>
      </c>
      <c r="H1794" t="n">
        <v>0.99</v>
      </c>
      <c r="I1794" t="n">
        <v>6</v>
      </c>
      <c r="J1794" t="n">
        <v>320.78</v>
      </c>
      <c r="K1794" t="n">
        <v>61.2</v>
      </c>
      <c r="L1794" t="n">
        <v>17.75</v>
      </c>
      <c r="M1794" t="n">
        <v>4</v>
      </c>
      <c r="N1794" t="n">
        <v>96.83</v>
      </c>
      <c r="O1794" t="n">
        <v>39797.41</v>
      </c>
      <c r="P1794" t="n">
        <v>117.68</v>
      </c>
      <c r="Q1794" t="n">
        <v>204.14</v>
      </c>
      <c r="R1794" t="n">
        <v>24.76</v>
      </c>
      <c r="S1794" t="n">
        <v>17.37</v>
      </c>
      <c r="T1794" t="n">
        <v>1594.5</v>
      </c>
      <c r="U1794" t="n">
        <v>0.7</v>
      </c>
      <c r="V1794" t="n">
        <v>0.75</v>
      </c>
      <c r="W1794" t="n">
        <v>1.15</v>
      </c>
      <c r="X1794" t="n">
        <v>0.09</v>
      </c>
      <c r="Y1794" t="n">
        <v>1</v>
      </c>
      <c r="Z1794" t="n">
        <v>10</v>
      </c>
    </row>
    <row r="1795">
      <c r="A1795" t="n">
        <v>68</v>
      </c>
      <c r="B1795" t="n">
        <v>145</v>
      </c>
      <c r="C1795" t="inlineStr">
        <is>
          <t xml:space="preserve">CONCLUIDO	</t>
        </is>
      </c>
      <c r="D1795" t="n">
        <v>9.939500000000001</v>
      </c>
      <c r="E1795" t="n">
        <v>10.06</v>
      </c>
      <c r="F1795" t="n">
        <v>6.79</v>
      </c>
      <c r="G1795" t="n">
        <v>67.88</v>
      </c>
      <c r="H1795" t="n">
        <v>1</v>
      </c>
      <c r="I1795" t="n">
        <v>6</v>
      </c>
      <c r="J1795" t="n">
        <v>321.35</v>
      </c>
      <c r="K1795" t="n">
        <v>61.2</v>
      </c>
      <c r="L1795" t="n">
        <v>18</v>
      </c>
      <c r="M1795" t="n">
        <v>4</v>
      </c>
      <c r="N1795" t="n">
        <v>97.15000000000001</v>
      </c>
      <c r="O1795" t="n">
        <v>39867.32</v>
      </c>
      <c r="P1795" t="n">
        <v>117.76</v>
      </c>
      <c r="Q1795" t="n">
        <v>204.14</v>
      </c>
      <c r="R1795" t="n">
        <v>24.98</v>
      </c>
      <c r="S1795" t="n">
        <v>17.37</v>
      </c>
      <c r="T1795" t="n">
        <v>1702.16</v>
      </c>
      <c r="U1795" t="n">
        <v>0.7</v>
      </c>
      <c r="V1795" t="n">
        <v>0.75</v>
      </c>
      <c r="W1795" t="n">
        <v>1.14</v>
      </c>
      <c r="X1795" t="n">
        <v>0.1</v>
      </c>
      <c r="Y1795" t="n">
        <v>1</v>
      </c>
      <c r="Z1795" t="n">
        <v>10</v>
      </c>
    </row>
    <row r="1796">
      <c r="A1796" t="n">
        <v>69</v>
      </c>
      <c r="B1796" t="n">
        <v>145</v>
      </c>
      <c r="C1796" t="inlineStr">
        <is>
          <t xml:space="preserve">CONCLUIDO	</t>
        </is>
      </c>
      <c r="D1796" t="n">
        <v>9.9412</v>
      </c>
      <c r="E1796" t="n">
        <v>10.06</v>
      </c>
      <c r="F1796" t="n">
        <v>6.79</v>
      </c>
      <c r="G1796" t="n">
        <v>67.87</v>
      </c>
      <c r="H1796" t="n">
        <v>1.01</v>
      </c>
      <c r="I1796" t="n">
        <v>6</v>
      </c>
      <c r="J1796" t="n">
        <v>321.92</v>
      </c>
      <c r="K1796" t="n">
        <v>61.2</v>
      </c>
      <c r="L1796" t="n">
        <v>18.25</v>
      </c>
      <c r="M1796" t="n">
        <v>4</v>
      </c>
      <c r="N1796" t="n">
        <v>97.47</v>
      </c>
      <c r="O1796" t="n">
        <v>39937.36</v>
      </c>
      <c r="P1796" t="n">
        <v>117.76</v>
      </c>
      <c r="Q1796" t="n">
        <v>204.14</v>
      </c>
      <c r="R1796" t="n">
        <v>24.74</v>
      </c>
      <c r="S1796" t="n">
        <v>17.37</v>
      </c>
      <c r="T1796" t="n">
        <v>1579.96</v>
      </c>
      <c r="U1796" t="n">
        <v>0.7</v>
      </c>
      <c r="V1796" t="n">
        <v>0.75</v>
      </c>
      <c r="W1796" t="n">
        <v>1.15</v>
      </c>
      <c r="X1796" t="n">
        <v>0.1</v>
      </c>
      <c r="Y1796" t="n">
        <v>1</v>
      </c>
      <c r="Z1796" t="n">
        <v>10</v>
      </c>
    </row>
    <row r="1797">
      <c r="A1797" t="n">
        <v>70</v>
      </c>
      <c r="B1797" t="n">
        <v>145</v>
      </c>
      <c r="C1797" t="inlineStr">
        <is>
          <t xml:space="preserve">CONCLUIDO	</t>
        </is>
      </c>
      <c r="D1797" t="n">
        <v>9.946899999999999</v>
      </c>
      <c r="E1797" t="n">
        <v>10.05</v>
      </c>
      <c r="F1797" t="n">
        <v>6.78</v>
      </c>
      <c r="G1797" t="n">
        <v>67.81</v>
      </c>
      <c r="H1797" t="n">
        <v>1.02</v>
      </c>
      <c r="I1797" t="n">
        <v>6</v>
      </c>
      <c r="J1797" t="n">
        <v>322.49</v>
      </c>
      <c r="K1797" t="n">
        <v>61.2</v>
      </c>
      <c r="L1797" t="n">
        <v>18.5</v>
      </c>
      <c r="M1797" t="n">
        <v>4</v>
      </c>
      <c r="N1797" t="n">
        <v>97.79000000000001</v>
      </c>
      <c r="O1797" t="n">
        <v>40007.56</v>
      </c>
      <c r="P1797" t="n">
        <v>117.66</v>
      </c>
      <c r="Q1797" t="n">
        <v>204.14</v>
      </c>
      <c r="R1797" t="n">
        <v>24.6</v>
      </c>
      <c r="S1797" t="n">
        <v>17.37</v>
      </c>
      <c r="T1797" t="n">
        <v>1513.72</v>
      </c>
      <c r="U1797" t="n">
        <v>0.71</v>
      </c>
      <c r="V1797" t="n">
        <v>0.75</v>
      </c>
      <c r="W1797" t="n">
        <v>1.15</v>
      </c>
      <c r="X1797" t="n">
        <v>0.09</v>
      </c>
      <c r="Y1797" t="n">
        <v>1</v>
      </c>
      <c r="Z1797" t="n">
        <v>10</v>
      </c>
    </row>
    <row r="1798">
      <c r="A1798" t="n">
        <v>71</v>
      </c>
      <c r="B1798" t="n">
        <v>145</v>
      </c>
      <c r="C1798" t="inlineStr">
        <is>
          <t xml:space="preserve">CONCLUIDO	</t>
        </is>
      </c>
      <c r="D1798" t="n">
        <v>9.945</v>
      </c>
      <c r="E1798" t="n">
        <v>10.06</v>
      </c>
      <c r="F1798" t="n">
        <v>6.78</v>
      </c>
      <c r="G1798" t="n">
        <v>67.83</v>
      </c>
      <c r="H1798" t="n">
        <v>1.03</v>
      </c>
      <c r="I1798" t="n">
        <v>6</v>
      </c>
      <c r="J1798" t="n">
        <v>323.06</v>
      </c>
      <c r="K1798" t="n">
        <v>61.2</v>
      </c>
      <c r="L1798" t="n">
        <v>18.75</v>
      </c>
      <c r="M1798" t="n">
        <v>4</v>
      </c>
      <c r="N1798" t="n">
        <v>98.11</v>
      </c>
      <c r="O1798" t="n">
        <v>40077.9</v>
      </c>
      <c r="P1798" t="n">
        <v>117.51</v>
      </c>
      <c r="Q1798" t="n">
        <v>204.14</v>
      </c>
      <c r="R1798" t="n">
        <v>24.64</v>
      </c>
      <c r="S1798" t="n">
        <v>17.37</v>
      </c>
      <c r="T1798" t="n">
        <v>1534.34</v>
      </c>
      <c r="U1798" t="n">
        <v>0.7</v>
      </c>
      <c r="V1798" t="n">
        <v>0.75</v>
      </c>
      <c r="W1798" t="n">
        <v>1.15</v>
      </c>
      <c r="X1798" t="n">
        <v>0.09</v>
      </c>
      <c r="Y1798" t="n">
        <v>1</v>
      </c>
      <c r="Z1798" t="n">
        <v>10</v>
      </c>
    </row>
    <row r="1799">
      <c r="A1799" t="n">
        <v>72</v>
      </c>
      <c r="B1799" t="n">
        <v>145</v>
      </c>
      <c r="C1799" t="inlineStr">
        <is>
          <t xml:space="preserve">CONCLUIDO	</t>
        </is>
      </c>
      <c r="D1799" t="n">
        <v>9.945</v>
      </c>
      <c r="E1799" t="n">
        <v>10.06</v>
      </c>
      <c r="F1799" t="n">
        <v>6.78</v>
      </c>
      <c r="G1799" t="n">
        <v>67.83</v>
      </c>
      <c r="H1799" t="n">
        <v>1.05</v>
      </c>
      <c r="I1799" t="n">
        <v>6</v>
      </c>
      <c r="J1799" t="n">
        <v>323.63</v>
      </c>
      <c r="K1799" t="n">
        <v>61.2</v>
      </c>
      <c r="L1799" t="n">
        <v>19</v>
      </c>
      <c r="M1799" t="n">
        <v>4</v>
      </c>
      <c r="N1799" t="n">
        <v>98.43000000000001</v>
      </c>
      <c r="O1799" t="n">
        <v>40148.52</v>
      </c>
      <c r="P1799" t="n">
        <v>117.49</v>
      </c>
      <c r="Q1799" t="n">
        <v>204.14</v>
      </c>
      <c r="R1799" t="n">
        <v>24.76</v>
      </c>
      <c r="S1799" t="n">
        <v>17.37</v>
      </c>
      <c r="T1799" t="n">
        <v>1593.7</v>
      </c>
      <c r="U1799" t="n">
        <v>0.7</v>
      </c>
      <c r="V1799" t="n">
        <v>0.75</v>
      </c>
      <c r="W1799" t="n">
        <v>1.14</v>
      </c>
      <c r="X1799" t="n">
        <v>0.09</v>
      </c>
      <c r="Y1799" t="n">
        <v>1</v>
      </c>
      <c r="Z1799" t="n">
        <v>10</v>
      </c>
    </row>
    <row r="1800">
      <c r="A1800" t="n">
        <v>73</v>
      </c>
      <c r="B1800" t="n">
        <v>145</v>
      </c>
      <c r="C1800" t="inlineStr">
        <is>
          <t xml:space="preserve">CONCLUIDO	</t>
        </is>
      </c>
      <c r="D1800" t="n">
        <v>9.932700000000001</v>
      </c>
      <c r="E1800" t="n">
        <v>10.07</v>
      </c>
      <c r="F1800" t="n">
        <v>6.8</v>
      </c>
      <c r="G1800" t="n">
        <v>67.95</v>
      </c>
      <c r="H1800" t="n">
        <v>1.06</v>
      </c>
      <c r="I1800" t="n">
        <v>6</v>
      </c>
      <c r="J1800" t="n">
        <v>324.2</v>
      </c>
      <c r="K1800" t="n">
        <v>61.2</v>
      </c>
      <c r="L1800" t="n">
        <v>19.25</v>
      </c>
      <c r="M1800" t="n">
        <v>4</v>
      </c>
      <c r="N1800" t="n">
        <v>98.75</v>
      </c>
      <c r="O1800" t="n">
        <v>40219.17</v>
      </c>
      <c r="P1800" t="n">
        <v>117.68</v>
      </c>
      <c r="Q1800" t="n">
        <v>204.14</v>
      </c>
      <c r="R1800" t="n">
        <v>25.06</v>
      </c>
      <c r="S1800" t="n">
        <v>17.37</v>
      </c>
      <c r="T1800" t="n">
        <v>1743.32</v>
      </c>
      <c r="U1800" t="n">
        <v>0.6899999999999999</v>
      </c>
      <c r="V1800" t="n">
        <v>0.75</v>
      </c>
      <c r="W1800" t="n">
        <v>1.15</v>
      </c>
      <c r="X1800" t="n">
        <v>0.1</v>
      </c>
      <c r="Y1800" t="n">
        <v>1</v>
      </c>
      <c r="Z1800" t="n">
        <v>10</v>
      </c>
    </row>
    <row r="1801">
      <c r="A1801" t="n">
        <v>74</v>
      </c>
      <c r="B1801" t="n">
        <v>145</v>
      </c>
      <c r="C1801" t="inlineStr">
        <is>
          <t xml:space="preserve">CONCLUIDO	</t>
        </is>
      </c>
      <c r="D1801" t="n">
        <v>9.933999999999999</v>
      </c>
      <c r="E1801" t="n">
        <v>10.07</v>
      </c>
      <c r="F1801" t="n">
        <v>6.79</v>
      </c>
      <c r="G1801" t="n">
        <v>67.94</v>
      </c>
      <c r="H1801" t="n">
        <v>1.07</v>
      </c>
      <c r="I1801" t="n">
        <v>6</v>
      </c>
      <c r="J1801" t="n">
        <v>324.78</v>
      </c>
      <c r="K1801" t="n">
        <v>61.2</v>
      </c>
      <c r="L1801" t="n">
        <v>19.5</v>
      </c>
      <c r="M1801" t="n">
        <v>4</v>
      </c>
      <c r="N1801" t="n">
        <v>99.08</v>
      </c>
      <c r="O1801" t="n">
        <v>40289.97</v>
      </c>
      <c r="P1801" t="n">
        <v>117.52</v>
      </c>
      <c r="Q1801" t="n">
        <v>204.15</v>
      </c>
      <c r="R1801" t="n">
        <v>25.06</v>
      </c>
      <c r="S1801" t="n">
        <v>17.37</v>
      </c>
      <c r="T1801" t="n">
        <v>1744.25</v>
      </c>
      <c r="U1801" t="n">
        <v>0.6899999999999999</v>
      </c>
      <c r="V1801" t="n">
        <v>0.75</v>
      </c>
      <c r="W1801" t="n">
        <v>1.14</v>
      </c>
      <c r="X1801" t="n">
        <v>0.1</v>
      </c>
      <c r="Y1801" t="n">
        <v>1</v>
      </c>
      <c r="Z1801" t="n">
        <v>10</v>
      </c>
    </row>
    <row r="1802">
      <c r="A1802" t="n">
        <v>75</v>
      </c>
      <c r="B1802" t="n">
        <v>145</v>
      </c>
      <c r="C1802" t="inlineStr">
        <is>
          <t xml:space="preserve">CONCLUIDO	</t>
        </is>
      </c>
      <c r="D1802" t="n">
        <v>9.9406</v>
      </c>
      <c r="E1802" t="n">
        <v>10.06</v>
      </c>
      <c r="F1802" t="n">
        <v>6.79</v>
      </c>
      <c r="G1802" t="n">
        <v>67.87</v>
      </c>
      <c r="H1802" t="n">
        <v>1.08</v>
      </c>
      <c r="I1802" t="n">
        <v>6</v>
      </c>
      <c r="J1802" t="n">
        <v>325.35</v>
      </c>
      <c r="K1802" t="n">
        <v>61.2</v>
      </c>
      <c r="L1802" t="n">
        <v>19.75</v>
      </c>
      <c r="M1802" t="n">
        <v>4</v>
      </c>
      <c r="N1802" t="n">
        <v>99.40000000000001</v>
      </c>
      <c r="O1802" t="n">
        <v>40360.92</v>
      </c>
      <c r="P1802" t="n">
        <v>117.26</v>
      </c>
      <c r="Q1802" t="n">
        <v>204.18</v>
      </c>
      <c r="R1802" t="n">
        <v>24.85</v>
      </c>
      <c r="S1802" t="n">
        <v>17.37</v>
      </c>
      <c r="T1802" t="n">
        <v>1639.42</v>
      </c>
      <c r="U1802" t="n">
        <v>0.7</v>
      </c>
      <c r="V1802" t="n">
        <v>0.75</v>
      </c>
      <c r="W1802" t="n">
        <v>1.14</v>
      </c>
      <c r="X1802" t="n">
        <v>0.1</v>
      </c>
      <c r="Y1802" t="n">
        <v>1</v>
      </c>
      <c r="Z1802" t="n">
        <v>10</v>
      </c>
    </row>
    <row r="1803">
      <c r="A1803" t="n">
        <v>76</v>
      </c>
      <c r="B1803" t="n">
        <v>145</v>
      </c>
      <c r="C1803" t="inlineStr">
        <is>
          <t xml:space="preserve">CONCLUIDO	</t>
        </is>
      </c>
      <c r="D1803" t="n">
        <v>9.9437</v>
      </c>
      <c r="E1803" t="n">
        <v>10.06</v>
      </c>
      <c r="F1803" t="n">
        <v>6.78</v>
      </c>
      <c r="G1803" t="n">
        <v>67.84</v>
      </c>
      <c r="H1803" t="n">
        <v>1.09</v>
      </c>
      <c r="I1803" t="n">
        <v>6</v>
      </c>
      <c r="J1803" t="n">
        <v>325.93</v>
      </c>
      <c r="K1803" t="n">
        <v>61.2</v>
      </c>
      <c r="L1803" t="n">
        <v>20</v>
      </c>
      <c r="M1803" t="n">
        <v>4</v>
      </c>
      <c r="N1803" t="n">
        <v>99.73</v>
      </c>
      <c r="O1803" t="n">
        <v>40432.03</v>
      </c>
      <c r="P1803" t="n">
        <v>117.16</v>
      </c>
      <c r="Q1803" t="n">
        <v>204.18</v>
      </c>
      <c r="R1803" t="n">
        <v>24.82</v>
      </c>
      <c r="S1803" t="n">
        <v>17.37</v>
      </c>
      <c r="T1803" t="n">
        <v>1622.54</v>
      </c>
      <c r="U1803" t="n">
        <v>0.7</v>
      </c>
      <c r="V1803" t="n">
        <v>0.75</v>
      </c>
      <c r="W1803" t="n">
        <v>1.14</v>
      </c>
      <c r="X1803" t="n">
        <v>0.09</v>
      </c>
      <c r="Y1803" t="n">
        <v>1</v>
      </c>
      <c r="Z1803" t="n">
        <v>10</v>
      </c>
    </row>
    <row r="1804">
      <c r="A1804" t="n">
        <v>77</v>
      </c>
      <c r="B1804" t="n">
        <v>145</v>
      </c>
      <c r="C1804" t="inlineStr">
        <is>
          <t xml:space="preserve">CONCLUIDO	</t>
        </is>
      </c>
      <c r="D1804" t="n">
        <v>9.9437</v>
      </c>
      <c r="E1804" t="n">
        <v>10.06</v>
      </c>
      <c r="F1804" t="n">
        <v>6.78</v>
      </c>
      <c r="G1804" t="n">
        <v>67.84</v>
      </c>
      <c r="H1804" t="n">
        <v>1.11</v>
      </c>
      <c r="I1804" t="n">
        <v>6</v>
      </c>
      <c r="J1804" t="n">
        <v>326.51</v>
      </c>
      <c r="K1804" t="n">
        <v>61.2</v>
      </c>
      <c r="L1804" t="n">
        <v>20.25</v>
      </c>
      <c r="M1804" t="n">
        <v>4</v>
      </c>
      <c r="N1804" t="n">
        <v>100.06</v>
      </c>
      <c r="O1804" t="n">
        <v>40503.29</v>
      </c>
      <c r="P1804" t="n">
        <v>117.18</v>
      </c>
      <c r="Q1804" t="n">
        <v>204.15</v>
      </c>
      <c r="R1804" t="n">
        <v>24.75</v>
      </c>
      <c r="S1804" t="n">
        <v>17.37</v>
      </c>
      <c r="T1804" t="n">
        <v>1587.54</v>
      </c>
      <c r="U1804" t="n">
        <v>0.7</v>
      </c>
      <c r="V1804" t="n">
        <v>0.75</v>
      </c>
      <c r="W1804" t="n">
        <v>1.14</v>
      </c>
      <c r="X1804" t="n">
        <v>0.09</v>
      </c>
      <c r="Y1804" t="n">
        <v>1</v>
      </c>
      <c r="Z1804" t="n">
        <v>10</v>
      </c>
    </row>
    <row r="1805">
      <c r="A1805" t="n">
        <v>78</v>
      </c>
      <c r="B1805" t="n">
        <v>145</v>
      </c>
      <c r="C1805" t="inlineStr">
        <is>
          <t xml:space="preserve">CONCLUIDO	</t>
        </is>
      </c>
      <c r="D1805" t="n">
        <v>9.936500000000001</v>
      </c>
      <c r="E1805" t="n">
        <v>10.06</v>
      </c>
      <c r="F1805" t="n">
        <v>6.79</v>
      </c>
      <c r="G1805" t="n">
        <v>67.91</v>
      </c>
      <c r="H1805" t="n">
        <v>1.12</v>
      </c>
      <c r="I1805" t="n">
        <v>6</v>
      </c>
      <c r="J1805" t="n">
        <v>327.08</v>
      </c>
      <c r="K1805" t="n">
        <v>61.2</v>
      </c>
      <c r="L1805" t="n">
        <v>20.5</v>
      </c>
      <c r="M1805" t="n">
        <v>4</v>
      </c>
      <c r="N1805" t="n">
        <v>100.39</v>
      </c>
      <c r="O1805" t="n">
        <v>40574.7</v>
      </c>
      <c r="P1805" t="n">
        <v>117.12</v>
      </c>
      <c r="Q1805" t="n">
        <v>204.14</v>
      </c>
      <c r="R1805" t="n">
        <v>24.99</v>
      </c>
      <c r="S1805" t="n">
        <v>17.37</v>
      </c>
      <c r="T1805" t="n">
        <v>1704.9</v>
      </c>
      <c r="U1805" t="n">
        <v>0.7</v>
      </c>
      <c r="V1805" t="n">
        <v>0.75</v>
      </c>
      <c r="W1805" t="n">
        <v>1.15</v>
      </c>
      <c r="X1805" t="n">
        <v>0.1</v>
      </c>
      <c r="Y1805" t="n">
        <v>1</v>
      </c>
      <c r="Z1805" t="n">
        <v>10</v>
      </c>
    </row>
    <row r="1806">
      <c r="A1806" t="n">
        <v>79</v>
      </c>
      <c r="B1806" t="n">
        <v>145</v>
      </c>
      <c r="C1806" t="inlineStr">
        <is>
          <t xml:space="preserve">CONCLUIDO	</t>
        </is>
      </c>
      <c r="D1806" t="n">
        <v>9.9376</v>
      </c>
      <c r="E1806" t="n">
        <v>10.06</v>
      </c>
      <c r="F1806" t="n">
        <v>6.79</v>
      </c>
      <c r="G1806" t="n">
        <v>67.90000000000001</v>
      </c>
      <c r="H1806" t="n">
        <v>1.13</v>
      </c>
      <c r="I1806" t="n">
        <v>6</v>
      </c>
      <c r="J1806" t="n">
        <v>327.66</v>
      </c>
      <c r="K1806" t="n">
        <v>61.2</v>
      </c>
      <c r="L1806" t="n">
        <v>20.75</v>
      </c>
      <c r="M1806" t="n">
        <v>4</v>
      </c>
      <c r="N1806" t="n">
        <v>100.72</v>
      </c>
      <c r="O1806" t="n">
        <v>40646.27</v>
      </c>
      <c r="P1806" t="n">
        <v>116.77</v>
      </c>
      <c r="Q1806" t="n">
        <v>204.15</v>
      </c>
      <c r="R1806" t="n">
        <v>24.97</v>
      </c>
      <c r="S1806" t="n">
        <v>17.37</v>
      </c>
      <c r="T1806" t="n">
        <v>1696.28</v>
      </c>
      <c r="U1806" t="n">
        <v>0.7</v>
      </c>
      <c r="V1806" t="n">
        <v>0.75</v>
      </c>
      <c r="W1806" t="n">
        <v>1.14</v>
      </c>
      <c r="X1806" t="n">
        <v>0.1</v>
      </c>
      <c r="Y1806" t="n">
        <v>1</v>
      </c>
      <c r="Z1806" t="n">
        <v>10</v>
      </c>
    </row>
    <row r="1807">
      <c r="A1807" t="n">
        <v>80</v>
      </c>
      <c r="B1807" t="n">
        <v>145</v>
      </c>
      <c r="C1807" t="inlineStr">
        <is>
          <t xml:space="preserve">CONCLUIDO	</t>
        </is>
      </c>
      <c r="D1807" t="n">
        <v>10.0125</v>
      </c>
      <c r="E1807" t="n">
        <v>9.99</v>
      </c>
      <c r="F1807" t="n">
        <v>6.77</v>
      </c>
      <c r="G1807" t="n">
        <v>81.23</v>
      </c>
      <c r="H1807" t="n">
        <v>1.14</v>
      </c>
      <c r="I1807" t="n">
        <v>5</v>
      </c>
      <c r="J1807" t="n">
        <v>328.25</v>
      </c>
      <c r="K1807" t="n">
        <v>61.2</v>
      </c>
      <c r="L1807" t="n">
        <v>21</v>
      </c>
      <c r="M1807" t="n">
        <v>3</v>
      </c>
      <c r="N1807" t="n">
        <v>101.05</v>
      </c>
      <c r="O1807" t="n">
        <v>40718</v>
      </c>
      <c r="P1807" t="n">
        <v>116.3</v>
      </c>
      <c r="Q1807" t="n">
        <v>204.14</v>
      </c>
      <c r="R1807" t="n">
        <v>24.3</v>
      </c>
      <c r="S1807" t="n">
        <v>17.37</v>
      </c>
      <c r="T1807" t="n">
        <v>1366.24</v>
      </c>
      <c r="U1807" t="n">
        <v>0.72</v>
      </c>
      <c r="V1807" t="n">
        <v>0.75</v>
      </c>
      <c r="W1807" t="n">
        <v>1.14</v>
      </c>
      <c r="X1807" t="n">
        <v>0.08</v>
      </c>
      <c r="Y1807" t="n">
        <v>1</v>
      </c>
      <c r="Z1807" t="n">
        <v>10</v>
      </c>
    </row>
    <row r="1808">
      <c r="A1808" t="n">
        <v>81</v>
      </c>
      <c r="B1808" t="n">
        <v>145</v>
      </c>
      <c r="C1808" t="inlineStr">
        <is>
          <t xml:space="preserve">CONCLUIDO	</t>
        </is>
      </c>
      <c r="D1808" t="n">
        <v>10.0083</v>
      </c>
      <c r="E1808" t="n">
        <v>9.99</v>
      </c>
      <c r="F1808" t="n">
        <v>6.77</v>
      </c>
      <c r="G1808" t="n">
        <v>81.28</v>
      </c>
      <c r="H1808" t="n">
        <v>1.15</v>
      </c>
      <c r="I1808" t="n">
        <v>5</v>
      </c>
      <c r="J1808" t="n">
        <v>328.83</v>
      </c>
      <c r="K1808" t="n">
        <v>61.2</v>
      </c>
      <c r="L1808" t="n">
        <v>21.25</v>
      </c>
      <c r="M1808" t="n">
        <v>3</v>
      </c>
      <c r="N1808" t="n">
        <v>101.38</v>
      </c>
      <c r="O1808" t="n">
        <v>40789.89</v>
      </c>
      <c r="P1808" t="n">
        <v>116.69</v>
      </c>
      <c r="Q1808" t="n">
        <v>204.14</v>
      </c>
      <c r="R1808" t="n">
        <v>24.38</v>
      </c>
      <c r="S1808" t="n">
        <v>17.37</v>
      </c>
      <c r="T1808" t="n">
        <v>1408.58</v>
      </c>
      <c r="U1808" t="n">
        <v>0.71</v>
      </c>
      <c r="V1808" t="n">
        <v>0.75</v>
      </c>
      <c r="W1808" t="n">
        <v>1.14</v>
      </c>
      <c r="X1808" t="n">
        <v>0.08</v>
      </c>
      <c r="Y1808" t="n">
        <v>1</v>
      </c>
      <c r="Z1808" t="n">
        <v>10</v>
      </c>
    </row>
    <row r="1809">
      <c r="A1809" t="n">
        <v>82</v>
      </c>
      <c r="B1809" t="n">
        <v>145</v>
      </c>
      <c r="C1809" t="inlineStr">
        <is>
          <t xml:space="preserve">CONCLUIDO	</t>
        </is>
      </c>
      <c r="D1809" t="n">
        <v>10.0033</v>
      </c>
      <c r="E1809" t="n">
        <v>10</v>
      </c>
      <c r="F1809" t="n">
        <v>6.78</v>
      </c>
      <c r="G1809" t="n">
        <v>81.34</v>
      </c>
      <c r="H1809" t="n">
        <v>1.16</v>
      </c>
      <c r="I1809" t="n">
        <v>5</v>
      </c>
      <c r="J1809" t="n">
        <v>329.41</v>
      </c>
      <c r="K1809" t="n">
        <v>61.2</v>
      </c>
      <c r="L1809" t="n">
        <v>21.5</v>
      </c>
      <c r="M1809" t="n">
        <v>3</v>
      </c>
      <c r="N1809" t="n">
        <v>101.71</v>
      </c>
      <c r="O1809" t="n">
        <v>40861.93</v>
      </c>
      <c r="P1809" t="n">
        <v>116.96</v>
      </c>
      <c r="Q1809" t="n">
        <v>204.14</v>
      </c>
      <c r="R1809" t="n">
        <v>24.58</v>
      </c>
      <c r="S1809" t="n">
        <v>17.37</v>
      </c>
      <c r="T1809" t="n">
        <v>1506.98</v>
      </c>
      <c r="U1809" t="n">
        <v>0.71</v>
      </c>
      <c r="V1809" t="n">
        <v>0.75</v>
      </c>
      <c r="W1809" t="n">
        <v>1.14</v>
      </c>
      <c r="X1809" t="n">
        <v>0.09</v>
      </c>
      <c r="Y1809" t="n">
        <v>1</v>
      </c>
      <c r="Z1809" t="n">
        <v>10</v>
      </c>
    </row>
    <row r="1810">
      <c r="A1810" t="n">
        <v>83</v>
      </c>
      <c r="B1810" t="n">
        <v>145</v>
      </c>
      <c r="C1810" t="inlineStr">
        <is>
          <t xml:space="preserve">CONCLUIDO	</t>
        </is>
      </c>
      <c r="D1810" t="n">
        <v>10.0097</v>
      </c>
      <c r="E1810" t="n">
        <v>9.99</v>
      </c>
      <c r="F1810" t="n">
        <v>6.77</v>
      </c>
      <c r="G1810" t="n">
        <v>81.26000000000001</v>
      </c>
      <c r="H1810" t="n">
        <v>1.17</v>
      </c>
      <c r="I1810" t="n">
        <v>5</v>
      </c>
      <c r="J1810" t="n">
        <v>330</v>
      </c>
      <c r="K1810" t="n">
        <v>61.2</v>
      </c>
      <c r="L1810" t="n">
        <v>21.75</v>
      </c>
      <c r="M1810" t="n">
        <v>3</v>
      </c>
      <c r="N1810" t="n">
        <v>102.05</v>
      </c>
      <c r="O1810" t="n">
        <v>40934.14</v>
      </c>
      <c r="P1810" t="n">
        <v>116.96</v>
      </c>
      <c r="Q1810" t="n">
        <v>204.14</v>
      </c>
      <c r="R1810" t="n">
        <v>24.41</v>
      </c>
      <c r="S1810" t="n">
        <v>17.37</v>
      </c>
      <c r="T1810" t="n">
        <v>1423.7</v>
      </c>
      <c r="U1810" t="n">
        <v>0.71</v>
      </c>
      <c r="V1810" t="n">
        <v>0.75</v>
      </c>
      <c r="W1810" t="n">
        <v>1.14</v>
      </c>
      <c r="X1810" t="n">
        <v>0.08</v>
      </c>
      <c r="Y1810" t="n">
        <v>1</v>
      </c>
      <c r="Z1810" t="n">
        <v>10</v>
      </c>
    </row>
    <row r="1811">
      <c r="A1811" t="n">
        <v>84</v>
      </c>
      <c r="B1811" t="n">
        <v>145</v>
      </c>
      <c r="C1811" t="inlineStr">
        <is>
          <t xml:space="preserve">CONCLUIDO	</t>
        </is>
      </c>
      <c r="D1811" t="n">
        <v>10.0092</v>
      </c>
      <c r="E1811" t="n">
        <v>9.99</v>
      </c>
      <c r="F1811" t="n">
        <v>6.77</v>
      </c>
      <c r="G1811" t="n">
        <v>81.27</v>
      </c>
      <c r="H1811" t="n">
        <v>1.19</v>
      </c>
      <c r="I1811" t="n">
        <v>5</v>
      </c>
      <c r="J1811" t="n">
        <v>330.59</v>
      </c>
      <c r="K1811" t="n">
        <v>61.2</v>
      </c>
      <c r="L1811" t="n">
        <v>22</v>
      </c>
      <c r="M1811" t="n">
        <v>3</v>
      </c>
      <c r="N1811" t="n">
        <v>102.39</v>
      </c>
      <c r="O1811" t="n">
        <v>41006.51</v>
      </c>
      <c r="P1811" t="n">
        <v>117.14</v>
      </c>
      <c r="Q1811" t="n">
        <v>204.17</v>
      </c>
      <c r="R1811" t="n">
        <v>24.34</v>
      </c>
      <c r="S1811" t="n">
        <v>17.37</v>
      </c>
      <c r="T1811" t="n">
        <v>1388.74</v>
      </c>
      <c r="U1811" t="n">
        <v>0.71</v>
      </c>
      <c r="V1811" t="n">
        <v>0.75</v>
      </c>
      <c r="W1811" t="n">
        <v>1.15</v>
      </c>
      <c r="X1811" t="n">
        <v>0.08</v>
      </c>
      <c r="Y1811" t="n">
        <v>1</v>
      </c>
      <c r="Z1811" t="n">
        <v>10</v>
      </c>
    </row>
    <row r="1812">
      <c r="A1812" t="n">
        <v>85</v>
      </c>
      <c r="B1812" t="n">
        <v>145</v>
      </c>
      <c r="C1812" t="inlineStr">
        <is>
          <t xml:space="preserve">CONCLUIDO	</t>
        </is>
      </c>
      <c r="D1812" t="n">
        <v>10.0061</v>
      </c>
      <c r="E1812" t="n">
        <v>9.99</v>
      </c>
      <c r="F1812" t="n">
        <v>6.78</v>
      </c>
      <c r="G1812" t="n">
        <v>81.3</v>
      </c>
      <c r="H1812" t="n">
        <v>1.2</v>
      </c>
      <c r="I1812" t="n">
        <v>5</v>
      </c>
      <c r="J1812" t="n">
        <v>331.17</v>
      </c>
      <c r="K1812" t="n">
        <v>61.2</v>
      </c>
      <c r="L1812" t="n">
        <v>22.25</v>
      </c>
      <c r="M1812" t="n">
        <v>3</v>
      </c>
      <c r="N1812" t="n">
        <v>102.72</v>
      </c>
      <c r="O1812" t="n">
        <v>41079.04</v>
      </c>
      <c r="P1812" t="n">
        <v>117.32</v>
      </c>
      <c r="Q1812" t="n">
        <v>204.14</v>
      </c>
      <c r="R1812" t="n">
        <v>24.5</v>
      </c>
      <c r="S1812" t="n">
        <v>17.37</v>
      </c>
      <c r="T1812" t="n">
        <v>1464.95</v>
      </c>
      <c r="U1812" t="n">
        <v>0.71</v>
      </c>
      <c r="V1812" t="n">
        <v>0.75</v>
      </c>
      <c r="W1812" t="n">
        <v>1.14</v>
      </c>
      <c r="X1812" t="n">
        <v>0.08</v>
      </c>
      <c r="Y1812" t="n">
        <v>1</v>
      </c>
      <c r="Z1812" t="n">
        <v>10</v>
      </c>
    </row>
    <row r="1813">
      <c r="A1813" t="n">
        <v>86</v>
      </c>
      <c r="B1813" t="n">
        <v>145</v>
      </c>
      <c r="C1813" t="inlineStr">
        <is>
          <t xml:space="preserve">CONCLUIDO	</t>
        </is>
      </c>
      <c r="D1813" t="n">
        <v>10.0042</v>
      </c>
      <c r="E1813" t="n">
        <v>10</v>
      </c>
      <c r="F1813" t="n">
        <v>6.78</v>
      </c>
      <c r="G1813" t="n">
        <v>81.33</v>
      </c>
      <c r="H1813" t="n">
        <v>1.21</v>
      </c>
      <c r="I1813" t="n">
        <v>5</v>
      </c>
      <c r="J1813" t="n">
        <v>331.76</v>
      </c>
      <c r="K1813" t="n">
        <v>61.2</v>
      </c>
      <c r="L1813" t="n">
        <v>22.5</v>
      </c>
      <c r="M1813" t="n">
        <v>3</v>
      </c>
      <c r="N1813" t="n">
        <v>103.06</v>
      </c>
      <c r="O1813" t="n">
        <v>41151.74</v>
      </c>
      <c r="P1813" t="n">
        <v>117.26</v>
      </c>
      <c r="Q1813" t="n">
        <v>204.14</v>
      </c>
      <c r="R1813" t="n">
        <v>24.5</v>
      </c>
      <c r="S1813" t="n">
        <v>17.37</v>
      </c>
      <c r="T1813" t="n">
        <v>1468.51</v>
      </c>
      <c r="U1813" t="n">
        <v>0.71</v>
      </c>
      <c r="V1813" t="n">
        <v>0.75</v>
      </c>
      <c r="W1813" t="n">
        <v>1.15</v>
      </c>
      <c r="X1813" t="n">
        <v>0.09</v>
      </c>
      <c r="Y1813" t="n">
        <v>1</v>
      </c>
      <c r="Z1813" t="n">
        <v>10</v>
      </c>
    </row>
    <row r="1814">
      <c r="A1814" t="n">
        <v>87</v>
      </c>
      <c r="B1814" t="n">
        <v>145</v>
      </c>
      <c r="C1814" t="inlineStr">
        <is>
          <t xml:space="preserve">CONCLUIDO	</t>
        </is>
      </c>
      <c r="D1814" t="n">
        <v>10.0095</v>
      </c>
      <c r="E1814" t="n">
        <v>9.99</v>
      </c>
      <c r="F1814" t="n">
        <v>6.77</v>
      </c>
      <c r="G1814" t="n">
        <v>81.26000000000001</v>
      </c>
      <c r="H1814" t="n">
        <v>1.22</v>
      </c>
      <c r="I1814" t="n">
        <v>5</v>
      </c>
      <c r="J1814" t="n">
        <v>332.35</v>
      </c>
      <c r="K1814" t="n">
        <v>61.2</v>
      </c>
      <c r="L1814" t="n">
        <v>22.75</v>
      </c>
      <c r="M1814" t="n">
        <v>3</v>
      </c>
      <c r="N1814" t="n">
        <v>103.41</v>
      </c>
      <c r="O1814" t="n">
        <v>41224.6</v>
      </c>
      <c r="P1814" t="n">
        <v>117.19</v>
      </c>
      <c r="Q1814" t="n">
        <v>204.14</v>
      </c>
      <c r="R1814" t="n">
        <v>24.4</v>
      </c>
      <c r="S1814" t="n">
        <v>17.37</v>
      </c>
      <c r="T1814" t="n">
        <v>1418.79</v>
      </c>
      <c r="U1814" t="n">
        <v>0.71</v>
      </c>
      <c r="V1814" t="n">
        <v>0.75</v>
      </c>
      <c r="W1814" t="n">
        <v>1.14</v>
      </c>
      <c r="X1814" t="n">
        <v>0.08</v>
      </c>
      <c r="Y1814" t="n">
        <v>1</v>
      </c>
      <c r="Z1814" t="n">
        <v>10</v>
      </c>
    </row>
    <row r="1815">
      <c r="A1815" t="n">
        <v>88</v>
      </c>
      <c r="B1815" t="n">
        <v>145</v>
      </c>
      <c r="C1815" t="inlineStr">
        <is>
          <t xml:space="preserve">CONCLUIDO	</t>
        </is>
      </c>
      <c r="D1815" t="n">
        <v>10.0075</v>
      </c>
      <c r="E1815" t="n">
        <v>9.99</v>
      </c>
      <c r="F1815" t="n">
        <v>6.77</v>
      </c>
      <c r="G1815" t="n">
        <v>81.29000000000001</v>
      </c>
      <c r="H1815" t="n">
        <v>1.23</v>
      </c>
      <c r="I1815" t="n">
        <v>5</v>
      </c>
      <c r="J1815" t="n">
        <v>332.95</v>
      </c>
      <c r="K1815" t="n">
        <v>61.2</v>
      </c>
      <c r="L1815" t="n">
        <v>23</v>
      </c>
      <c r="M1815" t="n">
        <v>3</v>
      </c>
      <c r="N1815" t="n">
        <v>103.75</v>
      </c>
      <c r="O1815" t="n">
        <v>41297.62</v>
      </c>
      <c r="P1815" t="n">
        <v>117.24</v>
      </c>
      <c r="Q1815" t="n">
        <v>204.14</v>
      </c>
      <c r="R1815" t="n">
        <v>24.5</v>
      </c>
      <c r="S1815" t="n">
        <v>17.37</v>
      </c>
      <c r="T1815" t="n">
        <v>1467.13</v>
      </c>
      <c r="U1815" t="n">
        <v>0.71</v>
      </c>
      <c r="V1815" t="n">
        <v>0.75</v>
      </c>
      <c r="W1815" t="n">
        <v>1.14</v>
      </c>
      <c r="X1815" t="n">
        <v>0.08</v>
      </c>
      <c r="Y1815" t="n">
        <v>1</v>
      </c>
      <c r="Z1815" t="n">
        <v>10</v>
      </c>
    </row>
    <row r="1816">
      <c r="A1816" t="n">
        <v>89</v>
      </c>
      <c r="B1816" t="n">
        <v>145</v>
      </c>
      <c r="C1816" t="inlineStr">
        <is>
          <t xml:space="preserve">CONCLUIDO	</t>
        </is>
      </c>
      <c r="D1816" t="n">
        <v>10.0053</v>
      </c>
      <c r="E1816" t="n">
        <v>9.99</v>
      </c>
      <c r="F1816" t="n">
        <v>6.78</v>
      </c>
      <c r="G1816" t="n">
        <v>81.31</v>
      </c>
      <c r="H1816" t="n">
        <v>1.24</v>
      </c>
      <c r="I1816" t="n">
        <v>5</v>
      </c>
      <c r="J1816" t="n">
        <v>333.54</v>
      </c>
      <c r="K1816" t="n">
        <v>61.2</v>
      </c>
      <c r="L1816" t="n">
        <v>23.25</v>
      </c>
      <c r="M1816" t="n">
        <v>3</v>
      </c>
      <c r="N1816" t="n">
        <v>104.09</v>
      </c>
      <c r="O1816" t="n">
        <v>41370.82</v>
      </c>
      <c r="P1816" t="n">
        <v>117.28</v>
      </c>
      <c r="Q1816" t="n">
        <v>204.14</v>
      </c>
      <c r="R1816" t="n">
        <v>24.53</v>
      </c>
      <c r="S1816" t="n">
        <v>17.37</v>
      </c>
      <c r="T1816" t="n">
        <v>1480.56</v>
      </c>
      <c r="U1816" t="n">
        <v>0.71</v>
      </c>
      <c r="V1816" t="n">
        <v>0.75</v>
      </c>
      <c r="W1816" t="n">
        <v>1.14</v>
      </c>
      <c r="X1816" t="n">
        <v>0.09</v>
      </c>
      <c r="Y1816" t="n">
        <v>1</v>
      </c>
      <c r="Z1816" t="n">
        <v>10</v>
      </c>
    </row>
    <row r="1817">
      <c r="A1817" t="n">
        <v>90</v>
      </c>
      <c r="B1817" t="n">
        <v>145</v>
      </c>
      <c r="C1817" t="inlineStr">
        <is>
          <t xml:space="preserve">CONCLUIDO	</t>
        </is>
      </c>
      <c r="D1817" t="n">
        <v>10.0053</v>
      </c>
      <c r="E1817" t="n">
        <v>9.99</v>
      </c>
      <c r="F1817" t="n">
        <v>6.78</v>
      </c>
      <c r="G1817" t="n">
        <v>81.31</v>
      </c>
      <c r="H1817" t="n">
        <v>1.25</v>
      </c>
      <c r="I1817" t="n">
        <v>5</v>
      </c>
      <c r="J1817" t="n">
        <v>334.14</v>
      </c>
      <c r="K1817" t="n">
        <v>61.2</v>
      </c>
      <c r="L1817" t="n">
        <v>23.5</v>
      </c>
      <c r="M1817" t="n">
        <v>3</v>
      </c>
      <c r="N1817" t="n">
        <v>104.44</v>
      </c>
      <c r="O1817" t="n">
        <v>41444.3</v>
      </c>
      <c r="P1817" t="n">
        <v>117.28</v>
      </c>
      <c r="Q1817" t="n">
        <v>204.14</v>
      </c>
      <c r="R1817" t="n">
        <v>24.51</v>
      </c>
      <c r="S1817" t="n">
        <v>17.37</v>
      </c>
      <c r="T1817" t="n">
        <v>1472.55</v>
      </c>
      <c r="U1817" t="n">
        <v>0.71</v>
      </c>
      <c r="V1817" t="n">
        <v>0.75</v>
      </c>
      <c r="W1817" t="n">
        <v>1.14</v>
      </c>
      <c r="X1817" t="n">
        <v>0.09</v>
      </c>
      <c r="Y1817" t="n">
        <v>1</v>
      </c>
      <c r="Z1817" t="n">
        <v>10</v>
      </c>
    </row>
    <row r="1818">
      <c r="A1818" t="n">
        <v>91</v>
      </c>
      <c r="B1818" t="n">
        <v>145</v>
      </c>
      <c r="C1818" t="inlineStr">
        <is>
          <t xml:space="preserve">CONCLUIDO	</t>
        </is>
      </c>
      <c r="D1818" t="n">
        <v>10.0089</v>
      </c>
      <c r="E1818" t="n">
        <v>9.99</v>
      </c>
      <c r="F1818" t="n">
        <v>6.77</v>
      </c>
      <c r="G1818" t="n">
        <v>81.27</v>
      </c>
      <c r="H1818" t="n">
        <v>1.26</v>
      </c>
      <c r="I1818" t="n">
        <v>5</v>
      </c>
      <c r="J1818" t="n">
        <v>334.73</v>
      </c>
      <c r="K1818" t="n">
        <v>61.2</v>
      </c>
      <c r="L1818" t="n">
        <v>23.75</v>
      </c>
      <c r="M1818" t="n">
        <v>3</v>
      </c>
      <c r="N1818" t="n">
        <v>104.78</v>
      </c>
      <c r="O1818" t="n">
        <v>41517.84</v>
      </c>
      <c r="P1818" t="n">
        <v>117.11</v>
      </c>
      <c r="Q1818" t="n">
        <v>204.14</v>
      </c>
      <c r="R1818" t="n">
        <v>24.41</v>
      </c>
      <c r="S1818" t="n">
        <v>17.37</v>
      </c>
      <c r="T1818" t="n">
        <v>1420.05</v>
      </c>
      <c r="U1818" t="n">
        <v>0.71</v>
      </c>
      <c r="V1818" t="n">
        <v>0.75</v>
      </c>
      <c r="W1818" t="n">
        <v>1.14</v>
      </c>
      <c r="X1818" t="n">
        <v>0.08</v>
      </c>
      <c r="Y1818" t="n">
        <v>1</v>
      </c>
      <c r="Z1818" t="n">
        <v>10</v>
      </c>
    </row>
    <row r="1819">
      <c r="A1819" t="n">
        <v>92</v>
      </c>
      <c r="B1819" t="n">
        <v>145</v>
      </c>
      <c r="C1819" t="inlineStr">
        <is>
          <t xml:space="preserve">CONCLUIDO	</t>
        </is>
      </c>
      <c r="D1819" t="n">
        <v>10.0114</v>
      </c>
      <c r="E1819" t="n">
        <v>9.99</v>
      </c>
      <c r="F1819" t="n">
        <v>6.77</v>
      </c>
      <c r="G1819" t="n">
        <v>81.23999999999999</v>
      </c>
      <c r="H1819" t="n">
        <v>1.28</v>
      </c>
      <c r="I1819" t="n">
        <v>5</v>
      </c>
      <c r="J1819" t="n">
        <v>335.33</v>
      </c>
      <c r="K1819" t="n">
        <v>61.2</v>
      </c>
      <c r="L1819" t="n">
        <v>24</v>
      </c>
      <c r="M1819" t="n">
        <v>3</v>
      </c>
      <c r="N1819" t="n">
        <v>105.13</v>
      </c>
      <c r="O1819" t="n">
        <v>41591.55</v>
      </c>
      <c r="P1819" t="n">
        <v>117.05</v>
      </c>
      <c r="Q1819" t="n">
        <v>204.14</v>
      </c>
      <c r="R1819" t="n">
        <v>24.35</v>
      </c>
      <c r="S1819" t="n">
        <v>17.37</v>
      </c>
      <c r="T1819" t="n">
        <v>1394.03</v>
      </c>
      <c r="U1819" t="n">
        <v>0.71</v>
      </c>
      <c r="V1819" t="n">
        <v>0.75</v>
      </c>
      <c r="W1819" t="n">
        <v>1.14</v>
      </c>
      <c r="X1819" t="n">
        <v>0.08</v>
      </c>
      <c r="Y1819" t="n">
        <v>1</v>
      </c>
      <c r="Z1819" t="n">
        <v>10</v>
      </c>
    </row>
    <row r="1820">
      <c r="A1820" t="n">
        <v>93</v>
      </c>
      <c r="B1820" t="n">
        <v>145</v>
      </c>
      <c r="C1820" t="inlineStr">
        <is>
          <t xml:space="preserve">CONCLUIDO	</t>
        </is>
      </c>
      <c r="D1820" t="n">
        <v>10.0175</v>
      </c>
      <c r="E1820" t="n">
        <v>9.98</v>
      </c>
      <c r="F1820" t="n">
        <v>6.76</v>
      </c>
      <c r="G1820" t="n">
        <v>81.17</v>
      </c>
      <c r="H1820" t="n">
        <v>1.29</v>
      </c>
      <c r="I1820" t="n">
        <v>5</v>
      </c>
      <c r="J1820" t="n">
        <v>335.93</v>
      </c>
      <c r="K1820" t="n">
        <v>61.2</v>
      </c>
      <c r="L1820" t="n">
        <v>24.25</v>
      </c>
      <c r="M1820" t="n">
        <v>3</v>
      </c>
      <c r="N1820" t="n">
        <v>105.48</v>
      </c>
      <c r="O1820" t="n">
        <v>41665.42</v>
      </c>
      <c r="P1820" t="n">
        <v>116.84</v>
      </c>
      <c r="Q1820" t="n">
        <v>204.14</v>
      </c>
      <c r="R1820" t="n">
        <v>24.18</v>
      </c>
      <c r="S1820" t="n">
        <v>17.37</v>
      </c>
      <c r="T1820" t="n">
        <v>1308.45</v>
      </c>
      <c r="U1820" t="n">
        <v>0.72</v>
      </c>
      <c r="V1820" t="n">
        <v>0.75</v>
      </c>
      <c r="W1820" t="n">
        <v>1.14</v>
      </c>
      <c r="X1820" t="n">
        <v>0.07000000000000001</v>
      </c>
      <c r="Y1820" t="n">
        <v>1</v>
      </c>
      <c r="Z1820" t="n">
        <v>10</v>
      </c>
    </row>
    <row r="1821">
      <c r="A1821" t="n">
        <v>94</v>
      </c>
      <c r="B1821" t="n">
        <v>145</v>
      </c>
      <c r="C1821" t="inlineStr">
        <is>
          <t xml:space="preserve">CONCLUIDO	</t>
        </is>
      </c>
      <c r="D1821" t="n">
        <v>10.017</v>
      </c>
      <c r="E1821" t="n">
        <v>9.98</v>
      </c>
      <c r="F1821" t="n">
        <v>6.76</v>
      </c>
      <c r="G1821" t="n">
        <v>81.17</v>
      </c>
      <c r="H1821" t="n">
        <v>1.3</v>
      </c>
      <c r="I1821" t="n">
        <v>5</v>
      </c>
      <c r="J1821" t="n">
        <v>336.53</v>
      </c>
      <c r="K1821" t="n">
        <v>61.2</v>
      </c>
      <c r="L1821" t="n">
        <v>24.5</v>
      </c>
      <c r="M1821" t="n">
        <v>3</v>
      </c>
      <c r="N1821" t="n">
        <v>105.83</v>
      </c>
      <c r="O1821" t="n">
        <v>41739.48</v>
      </c>
      <c r="P1821" t="n">
        <v>116.75</v>
      </c>
      <c r="Q1821" t="n">
        <v>204.14</v>
      </c>
      <c r="R1821" t="n">
        <v>24.17</v>
      </c>
      <c r="S1821" t="n">
        <v>17.37</v>
      </c>
      <c r="T1821" t="n">
        <v>1302.44</v>
      </c>
      <c r="U1821" t="n">
        <v>0.72</v>
      </c>
      <c r="V1821" t="n">
        <v>0.75</v>
      </c>
      <c r="W1821" t="n">
        <v>1.14</v>
      </c>
      <c r="X1821" t="n">
        <v>0.07000000000000001</v>
      </c>
      <c r="Y1821" t="n">
        <v>1</v>
      </c>
      <c r="Z1821" t="n">
        <v>10</v>
      </c>
    </row>
    <row r="1822">
      <c r="A1822" t="n">
        <v>95</v>
      </c>
      <c r="B1822" t="n">
        <v>145</v>
      </c>
      <c r="C1822" t="inlineStr">
        <is>
          <t xml:space="preserve">CONCLUIDO	</t>
        </is>
      </c>
      <c r="D1822" t="n">
        <v>10.02</v>
      </c>
      <c r="E1822" t="n">
        <v>9.98</v>
      </c>
      <c r="F1822" t="n">
        <v>6.76</v>
      </c>
      <c r="G1822" t="n">
        <v>81.14</v>
      </c>
      <c r="H1822" t="n">
        <v>1.31</v>
      </c>
      <c r="I1822" t="n">
        <v>5</v>
      </c>
      <c r="J1822" t="n">
        <v>337.13</v>
      </c>
      <c r="K1822" t="n">
        <v>61.2</v>
      </c>
      <c r="L1822" t="n">
        <v>24.75</v>
      </c>
      <c r="M1822" t="n">
        <v>3</v>
      </c>
      <c r="N1822" t="n">
        <v>106.18</v>
      </c>
      <c r="O1822" t="n">
        <v>41813.7</v>
      </c>
      <c r="P1822" t="n">
        <v>116.48</v>
      </c>
      <c r="Q1822" t="n">
        <v>204.14</v>
      </c>
      <c r="R1822" t="n">
        <v>24.09</v>
      </c>
      <c r="S1822" t="n">
        <v>17.37</v>
      </c>
      <c r="T1822" t="n">
        <v>1261.99</v>
      </c>
      <c r="U1822" t="n">
        <v>0.72</v>
      </c>
      <c r="V1822" t="n">
        <v>0.76</v>
      </c>
      <c r="W1822" t="n">
        <v>1.14</v>
      </c>
      <c r="X1822" t="n">
        <v>0.07000000000000001</v>
      </c>
      <c r="Y1822" t="n">
        <v>1</v>
      </c>
      <c r="Z1822" t="n">
        <v>10</v>
      </c>
    </row>
    <row r="1823">
      <c r="A1823" t="n">
        <v>96</v>
      </c>
      <c r="B1823" t="n">
        <v>145</v>
      </c>
      <c r="C1823" t="inlineStr">
        <is>
          <t xml:space="preserve">CONCLUIDO	</t>
        </is>
      </c>
      <c r="D1823" t="n">
        <v>10.0195</v>
      </c>
      <c r="E1823" t="n">
        <v>9.98</v>
      </c>
      <c r="F1823" t="n">
        <v>6.76</v>
      </c>
      <c r="G1823" t="n">
        <v>81.14</v>
      </c>
      <c r="H1823" t="n">
        <v>1.32</v>
      </c>
      <c r="I1823" t="n">
        <v>5</v>
      </c>
      <c r="J1823" t="n">
        <v>337.73</v>
      </c>
      <c r="K1823" t="n">
        <v>61.2</v>
      </c>
      <c r="L1823" t="n">
        <v>25</v>
      </c>
      <c r="M1823" t="n">
        <v>3</v>
      </c>
      <c r="N1823" t="n">
        <v>106.53</v>
      </c>
      <c r="O1823" t="n">
        <v>41888.1</v>
      </c>
      <c r="P1823" t="n">
        <v>116.35</v>
      </c>
      <c r="Q1823" t="n">
        <v>204.14</v>
      </c>
      <c r="R1823" t="n">
        <v>24.06</v>
      </c>
      <c r="S1823" t="n">
        <v>17.37</v>
      </c>
      <c r="T1823" t="n">
        <v>1244.88</v>
      </c>
      <c r="U1823" t="n">
        <v>0.72</v>
      </c>
      <c r="V1823" t="n">
        <v>0.76</v>
      </c>
      <c r="W1823" t="n">
        <v>1.14</v>
      </c>
      <c r="X1823" t="n">
        <v>0.07000000000000001</v>
      </c>
      <c r="Y1823" t="n">
        <v>1</v>
      </c>
      <c r="Z1823" t="n">
        <v>10</v>
      </c>
    </row>
    <row r="1824">
      <c r="A1824" t="n">
        <v>97</v>
      </c>
      <c r="B1824" t="n">
        <v>145</v>
      </c>
      <c r="C1824" t="inlineStr">
        <is>
          <t xml:space="preserve">CONCLUIDO	</t>
        </is>
      </c>
      <c r="D1824" t="n">
        <v>10.0167</v>
      </c>
      <c r="E1824" t="n">
        <v>9.98</v>
      </c>
      <c r="F1824" t="n">
        <v>6.76</v>
      </c>
      <c r="G1824" t="n">
        <v>81.18000000000001</v>
      </c>
      <c r="H1824" t="n">
        <v>1.33</v>
      </c>
      <c r="I1824" t="n">
        <v>5</v>
      </c>
      <c r="J1824" t="n">
        <v>338.34</v>
      </c>
      <c r="K1824" t="n">
        <v>61.2</v>
      </c>
      <c r="L1824" t="n">
        <v>25.25</v>
      </c>
      <c r="M1824" t="n">
        <v>3</v>
      </c>
      <c r="N1824" t="n">
        <v>106.89</v>
      </c>
      <c r="O1824" t="n">
        <v>41962.68</v>
      </c>
      <c r="P1824" t="n">
        <v>116.25</v>
      </c>
      <c r="Q1824" t="n">
        <v>204.14</v>
      </c>
      <c r="R1824" t="n">
        <v>24.09</v>
      </c>
      <c r="S1824" t="n">
        <v>17.37</v>
      </c>
      <c r="T1824" t="n">
        <v>1261.8</v>
      </c>
      <c r="U1824" t="n">
        <v>0.72</v>
      </c>
      <c r="V1824" t="n">
        <v>0.75</v>
      </c>
      <c r="W1824" t="n">
        <v>1.14</v>
      </c>
      <c r="X1824" t="n">
        <v>0.07000000000000001</v>
      </c>
      <c r="Y1824" t="n">
        <v>1</v>
      </c>
      <c r="Z1824" t="n">
        <v>10</v>
      </c>
    </row>
    <row r="1825">
      <c r="A1825" t="n">
        <v>98</v>
      </c>
      <c r="B1825" t="n">
        <v>145</v>
      </c>
      <c r="C1825" t="inlineStr">
        <is>
          <t xml:space="preserve">CONCLUIDO	</t>
        </is>
      </c>
      <c r="D1825" t="n">
        <v>10.0128</v>
      </c>
      <c r="E1825" t="n">
        <v>9.99</v>
      </c>
      <c r="F1825" t="n">
        <v>6.77</v>
      </c>
      <c r="G1825" t="n">
        <v>81.22</v>
      </c>
      <c r="H1825" t="n">
        <v>1.34</v>
      </c>
      <c r="I1825" t="n">
        <v>5</v>
      </c>
      <c r="J1825" t="n">
        <v>338.94</v>
      </c>
      <c r="K1825" t="n">
        <v>61.2</v>
      </c>
      <c r="L1825" t="n">
        <v>25.5</v>
      </c>
      <c r="M1825" t="n">
        <v>3</v>
      </c>
      <c r="N1825" t="n">
        <v>107.25</v>
      </c>
      <c r="O1825" t="n">
        <v>42037.44</v>
      </c>
      <c r="P1825" t="n">
        <v>116.07</v>
      </c>
      <c r="Q1825" t="n">
        <v>204.14</v>
      </c>
      <c r="R1825" t="n">
        <v>24.24</v>
      </c>
      <c r="S1825" t="n">
        <v>17.37</v>
      </c>
      <c r="T1825" t="n">
        <v>1338.27</v>
      </c>
      <c r="U1825" t="n">
        <v>0.72</v>
      </c>
      <c r="V1825" t="n">
        <v>0.75</v>
      </c>
      <c r="W1825" t="n">
        <v>1.14</v>
      </c>
      <c r="X1825" t="n">
        <v>0.08</v>
      </c>
      <c r="Y1825" t="n">
        <v>1</v>
      </c>
      <c r="Z1825" t="n">
        <v>10</v>
      </c>
    </row>
    <row r="1826">
      <c r="A1826" t="n">
        <v>99</v>
      </c>
      <c r="B1826" t="n">
        <v>145</v>
      </c>
      <c r="C1826" t="inlineStr">
        <is>
          <t xml:space="preserve">CONCLUIDO	</t>
        </is>
      </c>
      <c r="D1826" t="n">
        <v>10.0139</v>
      </c>
      <c r="E1826" t="n">
        <v>9.99</v>
      </c>
      <c r="F1826" t="n">
        <v>6.77</v>
      </c>
      <c r="G1826" t="n">
        <v>81.20999999999999</v>
      </c>
      <c r="H1826" t="n">
        <v>1.35</v>
      </c>
      <c r="I1826" t="n">
        <v>5</v>
      </c>
      <c r="J1826" t="n">
        <v>339.55</v>
      </c>
      <c r="K1826" t="n">
        <v>61.2</v>
      </c>
      <c r="L1826" t="n">
        <v>25.75</v>
      </c>
      <c r="M1826" t="n">
        <v>3</v>
      </c>
      <c r="N1826" t="n">
        <v>107.6</v>
      </c>
      <c r="O1826" t="n">
        <v>42112.37</v>
      </c>
      <c r="P1826" t="n">
        <v>115.9</v>
      </c>
      <c r="Q1826" t="n">
        <v>204.15</v>
      </c>
      <c r="R1826" t="n">
        <v>24.13</v>
      </c>
      <c r="S1826" t="n">
        <v>17.37</v>
      </c>
      <c r="T1826" t="n">
        <v>1283.69</v>
      </c>
      <c r="U1826" t="n">
        <v>0.72</v>
      </c>
      <c r="V1826" t="n">
        <v>0.75</v>
      </c>
      <c r="W1826" t="n">
        <v>1.15</v>
      </c>
      <c r="X1826" t="n">
        <v>0.08</v>
      </c>
      <c r="Y1826" t="n">
        <v>1</v>
      </c>
      <c r="Z1826" t="n">
        <v>10</v>
      </c>
    </row>
    <row r="1827">
      <c r="A1827" t="n">
        <v>100</v>
      </c>
      <c r="B1827" t="n">
        <v>145</v>
      </c>
      <c r="C1827" t="inlineStr">
        <is>
          <t xml:space="preserve">CONCLUIDO	</t>
        </is>
      </c>
      <c r="D1827" t="n">
        <v>10.0095</v>
      </c>
      <c r="E1827" t="n">
        <v>9.99</v>
      </c>
      <c r="F1827" t="n">
        <v>6.77</v>
      </c>
      <c r="G1827" t="n">
        <v>81.26000000000001</v>
      </c>
      <c r="H1827" t="n">
        <v>1.36</v>
      </c>
      <c r="I1827" t="n">
        <v>5</v>
      </c>
      <c r="J1827" t="n">
        <v>340.16</v>
      </c>
      <c r="K1827" t="n">
        <v>61.2</v>
      </c>
      <c r="L1827" t="n">
        <v>26</v>
      </c>
      <c r="M1827" t="n">
        <v>3</v>
      </c>
      <c r="N1827" t="n">
        <v>107.96</v>
      </c>
      <c r="O1827" t="n">
        <v>42187.49</v>
      </c>
      <c r="P1827" t="n">
        <v>115.98</v>
      </c>
      <c r="Q1827" t="n">
        <v>204.14</v>
      </c>
      <c r="R1827" t="n">
        <v>24.29</v>
      </c>
      <c r="S1827" t="n">
        <v>17.37</v>
      </c>
      <c r="T1827" t="n">
        <v>1361.83</v>
      </c>
      <c r="U1827" t="n">
        <v>0.72</v>
      </c>
      <c r="V1827" t="n">
        <v>0.75</v>
      </c>
      <c r="W1827" t="n">
        <v>1.15</v>
      </c>
      <c r="X1827" t="n">
        <v>0.08</v>
      </c>
      <c r="Y1827" t="n">
        <v>1</v>
      </c>
      <c r="Z1827" t="n">
        <v>10</v>
      </c>
    </row>
    <row r="1828">
      <c r="A1828" t="n">
        <v>101</v>
      </c>
      <c r="B1828" t="n">
        <v>145</v>
      </c>
      <c r="C1828" t="inlineStr">
        <is>
          <t xml:space="preserve">CONCLUIDO	</t>
        </is>
      </c>
      <c r="D1828" t="n">
        <v>10.0103</v>
      </c>
      <c r="E1828" t="n">
        <v>9.99</v>
      </c>
      <c r="F1828" t="n">
        <v>6.77</v>
      </c>
      <c r="G1828" t="n">
        <v>81.25</v>
      </c>
      <c r="H1828" t="n">
        <v>1.37</v>
      </c>
      <c r="I1828" t="n">
        <v>5</v>
      </c>
      <c r="J1828" t="n">
        <v>340.77</v>
      </c>
      <c r="K1828" t="n">
        <v>61.2</v>
      </c>
      <c r="L1828" t="n">
        <v>26.25</v>
      </c>
      <c r="M1828" t="n">
        <v>3</v>
      </c>
      <c r="N1828" t="n">
        <v>108.32</v>
      </c>
      <c r="O1828" t="n">
        <v>42262.79</v>
      </c>
      <c r="P1828" t="n">
        <v>115.98</v>
      </c>
      <c r="Q1828" t="n">
        <v>204.16</v>
      </c>
      <c r="R1828" t="n">
        <v>24.27</v>
      </c>
      <c r="S1828" t="n">
        <v>17.37</v>
      </c>
      <c r="T1828" t="n">
        <v>1353.49</v>
      </c>
      <c r="U1828" t="n">
        <v>0.72</v>
      </c>
      <c r="V1828" t="n">
        <v>0.75</v>
      </c>
      <c r="W1828" t="n">
        <v>1.15</v>
      </c>
      <c r="X1828" t="n">
        <v>0.08</v>
      </c>
      <c r="Y1828" t="n">
        <v>1</v>
      </c>
      <c r="Z1828" t="n">
        <v>10</v>
      </c>
    </row>
    <row r="1829">
      <c r="A1829" t="n">
        <v>102</v>
      </c>
      <c r="B1829" t="n">
        <v>145</v>
      </c>
      <c r="C1829" t="inlineStr">
        <is>
          <t xml:space="preserve">CONCLUIDO	</t>
        </is>
      </c>
      <c r="D1829" t="n">
        <v>10.0122</v>
      </c>
      <c r="E1829" t="n">
        <v>9.99</v>
      </c>
      <c r="F1829" t="n">
        <v>6.77</v>
      </c>
      <c r="G1829" t="n">
        <v>81.23</v>
      </c>
      <c r="H1829" t="n">
        <v>1.38</v>
      </c>
      <c r="I1829" t="n">
        <v>5</v>
      </c>
      <c r="J1829" t="n">
        <v>341.38</v>
      </c>
      <c r="K1829" t="n">
        <v>61.2</v>
      </c>
      <c r="L1829" t="n">
        <v>26.5</v>
      </c>
      <c r="M1829" t="n">
        <v>3</v>
      </c>
      <c r="N1829" t="n">
        <v>108.68</v>
      </c>
      <c r="O1829" t="n">
        <v>42338.27</v>
      </c>
      <c r="P1829" t="n">
        <v>115.8</v>
      </c>
      <c r="Q1829" t="n">
        <v>204.14</v>
      </c>
      <c r="R1829" t="n">
        <v>24.35</v>
      </c>
      <c r="S1829" t="n">
        <v>17.37</v>
      </c>
      <c r="T1829" t="n">
        <v>1390.19</v>
      </c>
      <c r="U1829" t="n">
        <v>0.71</v>
      </c>
      <c r="V1829" t="n">
        <v>0.75</v>
      </c>
      <c r="W1829" t="n">
        <v>1.14</v>
      </c>
      <c r="X1829" t="n">
        <v>0.08</v>
      </c>
      <c r="Y1829" t="n">
        <v>1</v>
      </c>
      <c r="Z1829" t="n">
        <v>10</v>
      </c>
    </row>
    <row r="1830">
      <c r="A1830" t="n">
        <v>103</v>
      </c>
      <c r="B1830" t="n">
        <v>145</v>
      </c>
      <c r="C1830" t="inlineStr">
        <is>
          <t xml:space="preserve">CONCLUIDO	</t>
        </is>
      </c>
      <c r="D1830" t="n">
        <v>10.0061</v>
      </c>
      <c r="E1830" t="n">
        <v>9.99</v>
      </c>
      <c r="F1830" t="n">
        <v>6.78</v>
      </c>
      <c r="G1830" t="n">
        <v>81.3</v>
      </c>
      <c r="H1830" t="n">
        <v>1.39</v>
      </c>
      <c r="I1830" t="n">
        <v>5</v>
      </c>
      <c r="J1830" t="n">
        <v>342</v>
      </c>
      <c r="K1830" t="n">
        <v>61.2</v>
      </c>
      <c r="L1830" t="n">
        <v>26.75</v>
      </c>
      <c r="M1830" t="n">
        <v>3</v>
      </c>
      <c r="N1830" t="n">
        <v>109.05</v>
      </c>
      <c r="O1830" t="n">
        <v>42413.94</v>
      </c>
      <c r="P1830" t="n">
        <v>115.84</v>
      </c>
      <c r="Q1830" t="n">
        <v>204.15</v>
      </c>
      <c r="R1830" t="n">
        <v>24.39</v>
      </c>
      <c r="S1830" t="n">
        <v>17.37</v>
      </c>
      <c r="T1830" t="n">
        <v>1411.82</v>
      </c>
      <c r="U1830" t="n">
        <v>0.71</v>
      </c>
      <c r="V1830" t="n">
        <v>0.75</v>
      </c>
      <c r="W1830" t="n">
        <v>1.15</v>
      </c>
      <c r="X1830" t="n">
        <v>0.08</v>
      </c>
      <c r="Y1830" t="n">
        <v>1</v>
      </c>
      <c r="Z1830" t="n">
        <v>10</v>
      </c>
    </row>
    <row r="1831">
      <c r="A1831" t="n">
        <v>104</v>
      </c>
      <c r="B1831" t="n">
        <v>145</v>
      </c>
      <c r="C1831" t="inlineStr">
        <is>
          <t xml:space="preserve">CONCLUIDO	</t>
        </is>
      </c>
      <c r="D1831" t="n">
        <v>10.0117</v>
      </c>
      <c r="E1831" t="n">
        <v>9.99</v>
      </c>
      <c r="F1831" t="n">
        <v>6.77</v>
      </c>
      <c r="G1831" t="n">
        <v>81.23999999999999</v>
      </c>
      <c r="H1831" t="n">
        <v>1.4</v>
      </c>
      <c r="I1831" t="n">
        <v>5</v>
      </c>
      <c r="J1831" t="n">
        <v>342.61</v>
      </c>
      <c r="K1831" t="n">
        <v>61.2</v>
      </c>
      <c r="L1831" t="n">
        <v>27</v>
      </c>
      <c r="M1831" t="n">
        <v>3</v>
      </c>
      <c r="N1831" t="n">
        <v>109.41</v>
      </c>
      <c r="O1831" t="n">
        <v>42489.79</v>
      </c>
      <c r="P1831" t="n">
        <v>115.51</v>
      </c>
      <c r="Q1831" t="n">
        <v>204.14</v>
      </c>
      <c r="R1831" t="n">
        <v>24.25</v>
      </c>
      <c r="S1831" t="n">
        <v>17.37</v>
      </c>
      <c r="T1831" t="n">
        <v>1342.52</v>
      </c>
      <c r="U1831" t="n">
        <v>0.72</v>
      </c>
      <c r="V1831" t="n">
        <v>0.75</v>
      </c>
      <c r="W1831" t="n">
        <v>1.15</v>
      </c>
      <c r="X1831" t="n">
        <v>0.08</v>
      </c>
      <c r="Y1831" t="n">
        <v>1</v>
      </c>
      <c r="Z1831" t="n">
        <v>10</v>
      </c>
    </row>
    <row r="1832">
      <c r="A1832" t="n">
        <v>105</v>
      </c>
      <c r="B1832" t="n">
        <v>145</v>
      </c>
      <c r="C1832" t="inlineStr">
        <is>
          <t xml:space="preserve">CONCLUIDO	</t>
        </is>
      </c>
      <c r="D1832" t="n">
        <v>10.0134</v>
      </c>
      <c r="E1832" t="n">
        <v>9.99</v>
      </c>
      <c r="F1832" t="n">
        <v>6.77</v>
      </c>
      <c r="G1832" t="n">
        <v>81.22</v>
      </c>
      <c r="H1832" t="n">
        <v>1.42</v>
      </c>
      <c r="I1832" t="n">
        <v>5</v>
      </c>
      <c r="J1832" t="n">
        <v>343.23</v>
      </c>
      <c r="K1832" t="n">
        <v>61.2</v>
      </c>
      <c r="L1832" t="n">
        <v>27.25</v>
      </c>
      <c r="M1832" t="n">
        <v>3</v>
      </c>
      <c r="N1832" t="n">
        <v>109.78</v>
      </c>
      <c r="O1832" t="n">
        <v>42565.83</v>
      </c>
      <c r="P1832" t="n">
        <v>115.33</v>
      </c>
      <c r="Q1832" t="n">
        <v>204.14</v>
      </c>
      <c r="R1832" t="n">
        <v>24.21</v>
      </c>
      <c r="S1832" t="n">
        <v>17.37</v>
      </c>
      <c r="T1832" t="n">
        <v>1321.92</v>
      </c>
      <c r="U1832" t="n">
        <v>0.72</v>
      </c>
      <c r="V1832" t="n">
        <v>0.75</v>
      </c>
      <c r="W1832" t="n">
        <v>1.15</v>
      </c>
      <c r="X1832" t="n">
        <v>0.08</v>
      </c>
      <c r="Y1832" t="n">
        <v>1</v>
      </c>
      <c r="Z1832" t="n">
        <v>10</v>
      </c>
    </row>
    <row r="1833">
      <c r="A1833" t="n">
        <v>106</v>
      </c>
      <c r="B1833" t="n">
        <v>145</v>
      </c>
      <c r="C1833" t="inlineStr">
        <is>
          <t xml:space="preserve">CONCLUIDO	</t>
        </is>
      </c>
      <c r="D1833" t="n">
        <v>10.0945</v>
      </c>
      <c r="E1833" t="n">
        <v>9.91</v>
      </c>
      <c r="F1833" t="n">
        <v>6.74</v>
      </c>
      <c r="G1833" t="n">
        <v>101.12</v>
      </c>
      <c r="H1833" t="n">
        <v>1.43</v>
      </c>
      <c r="I1833" t="n">
        <v>4</v>
      </c>
      <c r="J1833" t="n">
        <v>343.85</v>
      </c>
      <c r="K1833" t="n">
        <v>61.2</v>
      </c>
      <c r="L1833" t="n">
        <v>27.5</v>
      </c>
      <c r="M1833" t="n">
        <v>2</v>
      </c>
      <c r="N1833" t="n">
        <v>110.15</v>
      </c>
      <c r="O1833" t="n">
        <v>42642.18</v>
      </c>
      <c r="P1833" t="n">
        <v>114.74</v>
      </c>
      <c r="Q1833" t="n">
        <v>204.14</v>
      </c>
      <c r="R1833" t="n">
        <v>23.46</v>
      </c>
      <c r="S1833" t="n">
        <v>17.37</v>
      </c>
      <c r="T1833" t="n">
        <v>952.3200000000001</v>
      </c>
      <c r="U1833" t="n">
        <v>0.74</v>
      </c>
      <c r="V1833" t="n">
        <v>0.76</v>
      </c>
      <c r="W1833" t="n">
        <v>1.14</v>
      </c>
      <c r="X1833" t="n">
        <v>0.05</v>
      </c>
      <c r="Y1833" t="n">
        <v>1</v>
      </c>
      <c r="Z1833" t="n">
        <v>10</v>
      </c>
    </row>
    <row r="1834">
      <c r="A1834" t="n">
        <v>107</v>
      </c>
      <c r="B1834" t="n">
        <v>145</v>
      </c>
      <c r="C1834" t="inlineStr">
        <is>
          <t xml:space="preserve">CONCLUIDO	</t>
        </is>
      </c>
      <c r="D1834" t="n">
        <v>10.0925</v>
      </c>
      <c r="E1834" t="n">
        <v>9.91</v>
      </c>
      <c r="F1834" t="n">
        <v>6.74</v>
      </c>
      <c r="G1834" t="n">
        <v>101.15</v>
      </c>
      <c r="H1834" t="n">
        <v>1.44</v>
      </c>
      <c r="I1834" t="n">
        <v>4</v>
      </c>
      <c r="J1834" t="n">
        <v>344.47</v>
      </c>
      <c r="K1834" t="n">
        <v>61.2</v>
      </c>
      <c r="L1834" t="n">
        <v>27.75</v>
      </c>
      <c r="M1834" t="n">
        <v>2</v>
      </c>
      <c r="N1834" t="n">
        <v>110.52</v>
      </c>
      <c r="O1834" t="n">
        <v>42718.61</v>
      </c>
      <c r="P1834" t="n">
        <v>114.83</v>
      </c>
      <c r="Q1834" t="n">
        <v>204.16</v>
      </c>
      <c r="R1834" t="n">
        <v>23.47</v>
      </c>
      <c r="S1834" t="n">
        <v>17.37</v>
      </c>
      <c r="T1834" t="n">
        <v>957.75</v>
      </c>
      <c r="U1834" t="n">
        <v>0.74</v>
      </c>
      <c r="V1834" t="n">
        <v>0.76</v>
      </c>
      <c r="W1834" t="n">
        <v>1.14</v>
      </c>
      <c r="X1834" t="n">
        <v>0.05</v>
      </c>
      <c r="Y1834" t="n">
        <v>1</v>
      </c>
      <c r="Z1834" t="n">
        <v>10</v>
      </c>
    </row>
    <row r="1835">
      <c r="A1835" t="n">
        <v>108</v>
      </c>
      <c r="B1835" t="n">
        <v>145</v>
      </c>
      <c r="C1835" t="inlineStr">
        <is>
          <t xml:space="preserve">CONCLUIDO	</t>
        </is>
      </c>
      <c r="D1835" t="n">
        <v>10.0951</v>
      </c>
      <c r="E1835" t="n">
        <v>9.91</v>
      </c>
      <c r="F1835" t="n">
        <v>6.74</v>
      </c>
      <c r="G1835" t="n">
        <v>101.12</v>
      </c>
      <c r="H1835" t="n">
        <v>1.45</v>
      </c>
      <c r="I1835" t="n">
        <v>4</v>
      </c>
      <c r="J1835" t="n">
        <v>345.09</v>
      </c>
      <c r="K1835" t="n">
        <v>61.2</v>
      </c>
      <c r="L1835" t="n">
        <v>28</v>
      </c>
      <c r="M1835" t="n">
        <v>2</v>
      </c>
      <c r="N1835" t="n">
        <v>110.89</v>
      </c>
      <c r="O1835" t="n">
        <v>42795.22</v>
      </c>
      <c r="P1835" t="n">
        <v>114.95</v>
      </c>
      <c r="Q1835" t="n">
        <v>204.14</v>
      </c>
      <c r="R1835" t="n">
        <v>23.44</v>
      </c>
      <c r="S1835" t="n">
        <v>17.37</v>
      </c>
      <c r="T1835" t="n">
        <v>944.14</v>
      </c>
      <c r="U1835" t="n">
        <v>0.74</v>
      </c>
      <c r="V1835" t="n">
        <v>0.76</v>
      </c>
      <c r="W1835" t="n">
        <v>1.14</v>
      </c>
      <c r="X1835" t="n">
        <v>0.05</v>
      </c>
      <c r="Y1835" t="n">
        <v>1</v>
      </c>
      <c r="Z1835" t="n">
        <v>10</v>
      </c>
    </row>
    <row r="1836">
      <c r="A1836" t="n">
        <v>109</v>
      </c>
      <c r="B1836" t="n">
        <v>145</v>
      </c>
      <c r="C1836" t="inlineStr">
        <is>
          <t xml:space="preserve">CONCLUIDO	</t>
        </is>
      </c>
      <c r="D1836" t="n">
        <v>10.0874</v>
      </c>
      <c r="E1836" t="n">
        <v>9.91</v>
      </c>
      <c r="F1836" t="n">
        <v>6.75</v>
      </c>
      <c r="G1836" t="n">
        <v>101.23</v>
      </c>
      <c r="H1836" t="n">
        <v>1.46</v>
      </c>
      <c r="I1836" t="n">
        <v>4</v>
      </c>
      <c r="J1836" t="n">
        <v>345.71</v>
      </c>
      <c r="K1836" t="n">
        <v>61.2</v>
      </c>
      <c r="L1836" t="n">
        <v>28.25</v>
      </c>
      <c r="M1836" t="n">
        <v>2</v>
      </c>
      <c r="N1836" t="n">
        <v>111.26</v>
      </c>
      <c r="O1836" t="n">
        <v>42872.03</v>
      </c>
      <c r="P1836" t="n">
        <v>115.19</v>
      </c>
      <c r="Q1836" t="n">
        <v>204.14</v>
      </c>
      <c r="R1836" t="n">
        <v>23.58</v>
      </c>
      <c r="S1836" t="n">
        <v>17.37</v>
      </c>
      <c r="T1836" t="n">
        <v>1011.22</v>
      </c>
      <c r="U1836" t="n">
        <v>0.74</v>
      </c>
      <c r="V1836" t="n">
        <v>0.76</v>
      </c>
      <c r="W1836" t="n">
        <v>1.14</v>
      </c>
      <c r="X1836" t="n">
        <v>0.06</v>
      </c>
      <c r="Y1836" t="n">
        <v>1</v>
      </c>
      <c r="Z1836" t="n">
        <v>10</v>
      </c>
    </row>
    <row r="1837">
      <c r="A1837" t="n">
        <v>110</v>
      </c>
      <c r="B1837" t="n">
        <v>145</v>
      </c>
      <c r="C1837" t="inlineStr">
        <is>
          <t xml:space="preserve">CONCLUIDO	</t>
        </is>
      </c>
      <c r="D1837" t="n">
        <v>10.0843</v>
      </c>
      <c r="E1837" t="n">
        <v>9.92</v>
      </c>
      <c r="F1837" t="n">
        <v>6.75</v>
      </c>
      <c r="G1837" t="n">
        <v>101.28</v>
      </c>
      <c r="H1837" t="n">
        <v>1.47</v>
      </c>
      <c r="I1837" t="n">
        <v>4</v>
      </c>
      <c r="J1837" t="n">
        <v>346.34</v>
      </c>
      <c r="K1837" t="n">
        <v>61.2</v>
      </c>
      <c r="L1837" t="n">
        <v>28.5</v>
      </c>
      <c r="M1837" t="n">
        <v>2</v>
      </c>
      <c r="N1837" t="n">
        <v>111.64</v>
      </c>
      <c r="O1837" t="n">
        <v>42949.03</v>
      </c>
      <c r="P1837" t="n">
        <v>115.41</v>
      </c>
      <c r="Q1837" t="n">
        <v>204.14</v>
      </c>
      <c r="R1837" t="n">
        <v>23.67</v>
      </c>
      <c r="S1837" t="n">
        <v>17.37</v>
      </c>
      <c r="T1837" t="n">
        <v>1058.82</v>
      </c>
      <c r="U1837" t="n">
        <v>0.73</v>
      </c>
      <c r="V1837" t="n">
        <v>0.76</v>
      </c>
      <c r="W1837" t="n">
        <v>1.14</v>
      </c>
      <c r="X1837" t="n">
        <v>0.06</v>
      </c>
      <c r="Y1837" t="n">
        <v>1</v>
      </c>
      <c r="Z1837" t="n">
        <v>10</v>
      </c>
    </row>
    <row r="1838">
      <c r="A1838" t="n">
        <v>111</v>
      </c>
      <c r="B1838" t="n">
        <v>145</v>
      </c>
      <c r="C1838" t="inlineStr">
        <is>
          <t xml:space="preserve">CONCLUIDO	</t>
        </is>
      </c>
      <c r="D1838" t="n">
        <v>10.0871</v>
      </c>
      <c r="E1838" t="n">
        <v>9.91</v>
      </c>
      <c r="F1838" t="n">
        <v>6.75</v>
      </c>
      <c r="G1838" t="n">
        <v>101.23</v>
      </c>
      <c r="H1838" t="n">
        <v>1.48</v>
      </c>
      <c r="I1838" t="n">
        <v>4</v>
      </c>
      <c r="J1838" t="n">
        <v>346.96</v>
      </c>
      <c r="K1838" t="n">
        <v>61.2</v>
      </c>
      <c r="L1838" t="n">
        <v>28.75</v>
      </c>
      <c r="M1838" t="n">
        <v>2</v>
      </c>
      <c r="N1838" t="n">
        <v>112.01</v>
      </c>
      <c r="O1838" t="n">
        <v>43026.23</v>
      </c>
      <c r="P1838" t="n">
        <v>115.52</v>
      </c>
      <c r="Q1838" t="n">
        <v>204.14</v>
      </c>
      <c r="R1838" t="n">
        <v>23.64</v>
      </c>
      <c r="S1838" t="n">
        <v>17.37</v>
      </c>
      <c r="T1838" t="n">
        <v>1040.4</v>
      </c>
      <c r="U1838" t="n">
        <v>0.74</v>
      </c>
      <c r="V1838" t="n">
        <v>0.76</v>
      </c>
      <c r="W1838" t="n">
        <v>1.14</v>
      </c>
      <c r="X1838" t="n">
        <v>0.06</v>
      </c>
      <c r="Y1838" t="n">
        <v>1</v>
      </c>
      <c r="Z1838" t="n">
        <v>10</v>
      </c>
    </row>
    <row r="1839">
      <c r="A1839" t="n">
        <v>112</v>
      </c>
      <c r="B1839" t="n">
        <v>145</v>
      </c>
      <c r="C1839" t="inlineStr">
        <is>
          <t xml:space="preserve">CONCLUIDO	</t>
        </is>
      </c>
      <c r="D1839" t="n">
        <v>10.0874</v>
      </c>
      <c r="E1839" t="n">
        <v>9.91</v>
      </c>
      <c r="F1839" t="n">
        <v>6.75</v>
      </c>
      <c r="G1839" t="n">
        <v>101.23</v>
      </c>
      <c r="H1839" t="n">
        <v>1.49</v>
      </c>
      <c r="I1839" t="n">
        <v>4</v>
      </c>
      <c r="J1839" t="n">
        <v>347.59</v>
      </c>
      <c r="K1839" t="n">
        <v>61.2</v>
      </c>
      <c r="L1839" t="n">
        <v>29</v>
      </c>
      <c r="M1839" t="n">
        <v>2</v>
      </c>
      <c r="N1839" t="n">
        <v>112.39</v>
      </c>
      <c r="O1839" t="n">
        <v>43103.63</v>
      </c>
      <c r="P1839" t="n">
        <v>115.68</v>
      </c>
      <c r="Q1839" t="n">
        <v>204.14</v>
      </c>
      <c r="R1839" t="n">
        <v>23.6</v>
      </c>
      <c r="S1839" t="n">
        <v>17.37</v>
      </c>
      <c r="T1839" t="n">
        <v>1023.55</v>
      </c>
      <c r="U1839" t="n">
        <v>0.74</v>
      </c>
      <c r="V1839" t="n">
        <v>0.76</v>
      </c>
      <c r="W1839" t="n">
        <v>1.14</v>
      </c>
      <c r="X1839" t="n">
        <v>0.06</v>
      </c>
      <c r="Y1839" t="n">
        <v>1</v>
      </c>
      <c r="Z1839" t="n">
        <v>10</v>
      </c>
    </row>
    <row r="1840">
      <c r="A1840" t="n">
        <v>113</v>
      </c>
      <c r="B1840" t="n">
        <v>145</v>
      </c>
      <c r="C1840" t="inlineStr">
        <is>
          <t xml:space="preserve">CONCLUIDO	</t>
        </is>
      </c>
      <c r="D1840" t="n">
        <v>10.0852</v>
      </c>
      <c r="E1840" t="n">
        <v>9.92</v>
      </c>
      <c r="F1840" t="n">
        <v>6.75</v>
      </c>
      <c r="G1840" t="n">
        <v>101.26</v>
      </c>
      <c r="H1840" t="n">
        <v>1.5</v>
      </c>
      <c r="I1840" t="n">
        <v>4</v>
      </c>
      <c r="J1840" t="n">
        <v>348.22</v>
      </c>
      <c r="K1840" t="n">
        <v>61.2</v>
      </c>
      <c r="L1840" t="n">
        <v>29.25</v>
      </c>
      <c r="M1840" t="n">
        <v>2</v>
      </c>
      <c r="N1840" t="n">
        <v>112.77</v>
      </c>
      <c r="O1840" t="n">
        <v>43181.22</v>
      </c>
      <c r="P1840" t="n">
        <v>115.73</v>
      </c>
      <c r="Q1840" t="n">
        <v>204.14</v>
      </c>
      <c r="R1840" t="n">
        <v>23.73</v>
      </c>
      <c r="S1840" t="n">
        <v>17.37</v>
      </c>
      <c r="T1840" t="n">
        <v>1088.84</v>
      </c>
      <c r="U1840" t="n">
        <v>0.73</v>
      </c>
      <c r="V1840" t="n">
        <v>0.76</v>
      </c>
      <c r="W1840" t="n">
        <v>1.14</v>
      </c>
      <c r="X1840" t="n">
        <v>0.06</v>
      </c>
      <c r="Y1840" t="n">
        <v>1</v>
      </c>
      <c r="Z1840" t="n">
        <v>10</v>
      </c>
    </row>
    <row r="1841">
      <c r="A1841" t="n">
        <v>114</v>
      </c>
      <c r="B1841" t="n">
        <v>145</v>
      </c>
      <c r="C1841" t="inlineStr">
        <is>
          <t xml:space="preserve">CONCLUIDO	</t>
        </is>
      </c>
      <c r="D1841" t="n">
        <v>10.0905</v>
      </c>
      <c r="E1841" t="n">
        <v>9.91</v>
      </c>
      <c r="F1841" t="n">
        <v>6.75</v>
      </c>
      <c r="G1841" t="n">
        <v>101.18</v>
      </c>
      <c r="H1841" t="n">
        <v>1.51</v>
      </c>
      <c r="I1841" t="n">
        <v>4</v>
      </c>
      <c r="J1841" t="n">
        <v>348.85</v>
      </c>
      <c r="K1841" t="n">
        <v>61.2</v>
      </c>
      <c r="L1841" t="n">
        <v>29.5</v>
      </c>
      <c r="M1841" t="n">
        <v>2</v>
      </c>
      <c r="N1841" t="n">
        <v>113.15</v>
      </c>
      <c r="O1841" t="n">
        <v>43259.02</v>
      </c>
      <c r="P1841" t="n">
        <v>115.89</v>
      </c>
      <c r="Q1841" t="n">
        <v>204.16</v>
      </c>
      <c r="R1841" t="n">
        <v>23.58</v>
      </c>
      <c r="S1841" t="n">
        <v>17.37</v>
      </c>
      <c r="T1841" t="n">
        <v>1012.05</v>
      </c>
      <c r="U1841" t="n">
        <v>0.74</v>
      </c>
      <c r="V1841" t="n">
        <v>0.76</v>
      </c>
      <c r="W1841" t="n">
        <v>1.14</v>
      </c>
      <c r="X1841" t="n">
        <v>0.05</v>
      </c>
      <c r="Y1841" t="n">
        <v>1</v>
      </c>
      <c r="Z1841" t="n">
        <v>10</v>
      </c>
    </row>
    <row r="1842">
      <c r="A1842" t="n">
        <v>115</v>
      </c>
      <c r="B1842" t="n">
        <v>145</v>
      </c>
      <c r="C1842" t="inlineStr">
        <is>
          <t xml:space="preserve">CONCLUIDO	</t>
        </is>
      </c>
      <c r="D1842" t="n">
        <v>10.0886</v>
      </c>
      <c r="E1842" t="n">
        <v>9.91</v>
      </c>
      <c r="F1842" t="n">
        <v>6.75</v>
      </c>
      <c r="G1842" t="n">
        <v>101.21</v>
      </c>
      <c r="H1842" t="n">
        <v>1.52</v>
      </c>
      <c r="I1842" t="n">
        <v>4</v>
      </c>
      <c r="J1842" t="n">
        <v>349.48</v>
      </c>
      <c r="K1842" t="n">
        <v>61.2</v>
      </c>
      <c r="L1842" t="n">
        <v>29.75</v>
      </c>
      <c r="M1842" t="n">
        <v>2</v>
      </c>
      <c r="N1842" t="n">
        <v>113.53</v>
      </c>
      <c r="O1842" t="n">
        <v>43337.02</v>
      </c>
      <c r="P1842" t="n">
        <v>116.08</v>
      </c>
      <c r="Q1842" t="n">
        <v>204.14</v>
      </c>
      <c r="R1842" t="n">
        <v>23.6</v>
      </c>
      <c r="S1842" t="n">
        <v>17.37</v>
      </c>
      <c r="T1842" t="n">
        <v>1023.54</v>
      </c>
      <c r="U1842" t="n">
        <v>0.74</v>
      </c>
      <c r="V1842" t="n">
        <v>0.76</v>
      </c>
      <c r="W1842" t="n">
        <v>1.14</v>
      </c>
      <c r="X1842" t="n">
        <v>0.06</v>
      </c>
      <c r="Y1842" t="n">
        <v>1</v>
      </c>
      <c r="Z1842" t="n">
        <v>10</v>
      </c>
    </row>
    <row r="1843">
      <c r="A1843" t="n">
        <v>116</v>
      </c>
      <c r="B1843" t="n">
        <v>145</v>
      </c>
      <c r="C1843" t="inlineStr">
        <is>
          <t xml:space="preserve">CONCLUIDO	</t>
        </is>
      </c>
      <c r="D1843" t="n">
        <v>10.0942</v>
      </c>
      <c r="E1843" t="n">
        <v>9.91</v>
      </c>
      <c r="F1843" t="n">
        <v>6.74</v>
      </c>
      <c r="G1843" t="n">
        <v>101.13</v>
      </c>
      <c r="H1843" t="n">
        <v>1.53</v>
      </c>
      <c r="I1843" t="n">
        <v>4</v>
      </c>
      <c r="J1843" t="n">
        <v>350.12</v>
      </c>
      <c r="K1843" t="n">
        <v>61.2</v>
      </c>
      <c r="L1843" t="n">
        <v>30</v>
      </c>
      <c r="M1843" t="n">
        <v>2</v>
      </c>
      <c r="N1843" t="n">
        <v>113.92</v>
      </c>
      <c r="O1843" t="n">
        <v>43415.22</v>
      </c>
      <c r="P1843" t="n">
        <v>116.05</v>
      </c>
      <c r="Q1843" t="n">
        <v>204.15</v>
      </c>
      <c r="R1843" t="n">
        <v>23.46</v>
      </c>
      <c r="S1843" t="n">
        <v>17.37</v>
      </c>
      <c r="T1843" t="n">
        <v>953.48</v>
      </c>
      <c r="U1843" t="n">
        <v>0.74</v>
      </c>
      <c r="V1843" t="n">
        <v>0.76</v>
      </c>
      <c r="W1843" t="n">
        <v>1.14</v>
      </c>
      <c r="X1843" t="n">
        <v>0.05</v>
      </c>
      <c r="Y1843" t="n">
        <v>1</v>
      </c>
      <c r="Z1843" t="n">
        <v>10</v>
      </c>
    </row>
    <row r="1844">
      <c r="A1844" t="n">
        <v>117</v>
      </c>
      <c r="B1844" t="n">
        <v>145</v>
      </c>
      <c r="C1844" t="inlineStr">
        <is>
          <t xml:space="preserve">CONCLUIDO	</t>
        </is>
      </c>
      <c r="D1844" t="n">
        <v>10.0939</v>
      </c>
      <c r="E1844" t="n">
        <v>9.91</v>
      </c>
      <c r="F1844" t="n">
        <v>6.74</v>
      </c>
      <c r="G1844" t="n">
        <v>101.13</v>
      </c>
      <c r="H1844" t="n">
        <v>1.54</v>
      </c>
      <c r="I1844" t="n">
        <v>4</v>
      </c>
      <c r="J1844" t="n">
        <v>350.75</v>
      </c>
      <c r="K1844" t="n">
        <v>61.2</v>
      </c>
      <c r="L1844" t="n">
        <v>30.25</v>
      </c>
      <c r="M1844" t="n">
        <v>2</v>
      </c>
      <c r="N1844" t="n">
        <v>114.3</v>
      </c>
      <c r="O1844" t="n">
        <v>43493.63</v>
      </c>
      <c r="P1844" t="n">
        <v>116.11</v>
      </c>
      <c r="Q1844" t="n">
        <v>204.14</v>
      </c>
      <c r="R1844" t="n">
        <v>23.47</v>
      </c>
      <c r="S1844" t="n">
        <v>17.37</v>
      </c>
      <c r="T1844" t="n">
        <v>955.8200000000001</v>
      </c>
      <c r="U1844" t="n">
        <v>0.74</v>
      </c>
      <c r="V1844" t="n">
        <v>0.76</v>
      </c>
      <c r="W1844" t="n">
        <v>1.14</v>
      </c>
      <c r="X1844" t="n">
        <v>0.05</v>
      </c>
      <c r="Y1844" t="n">
        <v>1</v>
      </c>
      <c r="Z1844" t="n">
        <v>10</v>
      </c>
    </row>
    <row r="1845">
      <c r="A1845" t="n">
        <v>118</v>
      </c>
      <c r="B1845" t="n">
        <v>145</v>
      </c>
      <c r="C1845" t="inlineStr">
        <is>
          <t xml:space="preserve">CONCLUIDO	</t>
        </is>
      </c>
      <c r="D1845" t="n">
        <v>10.0888</v>
      </c>
      <c r="E1845" t="n">
        <v>9.91</v>
      </c>
      <c r="F1845" t="n">
        <v>6.75</v>
      </c>
      <c r="G1845" t="n">
        <v>101.21</v>
      </c>
      <c r="H1845" t="n">
        <v>1.55</v>
      </c>
      <c r="I1845" t="n">
        <v>4</v>
      </c>
      <c r="J1845" t="n">
        <v>351.39</v>
      </c>
      <c r="K1845" t="n">
        <v>61.2</v>
      </c>
      <c r="L1845" t="n">
        <v>30.5</v>
      </c>
      <c r="M1845" t="n">
        <v>2</v>
      </c>
      <c r="N1845" t="n">
        <v>114.69</v>
      </c>
      <c r="O1845" t="n">
        <v>43572.25</v>
      </c>
      <c r="P1845" t="n">
        <v>116.28</v>
      </c>
      <c r="Q1845" t="n">
        <v>204.14</v>
      </c>
      <c r="R1845" t="n">
        <v>23.5</v>
      </c>
      <c r="S1845" t="n">
        <v>17.37</v>
      </c>
      <c r="T1845" t="n">
        <v>970.78</v>
      </c>
      <c r="U1845" t="n">
        <v>0.74</v>
      </c>
      <c r="V1845" t="n">
        <v>0.76</v>
      </c>
      <c r="W1845" t="n">
        <v>1.14</v>
      </c>
      <c r="X1845" t="n">
        <v>0.06</v>
      </c>
      <c r="Y1845" t="n">
        <v>1</v>
      </c>
      <c r="Z1845" t="n">
        <v>10</v>
      </c>
    </row>
    <row r="1846">
      <c r="A1846" t="n">
        <v>119</v>
      </c>
      <c r="B1846" t="n">
        <v>145</v>
      </c>
      <c r="C1846" t="inlineStr">
        <is>
          <t xml:space="preserve">CONCLUIDO	</t>
        </is>
      </c>
      <c r="D1846" t="n">
        <v>10.0922</v>
      </c>
      <c r="E1846" t="n">
        <v>9.91</v>
      </c>
      <c r="F1846" t="n">
        <v>6.74</v>
      </c>
      <c r="G1846" t="n">
        <v>101.16</v>
      </c>
      <c r="H1846" t="n">
        <v>1.56</v>
      </c>
      <c r="I1846" t="n">
        <v>4</v>
      </c>
      <c r="J1846" t="n">
        <v>352.03</v>
      </c>
      <c r="K1846" t="n">
        <v>61.2</v>
      </c>
      <c r="L1846" t="n">
        <v>30.75</v>
      </c>
      <c r="M1846" t="n">
        <v>2</v>
      </c>
      <c r="N1846" t="n">
        <v>115.08</v>
      </c>
      <c r="O1846" t="n">
        <v>43651.07</v>
      </c>
      <c r="P1846" t="n">
        <v>116.28</v>
      </c>
      <c r="Q1846" t="n">
        <v>204.17</v>
      </c>
      <c r="R1846" t="n">
        <v>23.52</v>
      </c>
      <c r="S1846" t="n">
        <v>17.37</v>
      </c>
      <c r="T1846" t="n">
        <v>981.58</v>
      </c>
      <c r="U1846" t="n">
        <v>0.74</v>
      </c>
      <c r="V1846" t="n">
        <v>0.76</v>
      </c>
      <c r="W1846" t="n">
        <v>1.14</v>
      </c>
      <c r="X1846" t="n">
        <v>0.05</v>
      </c>
      <c r="Y1846" t="n">
        <v>1</v>
      </c>
      <c r="Z1846" t="n">
        <v>10</v>
      </c>
    </row>
    <row r="1847">
      <c r="A1847" t="n">
        <v>120</v>
      </c>
      <c r="B1847" t="n">
        <v>145</v>
      </c>
      <c r="C1847" t="inlineStr">
        <is>
          <t xml:space="preserve">CONCLUIDO	</t>
        </is>
      </c>
      <c r="D1847" t="n">
        <v>10.0869</v>
      </c>
      <c r="E1847" t="n">
        <v>9.91</v>
      </c>
      <c r="F1847" t="n">
        <v>6.75</v>
      </c>
      <c r="G1847" t="n">
        <v>101.24</v>
      </c>
      <c r="H1847" t="n">
        <v>1.57</v>
      </c>
      <c r="I1847" t="n">
        <v>4</v>
      </c>
      <c r="J1847" t="n">
        <v>352.67</v>
      </c>
      <c r="K1847" t="n">
        <v>61.2</v>
      </c>
      <c r="L1847" t="n">
        <v>31</v>
      </c>
      <c r="M1847" t="n">
        <v>2</v>
      </c>
      <c r="N1847" t="n">
        <v>115.47</v>
      </c>
      <c r="O1847" t="n">
        <v>43730.1</v>
      </c>
      <c r="P1847" t="n">
        <v>116.41</v>
      </c>
      <c r="Q1847" t="n">
        <v>204.14</v>
      </c>
      <c r="R1847" t="n">
        <v>23.67</v>
      </c>
      <c r="S1847" t="n">
        <v>17.37</v>
      </c>
      <c r="T1847" t="n">
        <v>1056.4</v>
      </c>
      <c r="U1847" t="n">
        <v>0.73</v>
      </c>
      <c r="V1847" t="n">
        <v>0.76</v>
      </c>
      <c r="W1847" t="n">
        <v>1.14</v>
      </c>
      <c r="X1847" t="n">
        <v>0.06</v>
      </c>
      <c r="Y1847" t="n">
        <v>1</v>
      </c>
      <c r="Z1847" t="n">
        <v>10</v>
      </c>
    </row>
    <row r="1848">
      <c r="A1848" t="n">
        <v>121</v>
      </c>
      <c r="B1848" t="n">
        <v>145</v>
      </c>
      <c r="C1848" t="inlineStr">
        <is>
          <t xml:space="preserve">CONCLUIDO	</t>
        </is>
      </c>
      <c r="D1848" t="n">
        <v>10.0812</v>
      </c>
      <c r="E1848" t="n">
        <v>9.92</v>
      </c>
      <c r="F1848" t="n">
        <v>6.75</v>
      </c>
      <c r="G1848" t="n">
        <v>101.32</v>
      </c>
      <c r="H1848" t="n">
        <v>1.58</v>
      </c>
      <c r="I1848" t="n">
        <v>4</v>
      </c>
      <c r="J1848" t="n">
        <v>353.31</v>
      </c>
      <c r="K1848" t="n">
        <v>61.2</v>
      </c>
      <c r="L1848" t="n">
        <v>31.25</v>
      </c>
      <c r="M1848" t="n">
        <v>2</v>
      </c>
      <c r="N1848" t="n">
        <v>115.86</v>
      </c>
      <c r="O1848" t="n">
        <v>43809.48</v>
      </c>
      <c r="P1848" t="n">
        <v>116.57</v>
      </c>
      <c r="Q1848" t="n">
        <v>204.15</v>
      </c>
      <c r="R1848" t="n">
        <v>23.73</v>
      </c>
      <c r="S1848" t="n">
        <v>17.37</v>
      </c>
      <c r="T1848" t="n">
        <v>1088.58</v>
      </c>
      <c r="U1848" t="n">
        <v>0.73</v>
      </c>
      <c r="V1848" t="n">
        <v>0.76</v>
      </c>
      <c r="W1848" t="n">
        <v>1.15</v>
      </c>
      <c r="X1848" t="n">
        <v>0.06</v>
      </c>
      <c r="Y1848" t="n">
        <v>1</v>
      </c>
      <c r="Z1848" t="n">
        <v>10</v>
      </c>
    </row>
    <row r="1849">
      <c r="A1849" t="n">
        <v>122</v>
      </c>
      <c r="B1849" t="n">
        <v>145</v>
      </c>
      <c r="C1849" t="inlineStr">
        <is>
          <t xml:space="preserve">CONCLUIDO	</t>
        </is>
      </c>
      <c r="D1849" t="n">
        <v>10.086</v>
      </c>
      <c r="E1849" t="n">
        <v>9.91</v>
      </c>
      <c r="F1849" t="n">
        <v>6.75</v>
      </c>
      <c r="G1849" t="n">
        <v>101.25</v>
      </c>
      <c r="H1849" t="n">
        <v>1.59</v>
      </c>
      <c r="I1849" t="n">
        <v>4</v>
      </c>
      <c r="J1849" t="n">
        <v>353.96</v>
      </c>
      <c r="K1849" t="n">
        <v>61.2</v>
      </c>
      <c r="L1849" t="n">
        <v>31.5</v>
      </c>
      <c r="M1849" t="n">
        <v>2</v>
      </c>
      <c r="N1849" t="n">
        <v>116.26</v>
      </c>
      <c r="O1849" t="n">
        <v>43888.94</v>
      </c>
      <c r="P1849" t="n">
        <v>116.5</v>
      </c>
      <c r="Q1849" t="n">
        <v>204.14</v>
      </c>
      <c r="R1849" t="n">
        <v>23.71</v>
      </c>
      <c r="S1849" t="n">
        <v>17.37</v>
      </c>
      <c r="T1849" t="n">
        <v>1075.47</v>
      </c>
      <c r="U1849" t="n">
        <v>0.73</v>
      </c>
      <c r="V1849" t="n">
        <v>0.76</v>
      </c>
      <c r="W1849" t="n">
        <v>1.14</v>
      </c>
      <c r="X1849" t="n">
        <v>0.06</v>
      </c>
      <c r="Y1849" t="n">
        <v>1</v>
      </c>
      <c r="Z1849" t="n">
        <v>10</v>
      </c>
    </row>
    <row r="1850">
      <c r="A1850" t="n">
        <v>123</v>
      </c>
      <c r="B1850" t="n">
        <v>145</v>
      </c>
      <c r="C1850" t="inlineStr">
        <is>
          <t xml:space="preserve">CONCLUIDO	</t>
        </is>
      </c>
      <c r="D1850" t="n">
        <v>10.084</v>
      </c>
      <c r="E1850" t="n">
        <v>9.92</v>
      </c>
      <c r="F1850" t="n">
        <v>6.75</v>
      </c>
      <c r="G1850" t="n">
        <v>101.28</v>
      </c>
      <c r="H1850" t="n">
        <v>1.6</v>
      </c>
      <c r="I1850" t="n">
        <v>4</v>
      </c>
      <c r="J1850" t="n">
        <v>354.6</v>
      </c>
      <c r="K1850" t="n">
        <v>61.2</v>
      </c>
      <c r="L1850" t="n">
        <v>31.75</v>
      </c>
      <c r="M1850" t="n">
        <v>2</v>
      </c>
      <c r="N1850" t="n">
        <v>116.65</v>
      </c>
      <c r="O1850" t="n">
        <v>43968.62</v>
      </c>
      <c r="P1850" t="n">
        <v>116.6</v>
      </c>
      <c r="Q1850" t="n">
        <v>204.14</v>
      </c>
      <c r="R1850" t="n">
        <v>23.74</v>
      </c>
      <c r="S1850" t="n">
        <v>17.37</v>
      </c>
      <c r="T1850" t="n">
        <v>1094.56</v>
      </c>
      <c r="U1850" t="n">
        <v>0.73</v>
      </c>
      <c r="V1850" t="n">
        <v>0.76</v>
      </c>
      <c r="W1850" t="n">
        <v>1.14</v>
      </c>
      <c r="X1850" t="n">
        <v>0.06</v>
      </c>
      <c r="Y1850" t="n">
        <v>1</v>
      </c>
      <c r="Z1850" t="n">
        <v>10</v>
      </c>
    </row>
    <row r="1851">
      <c r="A1851" t="n">
        <v>124</v>
      </c>
      <c r="B1851" t="n">
        <v>145</v>
      </c>
      <c r="C1851" t="inlineStr">
        <is>
          <t xml:space="preserve">CONCLUIDO	</t>
        </is>
      </c>
      <c r="D1851" t="n">
        <v>10.0866</v>
      </c>
      <c r="E1851" t="n">
        <v>9.91</v>
      </c>
      <c r="F1851" t="n">
        <v>6.75</v>
      </c>
      <c r="G1851" t="n">
        <v>101.24</v>
      </c>
      <c r="H1851" t="n">
        <v>1.61</v>
      </c>
      <c r="I1851" t="n">
        <v>4</v>
      </c>
      <c r="J1851" t="n">
        <v>355.25</v>
      </c>
      <c r="K1851" t="n">
        <v>61.2</v>
      </c>
      <c r="L1851" t="n">
        <v>32</v>
      </c>
      <c r="M1851" t="n">
        <v>2</v>
      </c>
      <c r="N1851" t="n">
        <v>117.05</v>
      </c>
      <c r="O1851" t="n">
        <v>44048.52</v>
      </c>
      <c r="P1851" t="n">
        <v>116.54</v>
      </c>
      <c r="Q1851" t="n">
        <v>204.14</v>
      </c>
      <c r="R1851" t="n">
        <v>23.64</v>
      </c>
      <c r="S1851" t="n">
        <v>17.37</v>
      </c>
      <c r="T1851" t="n">
        <v>1041.46</v>
      </c>
      <c r="U1851" t="n">
        <v>0.73</v>
      </c>
      <c r="V1851" t="n">
        <v>0.76</v>
      </c>
      <c r="W1851" t="n">
        <v>1.14</v>
      </c>
      <c r="X1851" t="n">
        <v>0.06</v>
      </c>
      <c r="Y1851" t="n">
        <v>1</v>
      </c>
      <c r="Z1851" t="n">
        <v>10</v>
      </c>
    </row>
    <row r="1852">
      <c r="A1852" t="n">
        <v>125</v>
      </c>
      <c r="B1852" t="n">
        <v>145</v>
      </c>
      <c r="C1852" t="inlineStr">
        <is>
          <t xml:space="preserve">CONCLUIDO	</t>
        </is>
      </c>
      <c r="D1852" t="n">
        <v>10.0905</v>
      </c>
      <c r="E1852" t="n">
        <v>9.91</v>
      </c>
      <c r="F1852" t="n">
        <v>6.75</v>
      </c>
      <c r="G1852" t="n">
        <v>101.18</v>
      </c>
      <c r="H1852" t="n">
        <v>1.62</v>
      </c>
      <c r="I1852" t="n">
        <v>4</v>
      </c>
      <c r="J1852" t="n">
        <v>355.9</v>
      </c>
      <c r="K1852" t="n">
        <v>61.2</v>
      </c>
      <c r="L1852" t="n">
        <v>32.25</v>
      </c>
      <c r="M1852" t="n">
        <v>2</v>
      </c>
      <c r="N1852" t="n">
        <v>117.45</v>
      </c>
      <c r="O1852" t="n">
        <v>44128.64</v>
      </c>
      <c r="P1852" t="n">
        <v>116.41</v>
      </c>
      <c r="Q1852" t="n">
        <v>204.14</v>
      </c>
      <c r="R1852" t="n">
        <v>23.55</v>
      </c>
      <c r="S1852" t="n">
        <v>17.37</v>
      </c>
      <c r="T1852" t="n">
        <v>997.52</v>
      </c>
      <c r="U1852" t="n">
        <v>0.74</v>
      </c>
      <c r="V1852" t="n">
        <v>0.76</v>
      </c>
      <c r="W1852" t="n">
        <v>1.14</v>
      </c>
      <c r="X1852" t="n">
        <v>0.05</v>
      </c>
      <c r="Y1852" t="n">
        <v>1</v>
      </c>
      <c r="Z1852" t="n">
        <v>10</v>
      </c>
    </row>
    <row r="1853">
      <c r="A1853" t="n">
        <v>126</v>
      </c>
      <c r="B1853" t="n">
        <v>145</v>
      </c>
      <c r="C1853" t="inlineStr">
        <is>
          <t xml:space="preserve">CONCLUIDO	</t>
        </is>
      </c>
      <c r="D1853" t="n">
        <v>10.0919</v>
      </c>
      <c r="E1853" t="n">
        <v>9.91</v>
      </c>
      <c r="F1853" t="n">
        <v>6.74</v>
      </c>
      <c r="G1853" t="n">
        <v>101.16</v>
      </c>
      <c r="H1853" t="n">
        <v>1.63</v>
      </c>
      <c r="I1853" t="n">
        <v>4</v>
      </c>
      <c r="J1853" t="n">
        <v>356.55</v>
      </c>
      <c r="K1853" t="n">
        <v>61.2</v>
      </c>
      <c r="L1853" t="n">
        <v>32.5</v>
      </c>
      <c r="M1853" t="n">
        <v>2</v>
      </c>
      <c r="N1853" t="n">
        <v>117.85</v>
      </c>
      <c r="O1853" t="n">
        <v>44208.97</v>
      </c>
      <c r="P1853" t="n">
        <v>116.45</v>
      </c>
      <c r="Q1853" t="n">
        <v>204.15</v>
      </c>
      <c r="R1853" t="n">
        <v>23.51</v>
      </c>
      <c r="S1853" t="n">
        <v>17.37</v>
      </c>
      <c r="T1853" t="n">
        <v>979.7</v>
      </c>
      <c r="U1853" t="n">
        <v>0.74</v>
      </c>
      <c r="V1853" t="n">
        <v>0.76</v>
      </c>
      <c r="W1853" t="n">
        <v>1.14</v>
      </c>
      <c r="X1853" t="n">
        <v>0.05</v>
      </c>
      <c r="Y1853" t="n">
        <v>1</v>
      </c>
      <c r="Z1853" t="n">
        <v>10</v>
      </c>
    </row>
    <row r="1854">
      <c r="A1854" t="n">
        <v>127</v>
      </c>
      <c r="B1854" t="n">
        <v>145</v>
      </c>
      <c r="C1854" t="inlineStr">
        <is>
          <t xml:space="preserve">CONCLUIDO	</t>
        </is>
      </c>
      <c r="D1854" t="n">
        <v>10.0905</v>
      </c>
      <c r="E1854" t="n">
        <v>9.91</v>
      </c>
      <c r="F1854" t="n">
        <v>6.75</v>
      </c>
      <c r="G1854" t="n">
        <v>101.18</v>
      </c>
      <c r="H1854" t="n">
        <v>1.63</v>
      </c>
      <c r="I1854" t="n">
        <v>4</v>
      </c>
      <c r="J1854" t="n">
        <v>357.2</v>
      </c>
      <c r="K1854" t="n">
        <v>61.2</v>
      </c>
      <c r="L1854" t="n">
        <v>32.75</v>
      </c>
      <c r="M1854" t="n">
        <v>2</v>
      </c>
      <c r="N1854" t="n">
        <v>118.26</v>
      </c>
      <c r="O1854" t="n">
        <v>44289.53</v>
      </c>
      <c r="P1854" t="n">
        <v>116.48</v>
      </c>
      <c r="Q1854" t="n">
        <v>204.14</v>
      </c>
      <c r="R1854" t="n">
        <v>23.55</v>
      </c>
      <c r="S1854" t="n">
        <v>17.37</v>
      </c>
      <c r="T1854" t="n">
        <v>994.92</v>
      </c>
      <c r="U1854" t="n">
        <v>0.74</v>
      </c>
      <c r="V1854" t="n">
        <v>0.76</v>
      </c>
      <c r="W1854" t="n">
        <v>1.14</v>
      </c>
      <c r="X1854" t="n">
        <v>0.05</v>
      </c>
      <c r="Y1854" t="n">
        <v>1</v>
      </c>
      <c r="Z1854" t="n">
        <v>10</v>
      </c>
    </row>
    <row r="1855">
      <c r="A1855" t="n">
        <v>128</v>
      </c>
      <c r="B1855" t="n">
        <v>145</v>
      </c>
      <c r="C1855" t="inlineStr">
        <is>
          <t xml:space="preserve">CONCLUIDO	</t>
        </is>
      </c>
      <c r="D1855" t="n">
        <v>10.0925</v>
      </c>
      <c r="E1855" t="n">
        <v>9.91</v>
      </c>
      <c r="F1855" t="n">
        <v>6.74</v>
      </c>
      <c r="G1855" t="n">
        <v>101.15</v>
      </c>
      <c r="H1855" t="n">
        <v>1.64</v>
      </c>
      <c r="I1855" t="n">
        <v>4</v>
      </c>
      <c r="J1855" t="n">
        <v>357.86</v>
      </c>
      <c r="K1855" t="n">
        <v>61.2</v>
      </c>
      <c r="L1855" t="n">
        <v>33</v>
      </c>
      <c r="M1855" t="n">
        <v>2</v>
      </c>
      <c r="N1855" t="n">
        <v>118.66</v>
      </c>
      <c r="O1855" t="n">
        <v>44370.32</v>
      </c>
      <c r="P1855" t="n">
        <v>116.41</v>
      </c>
      <c r="Q1855" t="n">
        <v>204.14</v>
      </c>
      <c r="R1855" t="n">
        <v>23.43</v>
      </c>
      <c r="S1855" t="n">
        <v>17.37</v>
      </c>
      <c r="T1855" t="n">
        <v>937</v>
      </c>
      <c r="U1855" t="n">
        <v>0.74</v>
      </c>
      <c r="V1855" t="n">
        <v>0.76</v>
      </c>
      <c r="W1855" t="n">
        <v>1.14</v>
      </c>
      <c r="X1855" t="n">
        <v>0.05</v>
      </c>
      <c r="Y1855" t="n">
        <v>1</v>
      </c>
      <c r="Z1855" t="n">
        <v>10</v>
      </c>
    </row>
    <row r="1856">
      <c r="A1856" t="n">
        <v>129</v>
      </c>
      <c r="B1856" t="n">
        <v>145</v>
      </c>
      <c r="C1856" t="inlineStr">
        <is>
          <t xml:space="preserve">CONCLUIDO	</t>
        </is>
      </c>
      <c r="D1856" t="n">
        <v>10.0959</v>
      </c>
      <c r="E1856" t="n">
        <v>9.9</v>
      </c>
      <c r="F1856" t="n">
        <v>6.74</v>
      </c>
      <c r="G1856" t="n">
        <v>101.1</v>
      </c>
      <c r="H1856" t="n">
        <v>1.65</v>
      </c>
      <c r="I1856" t="n">
        <v>4</v>
      </c>
      <c r="J1856" t="n">
        <v>358.52</v>
      </c>
      <c r="K1856" t="n">
        <v>61.2</v>
      </c>
      <c r="L1856" t="n">
        <v>33.25</v>
      </c>
      <c r="M1856" t="n">
        <v>2</v>
      </c>
      <c r="N1856" t="n">
        <v>119.07</v>
      </c>
      <c r="O1856" t="n">
        <v>44451.33</v>
      </c>
      <c r="P1856" t="n">
        <v>116.36</v>
      </c>
      <c r="Q1856" t="n">
        <v>204.14</v>
      </c>
      <c r="R1856" t="n">
        <v>23.34</v>
      </c>
      <c r="S1856" t="n">
        <v>17.37</v>
      </c>
      <c r="T1856" t="n">
        <v>889.91</v>
      </c>
      <c r="U1856" t="n">
        <v>0.74</v>
      </c>
      <c r="V1856" t="n">
        <v>0.76</v>
      </c>
      <c r="W1856" t="n">
        <v>1.14</v>
      </c>
      <c r="X1856" t="n">
        <v>0.05</v>
      </c>
      <c r="Y1856" t="n">
        <v>1</v>
      </c>
      <c r="Z1856" t="n">
        <v>10</v>
      </c>
    </row>
    <row r="1857">
      <c r="A1857" t="n">
        <v>130</v>
      </c>
      <c r="B1857" t="n">
        <v>145</v>
      </c>
      <c r="C1857" t="inlineStr">
        <is>
          <t xml:space="preserve">CONCLUIDO	</t>
        </is>
      </c>
      <c r="D1857" t="n">
        <v>10.0934</v>
      </c>
      <c r="E1857" t="n">
        <v>9.91</v>
      </c>
      <c r="F1857" t="n">
        <v>6.74</v>
      </c>
      <c r="G1857" t="n">
        <v>101.14</v>
      </c>
      <c r="H1857" t="n">
        <v>1.66</v>
      </c>
      <c r="I1857" t="n">
        <v>4</v>
      </c>
      <c r="J1857" t="n">
        <v>359.17</v>
      </c>
      <c r="K1857" t="n">
        <v>61.2</v>
      </c>
      <c r="L1857" t="n">
        <v>33.5</v>
      </c>
      <c r="M1857" t="n">
        <v>2</v>
      </c>
      <c r="N1857" t="n">
        <v>119.48</v>
      </c>
      <c r="O1857" t="n">
        <v>44532.57</v>
      </c>
      <c r="P1857" t="n">
        <v>116.35</v>
      </c>
      <c r="Q1857" t="n">
        <v>204.14</v>
      </c>
      <c r="R1857" t="n">
        <v>23.46</v>
      </c>
      <c r="S1857" t="n">
        <v>17.37</v>
      </c>
      <c r="T1857" t="n">
        <v>953.72</v>
      </c>
      <c r="U1857" t="n">
        <v>0.74</v>
      </c>
      <c r="V1857" t="n">
        <v>0.76</v>
      </c>
      <c r="W1857" t="n">
        <v>1.14</v>
      </c>
      <c r="X1857" t="n">
        <v>0.05</v>
      </c>
      <c r="Y1857" t="n">
        <v>1</v>
      </c>
      <c r="Z1857" t="n">
        <v>10</v>
      </c>
    </row>
    <row r="1858">
      <c r="A1858" t="n">
        <v>131</v>
      </c>
      <c r="B1858" t="n">
        <v>145</v>
      </c>
      <c r="C1858" t="inlineStr">
        <is>
          <t xml:space="preserve">CONCLUIDO	</t>
        </is>
      </c>
      <c r="D1858" t="n">
        <v>10.09</v>
      </c>
      <c r="E1858" t="n">
        <v>9.91</v>
      </c>
      <c r="F1858" t="n">
        <v>6.75</v>
      </c>
      <c r="G1858" t="n">
        <v>101.19</v>
      </c>
      <c r="H1858" t="n">
        <v>1.67</v>
      </c>
      <c r="I1858" t="n">
        <v>4</v>
      </c>
      <c r="J1858" t="n">
        <v>359.84</v>
      </c>
      <c r="K1858" t="n">
        <v>61.2</v>
      </c>
      <c r="L1858" t="n">
        <v>33.75</v>
      </c>
      <c r="M1858" t="n">
        <v>2</v>
      </c>
      <c r="N1858" t="n">
        <v>119.89</v>
      </c>
      <c r="O1858" t="n">
        <v>44614.04</v>
      </c>
      <c r="P1858" t="n">
        <v>116.35</v>
      </c>
      <c r="Q1858" t="n">
        <v>204.14</v>
      </c>
      <c r="R1858" t="n">
        <v>23.45</v>
      </c>
      <c r="S1858" t="n">
        <v>17.37</v>
      </c>
      <c r="T1858" t="n">
        <v>947.29</v>
      </c>
      <c r="U1858" t="n">
        <v>0.74</v>
      </c>
      <c r="V1858" t="n">
        <v>0.76</v>
      </c>
      <c r="W1858" t="n">
        <v>1.14</v>
      </c>
      <c r="X1858" t="n">
        <v>0.06</v>
      </c>
      <c r="Y1858" t="n">
        <v>1</v>
      </c>
      <c r="Z1858" t="n">
        <v>10</v>
      </c>
    </row>
    <row r="1859">
      <c r="A1859" t="n">
        <v>132</v>
      </c>
      <c r="B1859" t="n">
        <v>145</v>
      </c>
      <c r="C1859" t="inlineStr">
        <is>
          <t xml:space="preserve">CONCLUIDO	</t>
        </is>
      </c>
      <c r="D1859" t="n">
        <v>10.0953</v>
      </c>
      <c r="E1859" t="n">
        <v>9.91</v>
      </c>
      <c r="F1859" t="n">
        <v>6.74</v>
      </c>
      <c r="G1859" t="n">
        <v>101.11</v>
      </c>
      <c r="H1859" t="n">
        <v>1.68</v>
      </c>
      <c r="I1859" t="n">
        <v>4</v>
      </c>
      <c r="J1859" t="n">
        <v>360.5</v>
      </c>
      <c r="K1859" t="n">
        <v>61.2</v>
      </c>
      <c r="L1859" t="n">
        <v>34</v>
      </c>
      <c r="M1859" t="n">
        <v>2</v>
      </c>
      <c r="N1859" t="n">
        <v>120.3</v>
      </c>
      <c r="O1859" t="n">
        <v>44695.75</v>
      </c>
      <c r="P1859" t="n">
        <v>116.21</v>
      </c>
      <c r="Q1859" t="n">
        <v>204.14</v>
      </c>
      <c r="R1859" t="n">
        <v>23.42</v>
      </c>
      <c r="S1859" t="n">
        <v>17.37</v>
      </c>
      <c r="T1859" t="n">
        <v>932.53</v>
      </c>
      <c r="U1859" t="n">
        <v>0.74</v>
      </c>
      <c r="V1859" t="n">
        <v>0.76</v>
      </c>
      <c r="W1859" t="n">
        <v>1.14</v>
      </c>
      <c r="X1859" t="n">
        <v>0.05</v>
      </c>
      <c r="Y1859" t="n">
        <v>1</v>
      </c>
      <c r="Z1859" t="n">
        <v>10</v>
      </c>
    </row>
    <row r="1860">
      <c r="A1860" t="n">
        <v>133</v>
      </c>
      <c r="B1860" t="n">
        <v>145</v>
      </c>
      <c r="C1860" t="inlineStr">
        <is>
          <t xml:space="preserve">CONCLUIDO	</t>
        </is>
      </c>
      <c r="D1860" t="n">
        <v>10.0968</v>
      </c>
      <c r="E1860" t="n">
        <v>9.9</v>
      </c>
      <c r="F1860" t="n">
        <v>6.74</v>
      </c>
      <c r="G1860" t="n">
        <v>101.09</v>
      </c>
      <c r="H1860" t="n">
        <v>1.69</v>
      </c>
      <c r="I1860" t="n">
        <v>4</v>
      </c>
      <c r="J1860" t="n">
        <v>361.16</v>
      </c>
      <c r="K1860" t="n">
        <v>61.2</v>
      </c>
      <c r="L1860" t="n">
        <v>34.25</v>
      </c>
      <c r="M1860" t="n">
        <v>2</v>
      </c>
      <c r="N1860" t="n">
        <v>120.71</v>
      </c>
      <c r="O1860" t="n">
        <v>44777.68</v>
      </c>
      <c r="P1860" t="n">
        <v>116.16</v>
      </c>
      <c r="Q1860" t="n">
        <v>204.14</v>
      </c>
      <c r="R1860" t="n">
        <v>23.38</v>
      </c>
      <c r="S1860" t="n">
        <v>17.37</v>
      </c>
      <c r="T1860" t="n">
        <v>912.97</v>
      </c>
      <c r="U1860" t="n">
        <v>0.74</v>
      </c>
      <c r="V1860" t="n">
        <v>0.76</v>
      </c>
      <c r="W1860" t="n">
        <v>1.14</v>
      </c>
      <c r="X1860" t="n">
        <v>0.05</v>
      </c>
      <c r="Y1860" t="n">
        <v>1</v>
      </c>
      <c r="Z1860" t="n">
        <v>10</v>
      </c>
    </row>
    <row r="1861">
      <c r="A1861" t="n">
        <v>134</v>
      </c>
      <c r="B1861" t="n">
        <v>145</v>
      </c>
      <c r="C1861" t="inlineStr">
        <is>
          <t xml:space="preserve">CONCLUIDO	</t>
        </is>
      </c>
      <c r="D1861" t="n">
        <v>10.0959</v>
      </c>
      <c r="E1861" t="n">
        <v>9.9</v>
      </c>
      <c r="F1861" t="n">
        <v>6.74</v>
      </c>
      <c r="G1861" t="n">
        <v>101.1</v>
      </c>
      <c r="H1861" t="n">
        <v>1.7</v>
      </c>
      <c r="I1861" t="n">
        <v>4</v>
      </c>
      <c r="J1861" t="n">
        <v>361.83</v>
      </c>
      <c r="K1861" t="n">
        <v>61.2</v>
      </c>
      <c r="L1861" t="n">
        <v>34.5</v>
      </c>
      <c r="M1861" t="n">
        <v>2</v>
      </c>
      <c r="N1861" t="n">
        <v>121.13</v>
      </c>
      <c r="O1861" t="n">
        <v>44859.98</v>
      </c>
      <c r="P1861" t="n">
        <v>116.08</v>
      </c>
      <c r="Q1861" t="n">
        <v>204.15</v>
      </c>
      <c r="R1861" t="n">
        <v>23.38</v>
      </c>
      <c r="S1861" t="n">
        <v>17.37</v>
      </c>
      <c r="T1861" t="n">
        <v>910.65</v>
      </c>
      <c r="U1861" t="n">
        <v>0.74</v>
      </c>
      <c r="V1861" t="n">
        <v>0.76</v>
      </c>
      <c r="W1861" t="n">
        <v>1.14</v>
      </c>
      <c r="X1861" t="n">
        <v>0.05</v>
      </c>
      <c r="Y1861" t="n">
        <v>1</v>
      </c>
      <c r="Z1861" t="n">
        <v>10</v>
      </c>
    </row>
    <row r="1862">
      <c r="A1862" t="n">
        <v>135</v>
      </c>
      <c r="B1862" t="n">
        <v>145</v>
      </c>
      <c r="C1862" t="inlineStr">
        <is>
          <t xml:space="preserve">CONCLUIDO	</t>
        </is>
      </c>
      <c r="D1862" t="n">
        <v>10.0928</v>
      </c>
      <c r="E1862" t="n">
        <v>9.91</v>
      </c>
      <c r="F1862" t="n">
        <v>6.74</v>
      </c>
      <c r="G1862" t="n">
        <v>101.15</v>
      </c>
      <c r="H1862" t="n">
        <v>1.71</v>
      </c>
      <c r="I1862" t="n">
        <v>4</v>
      </c>
      <c r="J1862" t="n">
        <v>362.5</v>
      </c>
      <c r="K1862" t="n">
        <v>61.2</v>
      </c>
      <c r="L1862" t="n">
        <v>34.75</v>
      </c>
      <c r="M1862" t="n">
        <v>2</v>
      </c>
      <c r="N1862" t="n">
        <v>121.55</v>
      </c>
      <c r="O1862" t="n">
        <v>44942.4</v>
      </c>
      <c r="P1862" t="n">
        <v>116.04</v>
      </c>
      <c r="Q1862" t="n">
        <v>204.14</v>
      </c>
      <c r="R1862" t="n">
        <v>23.41</v>
      </c>
      <c r="S1862" t="n">
        <v>17.37</v>
      </c>
      <c r="T1862" t="n">
        <v>928.16</v>
      </c>
      <c r="U1862" t="n">
        <v>0.74</v>
      </c>
      <c r="V1862" t="n">
        <v>0.76</v>
      </c>
      <c r="W1862" t="n">
        <v>1.14</v>
      </c>
      <c r="X1862" t="n">
        <v>0.05</v>
      </c>
      <c r="Y1862" t="n">
        <v>1</v>
      </c>
      <c r="Z1862" t="n">
        <v>10</v>
      </c>
    </row>
    <row r="1863">
      <c r="A1863" t="n">
        <v>136</v>
      </c>
      <c r="B1863" t="n">
        <v>145</v>
      </c>
      <c r="C1863" t="inlineStr">
        <is>
          <t xml:space="preserve">CONCLUIDO	</t>
        </is>
      </c>
      <c r="D1863" t="n">
        <v>10.0931</v>
      </c>
      <c r="E1863" t="n">
        <v>9.91</v>
      </c>
      <c r="F1863" t="n">
        <v>6.74</v>
      </c>
      <c r="G1863" t="n">
        <v>101.15</v>
      </c>
      <c r="H1863" t="n">
        <v>1.72</v>
      </c>
      <c r="I1863" t="n">
        <v>4</v>
      </c>
      <c r="J1863" t="n">
        <v>363.17</v>
      </c>
      <c r="K1863" t="n">
        <v>61.2</v>
      </c>
      <c r="L1863" t="n">
        <v>35</v>
      </c>
      <c r="M1863" t="n">
        <v>2</v>
      </c>
      <c r="N1863" t="n">
        <v>121.97</v>
      </c>
      <c r="O1863" t="n">
        <v>45025.06</v>
      </c>
      <c r="P1863" t="n">
        <v>115.94</v>
      </c>
      <c r="Q1863" t="n">
        <v>204.14</v>
      </c>
      <c r="R1863" t="n">
        <v>23.42</v>
      </c>
      <c r="S1863" t="n">
        <v>17.37</v>
      </c>
      <c r="T1863" t="n">
        <v>933.0599999999999</v>
      </c>
      <c r="U1863" t="n">
        <v>0.74</v>
      </c>
      <c r="V1863" t="n">
        <v>0.76</v>
      </c>
      <c r="W1863" t="n">
        <v>1.14</v>
      </c>
      <c r="X1863" t="n">
        <v>0.05</v>
      </c>
      <c r="Y1863" t="n">
        <v>1</v>
      </c>
      <c r="Z1863" t="n">
        <v>10</v>
      </c>
    </row>
    <row r="1864">
      <c r="A1864" t="n">
        <v>137</v>
      </c>
      <c r="B1864" t="n">
        <v>145</v>
      </c>
      <c r="C1864" t="inlineStr">
        <is>
          <t xml:space="preserve">CONCLUIDO	</t>
        </is>
      </c>
      <c r="D1864" t="n">
        <v>10.0999</v>
      </c>
      <c r="E1864" t="n">
        <v>9.9</v>
      </c>
      <c r="F1864" t="n">
        <v>6.74</v>
      </c>
      <c r="G1864" t="n">
        <v>101.05</v>
      </c>
      <c r="H1864" t="n">
        <v>1.73</v>
      </c>
      <c r="I1864" t="n">
        <v>4</v>
      </c>
      <c r="J1864" t="n">
        <v>363.84</v>
      </c>
      <c r="K1864" t="n">
        <v>61.2</v>
      </c>
      <c r="L1864" t="n">
        <v>35.25</v>
      </c>
      <c r="M1864" t="n">
        <v>2</v>
      </c>
      <c r="N1864" t="n">
        <v>122.39</v>
      </c>
      <c r="O1864" t="n">
        <v>45107.96</v>
      </c>
      <c r="P1864" t="n">
        <v>115.78</v>
      </c>
      <c r="Q1864" t="n">
        <v>204.14</v>
      </c>
      <c r="R1864" t="n">
        <v>23.18</v>
      </c>
      <c r="S1864" t="n">
        <v>17.37</v>
      </c>
      <c r="T1864" t="n">
        <v>811.1799999999999</v>
      </c>
      <c r="U1864" t="n">
        <v>0.75</v>
      </c>
      <c r="V1864" t="n">
        <v>0.76</v>
      </c>
      <c r="W1864" t="n">
        <v>1.14</v>
      </c>
      <c r="X1864" t="n">
        <v>0.05</v>
      </c>
      <c r="Y1864" t="n">
        <v>1</v>
      </c>
      <c r="Z1864" t="n">
        <v>10</v>
      </c>
    </row>
    <row r="1865">
      <c r="A1865" t="n">
        <v>138</v>
      </c>
      <c r="B1865" t="n">
        <v>145</v>
      </c>
      <c r="C1865" t="inlineStr">
        <is>
          <t xml:space="preserve">CONCLUIDO	</t>
        </is>
      </c>
      <c r="D1865" t="n">
        <v>10.0982</v>
      </c>
      <c r="E1865" t="n">
        <v>9.9</v>
      </c>
      <c r="F1865" t="n">
        <v>6.74</v>
      </c>
      <c r="G1865" t="n">
        <v>101.07</v>
      </c>
      <c r="H1865" t="n">
        <v>1.74</v>
      </c>
      <c r="I1865" t="n">
        <v>4</v>
      </c>
      <c r="J1865" t="n">
        <v>364.51</v>
      </c>
      <c r="K1865" t="n">
        <v>61.2</v>
      </c>
      <c r="L1865" t="n">
        <v>35.5</v>
      </c>
      <c r="M1865" t="n">
        <v>2</v>
      </c>
      <c r="N1865" t="n">
        <v>122.82</v>
      </c>
      <c r="O1865" t="n">
        <v>45191.1</v>
      </c>
      <c r="P1865" t="n">
        <v>115.7</v>
      </c>
      <c r="Q1865" t="n">
        <v>204.14</v>
      </c>
      <c r="R1865" t="n">
        <v>23.18</v>
      </c>
      <c r="S1865" t="n">
        <v>17.37</v>
      </c>
      <c r="T1865" t="n">
        <v>811.3</v>
      </c>
      <c r="U1865" t="n">
        <v>0.75</v>
      </c>
      <c r="V1865" t="n">
        <v>0.76</v>
      </c>
      <c r="W1865" t="n">
        <v>1.14</v>
      </c>
      <c r="X1865" t="n">
        <v>0.05</v>
      </c>
      <c r="Y1865" t="n">
        <v>1</v>
      </c>
      <c r="Z1865" t="n">
        <v>10</v>
      </c>
    </row>
    <row r="1866">
      <c r="A1866" t="n">
        <v>139</v>
      </c>
      <c r="B1866" t="n">
        <v>145</v>
      </c>
      <c r="C1866" t="inlineStr">
        <is>
          <t xml:space="preserve">CONCLUIDO	</t>
        </is>
      </c>
      <c r="D1866" t="n">
        <v>10.1024</v>
      </c>
      <c r="E1866" t="n">
        <v>9.9</v>
      </c>
      <c r="F1866" t="n">
        <v>6.73</v>
      </c>
      <c r="G1866" t="n">
        <v>101.01</v>
      </c>
      <c r="H1866" t="n">
        <v>1.75</v>
      </c>
      <c r="I1866" t="n">
        <v>4</v>
      </c>
      <c r="J1866" t="n">
        <v>365.19</v>
      </c>
      <c r="K1866" t="n">
        <v>61.2</v>
      </c>
      <c r="L1866" t="n">
        <v>35.75</v>
      </c>
      <c r="M1866" t="n">
        <v>2</v>
      </c>
      <c r="N1866" t="n">
        <v>123.24</v>
      </c>
      <c r="O1866" t="n">
        <v>45274.49</v>
      </c>
      <c r="P1866" t="n">
        <v>115.63</v>
      </c>
      <c r="Q1866" t="n">
        <v>204.14</v>
      </c>
      <c r="R1866" t="n">
        <v>23.07</v>
      </c>
      <c r="S1866" t="n">
        <v>17.37</v>
      </c>
      <c r="T1866" t="n">
        <v>757.99</v>
      </c>
      <c r="U1866" t="n">
        <v>0.75</v>
      </c>
      <c r="V1866" t="n">
        <v>0.76</v>
      </c>
      <c r="W1866" t="n">
        <v>1.14</v>
      </c>
      <c r="X1866" t="n">
        <v>0.04</v>
      </c>
      <c r="Y1866" t="n">
        <v>1</v>
      </c>
      <c r="Z1866" t="n">
        <v>10</v>
      </c>
    </row>
    <row r="1867">
      <c r="A1867" t="n">
        <v>140</v>
      </c>
      <c r="B1867" t="n">
        <v>145</v>
      </c>
      <c r="C1867" t="inlineStr">
        <is>
          <t xml:space="preserve">CONCLUIDO	</t>
        </is>
      </c>
      <c r="D1867" t="n">
        <v>10.1013</v>
      </c>
      <c r="E1867" t="n">
        <v>9.9</v>
      </c>
      <c r="F1867" t="n">
        <v>6.74</v>
      </c>
      <c r="G1867" t="n">
        <v>101.03</v>
      </c>
      <c r="H1867" t="n">
        <v>1.75</v>
      </c>
      <c r="I1867" t="n">
        <v>4</v>
      </c>
      <c r="J1867" t="n">
        <v>365.87</v>
      </c>
      <c r="K1867" t="n">
        <v>61.2</v>
      </c>
      <c r="L1867" t="n">
        <v>36</v>
      </c>
      <c r="M1867" t="n">
        <v>2</v>
      </c>
      <c r="N1867" t="n">
        <v>123.67</v>
      </c>
      <c r="O1867" t="n">
        <v>45358.13</v>
      </c>
      <c r="P1867" t="n">
        <v>115.51</v>
      </c>
      <c r="Q1867" t="n">
        <v>204.14</v>
      </c>
      <c r="R1867" t="n">
        <v>23.15</v>
      </c>
      <c r="S1867" t="n">
        <v>17.37</v>
      </c>
      <c r="T1867" t="n">
        <v>797.35</v>
      </c>
      <c r="U1867" t="n">
        <v>0.75</v>
      </c>
      <c r="V1867" t="n">
        <v>0.76</v>
      </c>
      <c r="W1867" t="n">
        <v>1.14</v>
      </c>
      <c r="X1867" t="n">
        <v>0.04</v>
      </c>
      <c r="Y1867" t="n">
        <v>1</v>
      </c>
      <c r="Z1867" t="n">
        <v>10</v>
      </c>
    </row>
    <row r="1868">
      <c r="A1868" t="n">
        <v>141</v>
      </c>
      <c r="B1868" t="n">
        <v>145</v>
      </c>
      <c r="C1868" t="inlineStr">
        <is>
          <t xml:space="preserve">CONCLUIDO	</t>
        </is>
      </c>
      <c r="D1868" t="n">
        <v>10.1004</v>
      </c>
      <c r="E1868" t="n">
        <v>9.9</v>
      </c>
      <c r="F1868" t="n">
        <v>6.74</v>
      </c>
      <c r="G1868" t="n">
        <v>101.04</v>
      </c>
      <c r="H1868" t="n">
        <v>1.76</v>
      </c>
      <c r="I1868" t="n">
        <v>4</v>
      </c>
      <c r="J1868" t="n">
        <v>366.55</v>
      </c>
      <c r="K1868" t="n">
        <v>61.2</v>
      </c>
      <c r="L1868" t="n">
        <v>36.25</v>
      </c>
      <c r="M1868" t="n">
        <v>2</v>
      </c>
      <c r="N1868" t="n">
        <v>124.1</v>
      </c>
      <c r="O1868" t="n">
        <v>45442.03</v>
      </c>
      <c r="P1868" t="n">
        <v>115.44</v>
      </c>
      <c r="Q1868" t="n">
        <v>204.14</v>
      </c>
      <c r="R1868" t="n">
        <v>23.19</v>
      </c>
      <c r="S1868" t="n">
        <v>17.37</v>
      </c>
      <c r="T1868" t="n">
        <v>815.27</v>
      </c>
      <c r="U1868" t="n">
        <v>0.75</v>
      </c>
      <c r="V1868" t="n">
        <v>0.76</v>
      </c>
      <c r="W1868" t="n">
        <v>1.14</v>
      </c>
      <c r="X1868" t="n">
        <v>0.04</v>
      </c>
      <c r="Y1868" t="n">
        <v>1</v>
      </c>
      <c r="Z1868" t="n">
        <v>10</v>
      </c>
    </row>
    <row r="1869">
      <c r="A1869" t="n">
        <v>142</v>
      </c>
      <c r="B1869" t="n">
        <v>145</v>
      </c>
      <c r="C1869" t="inlineStr">
        <is>
          <t xml:space="preserve">CONCLUIDO	</t>
        </is>
      </c>
      <c r="D1869" t="n">
        <v>10.1007</v>
      </c>
      <c r="E1869" t="n">
        <v>9.9</v>
      </c>
      <c r="F1869" t="n">
        <v>6.74</v>
      </c>
      <c r="G1869" t="n">
        <v>101.03</v>
      </c>
      <c r="H1869" t="n">
        <v>1.77</v>
      </c>
      <c r="I1869" t="n">
        <v>4</v>
      </c>
      <c r="J1869" t="n">
        <v>367.23</v>
      </c>
      <c r="K1869" t="n">
        <v>61.2</v>
      </c>
      <c r="L1869" t="n">
        <v>36.5</v>
      </c>
      <c r="M1869" t="n">
        <v>2</v>
      </c>
      <c r="N1869" t="n">
        <v>124.53</v>
      </c>
      <c r="O1869" t="n">
        <v>45526.17</v>
      </c>
      <c r="P1869" t="n">
        <v>115.34</v>
      </c>
      <c r="Q1869" t="n">
        <v>204.14</v>
      </c>
      <c r="R1869" t="n">
        <v>23.22</v>
      </c>
      <c r="S1869" t="n">
        <v>17.37</v>
      </c>
      <c r="T1869" t="n">
        <v>832.3</v>
      </c>
      <c r="U1869" t="n">
        <v>0.75</v>
      </c>
      <c r="V1869" t="n">
        <v>0.76</v>
      </c>
      <c r="W1869" t="n">
        <v>1.14</v>
      </c>
      <c r="X1869" t="n">
        <v>0.04</v>
      </c>
      <c r="Y1869" t="n">
        <v>1</v>
      </c>
      <c r="Z1869" t="n">
        <v>10</v>
      </c>
    </row>
    <row r="1870">
      <c r="A1870" t="n">
        <v>143</v>
      </c>
      <c r="B1870" t="n">
        <v>145</v>
      </c>
      <c r="C1870" t="inlineStr">
        <is>
          <t xml:space="preserve">CONCLUIDO	</t>
        </is>
      </c>
      <c r="D1870" t="n">
        <v>10.0999</v>
      </c>
      <c r="E1870" t="n">
        <v>9.9</v>
      </c>
      <c r="F1870" t="n">
        <v>6.74</v>
      </c>
      <c r="G1870" t="n">
        <v>101.05</v>
      </c>
      <c r="H1870" t="n">
        <v>1.78</v>
      </c>
      <c r="I1870" t="n">
        <v>4</v>
      </c>
      <c r="J1870" t="n">
        <v>367.92</v>
      </c>
      <c r="K1870" t="n">
        <v>61.2</v>
      </c>
      <c r="L1870" t="n">
        <v>36.75</v>
      </c>
      <c r="M1870" t="n">
        <v>2</v>
      </c>
      <c r="N1870" t="n">
        <v>124.97</v>
      </c>
      <c r="O1870" t="n">
        <v>45610.57</v>
      </c>
      <c r="P1870" t="n">
        <v>115.32</v>
      </c>
      <c r="Q1870" t="n">
        <v>204.14</v>
      </c>
      <c r="R1870" t="n">
        <v>23.23</v>
      </c>
      <c r="S1870" t="n">
        <v>17.37</v>
      </c>
      <c r="T1870" t="n">
        <v>838.62</v>
      </c>
      <c r="U1870" t="n">
        <v>0.75</v>
      </c>
      <c r="V1870" t="n">
        <v>0.76</v>
      </c>
      <c r="W1870" t="n">
        <v>1.14</v>
      </c>
      <c r="X1870" t="n">
        <v>0.05</v>
      </c>
      <c r="Y1870" t="n">
        <v>1</v>
      </c>
      <c r="Z1870" t="n">
        <v>10</v>
      </c>
    </row>
    <row r="1871">
      <c r="A1871" t="n">
        <v>144</v>
      </c>
      <c r="B1871" t="n">
        <v>145</v>
      </c>
      <c r="C1871" t="inlineStr">
        <is>
          <t xml:space="preserve">CONCLUIDO	</t>
        </is>
      </c>
      <c r="D1871" t="n">
        <v>10.0985</v>
      </c>
      <c r="E1871" t="n">
        <v>9.9</v>
      </c>
      <c r="F1871" t="n">
        <v>6.74</v>
      </c>
      <c r="G1871" t="n">
        <v>101.07</v>
      </c>
      <c r="H1871" t="n">
        <v>1.79</v>
      </c>
      <c r="I1871" t="n">
        <v>4</v>
      </c>
      <c r="J1871" t="n">
        <v>368.6</v>
      </c>
      <c r="K1871" t="n">
        <v>61.2</v>
      </c>
      <c r="L1871" t="n">
        <v>37</v>
      </c>
      <c r="M1871" t="n">
        <v>2</v>
      </c>
      <c r="N1871" t="n">
        <v>125.4</v>
      </c>
      <c r="O1871" t="n">
        <v>45695.24</v>
      </c>
      <c r="P1871" t="n">
        <v>115.3</v>
      </c>
      <c r="Q1871" t="n">
        <v>204.14</v>
      </c>
      <c r="R1871" t="n">
        <v>23.23</v>
      </c>
      <c r="S1871" t="n">
        <v>17.37</v>
      </c>
      <c r="T1871" t="n">
        <v>839.35</v>
      </c>
      <c r="U1871" t="n">
        <v>0.75</v>
      </c>
      <c r="V1871" t="n">
        <v>0.76</v>
      </c>
      <c r="W1871" t="n">
        <v>1.14</v>
      </c>
      <c r="X1871" t="n">
        <v>0.05</v>
      </c>
      <c r="Y1871" t="n">
        <v>1</v>
      </c>
      <c r="Z1871" t="n">
        <v>10</v>
      </c>
    </row>
    <row r="1872">
      <c r="A1872" t="n">
        <v>145</v>
      </c>
      <c r="B1872" t="n">
        <v>145</v>
      </c>
      <c r="C1872" t="inlineStr">
        <is>
          <t xml:space="preserve">CONCLUIDO	</t>
        </is>
      </c>
      <c r="D1872" t="n">
        <v>10.0968</v>
      </c>
      <c r="E1872" t="n">
        <v>9.9</v>
      </c>
      <c r="F1872" t="n">
        <v>6.74</v>
      </c>
      <c r="G1872" t="n">
        <v>101.09</v>
      </c>
      <c r="H1872" t="n">
        <v>1.8</v>
      </c>
      <c r="I1872" t="n">
        <v>4</v>
      </c>
      <c r="J1872" t="n">
        <v>369.29</v>
      </c>
      <c r="K1872" t="n">
        <v>61.2</v>
      </c>
      <c r="L1872" t="n">
        <v>37.25</v>
      </c>
      <c r="M1872" t="n">
        <v>2</v>
      </c>
      <c r="N1872" t="n">
        <v>125.84</v>
      </c>
      <c r="O1872" t="n">
        <v>45780.16</v>
      </c>
      <c r="P1872" t="n">
        <v>115.25</v>
      </c>
      <c r="Q1872" t="n">
        <v>204.14</v>
      </c>
      <c r="R1872" t="n">
        <v>23.34</v>
      </c>
      <c r="S1872" t="n">
        <v>17.37</v>
      </c>
      <c r="T1872" t="n">
        <v>892.14</v>
      </c>
      <c r="U1872" t="n">
        <v>0.74</v>
      </c>
      <c r="V1872" t="n">
        <v>0.76</v>
      </c>
      <c r="W1872" t="n">
        <v>1.14</v>
      </c>
      <c r="X1872" t="n">
        <v>0.05</v>
      </c>
      <c r="Y1872" t="n">
        <v>1</v>
      </c>
      <c r="Z1872" t="n">
        <v>10</v>
      </c>
    </row>
    <row r="1873">
      <c r="A1873" t="n">
        <v>146</v>
      </c>
      <c r="B1873" t="n">
        <v>145</v>
      </c>
      <c r="C1873" t="inlineStr">
        <is>
          <t xml:space="preserve">CONCLUIDO	</t>
        </is>
      </c>
      <c r="D1873" t="n">
        <v>10.097</v>
      </c>
      <c r="E1873" t="n">
        <v>9.9</v>
      </c>
      <c r="F1873" t="n">
        <v>6.74</v>
      </c>
      <c r="G1873" t="n">
        <v>101.09</v>
      </c>
      <c r="H1873" t="n">
        <v>1.81</v>
      </c>
      <c r="I1873" t="n">
        <v>4</v>
      </c>
      <c r="J1873" t="n">
        <v>369.98</v>
      </c>
      <c r="K1873" t="n">
        <v>61.2</v>
      </c>
      <c r="L1873" t="n">
        <v>37.5</v>
      </c>
      <c r="M1873" t="n">
        <v>2</v>
      </c>
      <c r="N1873" t="n">
        <v>126.28</v>
      </c>
      <c r="O1873" t="n">
        <v>45865.47</v>
      </c>
      <c r="P1873" t="n">
        <v>115.04</v>
      </c>
      <c r="Q1873" t="n">
        <v>204.14</v>
      </c>
      <c r="R1873" t="n">
        <v>23.36</v>
      </c>
      <c r="S1873" t="n">
        <v>17.37</v>
      </c>
      <c r="T1873" t="n">
        <v>902.05</v>
      </c>
      <c r="U1873" t="n">
        <v>0.74</v>
      </c>
      <c r="V1873" t="n">
        <v>0.76</v>
      </c>
      <c r="W1873" t="n">
        <v>1.14</v>
      </c>
      <c r="X1873" t="n">
        <v>0.05</v>
      </c>
      <c r="Y1873" t="n">
        <v>1</v>
      </c>
      <c r="Z1873" t="n">
        <v>10</v>
      </c>
    </row>
    <row r="1874">
      <c r="A1874" t="n">
        <v>147</v>
      </c>
      <c r="B1874" t="n">
        <v>145</v>
      </c>
      <c r="C1874" t="inlineStr">
        <is>
          <t xml:space="preserve">CONCLUIDO	</t>
        </is>
      </c>
      <c r="D1874" t="n">
        <v>10.0939</v>
      </c>
      <c r="E1874" t="n">
        <v>9.91</v>
      </c>
      <c r="F1874" t="n">
        <v>6.74</v>
      </c>
      <c r="G1874" t="n">
        <v>101.13</v>
      </c>
      <c r="H1874" t="n">
        <v>1.82</v>
      </c>
      <c r="I1874" t="n">
        <v>4</v>
      </c>
      <c r="J1874" t="n">
        <v>370.67</v>
      </c>
      <c r="K1874" t="n">
        <v>61.2</v>
      </c>
      <c r="L1874" t="n">
        <v>37.75</v>
      </c>
      <c r="M1874" t="n">
        <v>2</v>
      </c>
      <c r="N1874" t="n">
        <v>126.73</v>
      </c>
      <c r="O1874" t="n">
        <v>45950.92</v>
      </c>
      <c r="P1874" t="n">
        <v>115.05</v>
      </c>
      <c r="Q1874" t="n">
        <v>204.14</v>
      </c>
      <c r="R1874" t="n">
        <v>23.38</v>
      </c>
      <c r="S1874" t="n">
        <v>17.37</v>
      </c>
      <c r="T1874" t="n">
        <v>912.46</v>
      </c>
      <c r="U1874" t="n">
        <v>0.74</v>
      </c>
      <c r="V1874" t="n">
        <v>0.76</v>
      </c>
      <c r="W1874" t="n">
        <v>1.14</v>
      </c>
      <c r="X1874" t="n">
        <v>0.05</v>
      </c>
      <c r="Y1874" t="n">
        <v>1</v>
      </c>
      <c r="Z1874" t="n">
        <v>10</v>
      </c>
    </row>
    <row r="1875">
      <c r="A1875" t="n">
        <v>148</v>
      </c>
      <c r="B1875" t="n">
        <v>145</v>
      </c>
      <c r="C1875" t="inlineStr">
        <is>
          <t xml:space="preserve">CONCLUIDO	</t>
        </is>
      </c>
      <c r="D1875" t="n">
        <v>10.0953</v>
      </c>
      <c r="E1875" t="n">
        <v>9.91</v>
      </c>
      <c r="F1875" t="n">
        <v>6.74</v>
      </c>
      <c r="G1875" t="n">
        <v>101.11</v>
      </c>
      <c r="H1875" t="n">
        <v>1.82</v>
      </c>
      <c r="I1875" t="n">
        <v>4</v>
      </c>
      <c r="J1875" t="n">
        <v>371.37</v>
      </c>
      <c r="K1875" t="n">
        <v>61.2</v>
      </c>
      <c r="L1875" t="n">
        <v>38</v>
      </c>
      <c r="M1875" t="n">
        <v>2</v>
      </c>
      <c r="N1875" t="n">
        <v>127.17</v>
      </c>
      <c r="O1875" t="n">
        <v>46036.65</v>
      </c>
      <c r="P1875" t="n">
        <v>114.91</v>
      </c>
      <c r="Q1875" t="n">
        <v>204.16</v>
      </c>
      <c r="R1875" t="n">
        <v>23.31</v>
      </c>
      <c r="S1875" t="n">
        <v>17.37</v>
      </c>
      <c r="T1875" t="n">
        <v>876.41</v>
      </c>
      <c r="U1875" t="n">
        <v>0.75</v>
      </c>
      <c r="V1875" t="n">
        <v>0.76</v>
      </c>
      <c r="W1875" t="n">
        <v>1.14</v>
      </c>
      <c r="X1875" t="n">
        <v>0.05</v>
      </c>
      <c r="Y1875" t="n">
        <v>1</v>
      </c>
      <c r="Z1875" t="n">
        <v>10</v>
      </c>
    </row>
    <row r="1876">
      <c r="A1876" t="n">
        <v>149</v>
      </c>
      <c r="B1876" t="n">
        <v>145</v>
      </c>
      <c r="C1876" t="inlineStr">
        <is>
          <t xml:space="preserve">CONCLUIDO	</t>
        </is>
      </c>
      <c r="D1876" t="n">
        <v>10.0993</v>
      </c>
      <c r="E1876" t="n">
        <v>9.9</v>
      </c>
      <c r="F1876" t="n">
        <v>6.74</v>
      </c>
      <c r="G1876" t="n">
        <v>101.05</v>
      </c>
      <c r="H1876" t="n">
        <v>1.83</v>
      </c>
      <c r="I1876" t="n">
        <v>4</v>
      </c>
      <c r="J1876" t="n">
        <v>372.07</v>
      </c>
      <c r="K1876" t="n">
        <v>61.2</v>
      </c>
      <c r="L1876" t="n">
        <v>38.25</v>
      </c>
      <c r="M1876" t="n">
        <v>2</v>
      </c>
      <c r="N1876" t="n">
        <v>127.62</v>
      </c>
      <c r="O1876" t="n">
        <v>46122.64</v>
      </c>
      <c r="P1876" t="n">
        <v>114.75</v>
      </c>
      <c r="Q1876" t="n">
        <v>204.14</v>
      </c>
      <c r="R1876" t="n">
        <v>23.26</v>
      </c>
      <c r="S1876" t="n">
        <v>17.37</v>
      </c>
      <c r="T1876" t="n">
        <v>854.53</v>
      </c>
      <c r="U1876" t="n">
        <v>0.75</v>
      </c>
      <c r="V1876" t="n">
        <v>0.76</v>
      </c>
      <c r="W1876" t="n">
        <v>1.14</v>
      </c>
      <c r="X1876" t="n">
        <v>0.05</v>
      </c>
      <c r="Y1876" t="n">
        <v>1</v>
      </c>
      <c r="Z1876" t="n">
        <v>10</v>
      </c>
    </row>
    <row r="1877">
      <c r="A1877" t="n">
        <v>150</v>
      </c>
      <c r="B1877" t="n">
        <v>145</v>
      </c>
      <c r="C1877" t="inlineStr">
        <is>
          <t xml:space="preserve">CONCLUIDO	</t>
        </is>
      </c>
      <c r="D1877" t="n">
        <v>10.0965</v>
      </c>
      <c r="E1877" t="n">
        <v>9.9</v>
      </c>
      <c r="F1877" t="n">
        <v>6.74</v>
      </c>
      <c r="G1877" t="n">
        <v>101.1</v>
      </c>
      <c r="H1877" t="n">
        <v>1.84</v>
      </c>
      <c r="I1877" t="n">
        <v>4</v>
      </c>
      <c r="J1877" t="n">
        <v>372.77</v>
      </c>
      <c r="K1877" t="n">
        <v>61.2</v>
      </c>
      <c r="L1877" t="n">
        <v>38.5</v>
      </c>
      <c r="M1877" t="n">
        <v>2</v>
      </c>
      <c r="N1877" t="n">
        <v>128.07</v>
      </c>
      <c r="O1877" t="n">
        <v>46208.91</v>
      </c>
      <c r="P1877" t="n">
        <v>114.75</v>
      </c>
      <c r="Q1877" t="n">
        <v>204.14</v>
      </c>
      <c r="R1877" t="n">
        <v>23.28</v>
      </c>
      <c r="S1877" t="n">
        <v>17.37</v>
      </c>
      <c r="T1877" t="n">
        <v>862.4400000000001</v>
      </c>
      <c r="U1877" t="n">
        <v>0.75</v>
      </c>
      <c r="V1877" t="n">
        <v>0.76</v>
      </c>
      <c r="W1877" t="n">
        <v>1.14</v>
      </c>
      <c r="X1877" t="n">
        <v>0.05</v>
      </c>
      <c r="Y1877" t="n">
        <v>1</v>
      </c>
      <c r="Z1877" t="n">
        <v>10</v>
      </c>
    </row>
    <row r="1878">
      <c r="A1878" t="n">
        <v>151</v>
      </c>
      <c r="B1878" t="n">
        <v>145</v>
      </c>
      <c r="C1878" t="inlineStr">
        <is>
          <t xml:space="preserve">CONCLUIDO	</t>
        </is>
      </c>
      <c r="D1878" t="n">
        <v>10.0962</v>
      </c>
      <c r="E1878" t="n">
        <v>9.9</v>
      </c>
      <c r="F1878" t="n">
        <v>6.74</v>
      </c>
      <c r="G1878" t="n">
        <v>101.1</v>
      </c>
      <c r="H1878" t="n">
        <v>1.85</v>
      </c>
      <c r="I1878" t="n">
        <v>4</v>
      </c>
      <c r="J1878" t="n">
        <v>373.47</v>
      </c>
      <c r="K1878" t="n">
        <v>61.2</v>
      </c>
      <c r="L1878" t="n">
        <v>38.75</v>
      </c>
      <c r="M1878" t="n">
        <v>2</v>
      </c>
      <c r="N1878" t="n">
        <v>128.52</v>
      </c>
      <c r="O1878" t="n">
        <v>46295.45</v>
      </c>
      <c r="P1878" t="n">
        <v>114.68</v>
      </c>
      <c r="Q1878" t="n">
        <v>204.14</v>
      </c>
      <c r="R1878" t="n">
        <v>23.34</v>
      </c>
      <c r="S1878" t="n">
        <v>17.37</v>
      </c>
      <c r="T1878" t="n">
        <v>891.45</v>
      </c>
      <c r="U1878" t="n">
        <v>0.74</v>
      </c>
      <c r="V1878" t="n">
        <v>0.76</v>
      </c>
      <c r="W1878" t="n">
        <v>1.14</v>
      </c>
      <c r="X1878" t="n">
        <v>0.05</v>
      </c>
      <c r="Y1878" t="n">
        <v>1</v>
      </c>
      <c r="Z1878" t="n">
        <v>10</v>
      </c>
    </row>
    <row r="1879">
      <c r="A1879" t="n">
        <v>152</v>
      </c>
      <c r="B1879" t="n">
        <v>145</v>
      </c>
      <c r="C1879" t="inlineStr">
        <is>
          <t xml:space="preserve">CONCLUIDO	</t>
        </is>
      </c>
      <c r="D1879" t="n">
        <v>10.0987</v>
      </c>
      <c r="E1879" t="n">
        <v>9.9</v>
      </c>
      <c r="F1879" t="n">
        <v>6.74</v>
      </c>
      <c r="G1879" t="n">
        <v>101.06</v>
      </c>
      <c r="H1879" t="n">
        <v>1.86</v>
      </c>
      <c r="I1879" t="n">
        <v>4</v>
      </c>
      <c r="J1879" t="n">
        <v>374.17</v>
      </c>
      <c r="K1879" t="n">
        <v>61.2</v>
      </c>
      <c r="L1879" t="n">
        <v>39</v>
      </c>
      <c r="M1879" t="n">
        <v>2</v>
      </c>
      <c r="N1879" t="n">
        <v>128.97</v>
      </c>
      <c r="O1879" t="n">
        <v>46382.28</v>
      </c>
      <c r="P1879" t="n">
        <v>114.59</v>
      </c>
      <c r="Q1879" t="n">
        <v>204.15</v>
      </c>
      <c r="R1879" t="n">
        <v>23.22</v>
      </c>
      <c r="S1879" t="n">
        <v>17.37</v>
      </c>
      <c r="T1879" t="n">
        <v>834.3</v>
      </c>
      <c r="U1879" t="n">
        <v>0.75</v>
      </c>
      <c r="V1879" t="n">
        <v>0.76</v>
      </c>
      <c r="W1879" t="n">
        <v>1.14</v>
      </c>
      <c r="X1879" t="n">
        <v>0.05</v>
      </c>
      <c r="Y1879" t="n">
        <v>1</v>
      </c>
      <c r="Z1879" t="n">
        <v>10</v>
      </c>
    </row>
    <row r="1880">
      <c r="A1880" t="n">
        <v>153</v>
      </c>
      <c r="B1880" t="n">
        <v>145</v>
      </c>
      <c r="C1880" t="inlineStr">
        <is>
          <t xml:space="preserve">CONCLUIDO	</t>
        </is>
      </c>
      <c r="D1880" t="n">
        <v>10.0959</v>
      </c>
      <c r="E1880" t="n">
        <v>9.9</v>
      </c>
      <c r="F1880" t="n">
        <v>6.74</v>
      </c>
      <c r="G1880" t="n">
        <v>101.1</v>
      </c>
      <c r="H1880" t="n">
        <v>1.87</v>
      </c>
      <c r="I1880" t="n">
        <v>4</v>
      </c>
      <c r="J1880" t="n">
        <v>374.88</v>
      </c>
      <c r="K1880" t="n">
        <v>61.2</v>
      </c>
      <c r="L1880" t="n">
        <v>39.25</v>
      </c>
      <c r="M1880" t="n">
        <v>2</v>
      </c>
      <c r="N1880" t="n">
        <v>129.43</v>
      </c>
      <c r="O1880" t="n">
        <v>46469.38</v>
      </c>
      <c r="P1880" t="n">
        <v>114.5</v>
      </c>
      <c r="Q1880" t="n">
        <v>204.14</v>
      </c>
      <c r="R1880" t="n">
        <v>23.27</v>
      </c>
      <c r="S1880" t="n">
        <v>17.37</v>
      </c>
      <c r="T1880" t="n">
        <v>858.8</v>
      </c>
      <c r="U1880" t="n">
        <v>0.75</v>
      </c>
      <c r="V1880" t="n">
        <v>0.76</v>
      </c>
      <c r="W1880" t="n">
        <v>1.14</v>
      </c>
      <c r="X1880" t="n">
        <v>0.05</v>
      </c>
      <c r="Y1880" t="n">
        <v>1</v>
      </c>
      <c r="Z1880" t="n">
        <v>10</v>
      </c>
    </row>
    <row r="1881">
      <c r="A1881" t="n">
        <v>154</v>
      </c>
      <c r="B1881" t="n">
        <v>145</v>
      </c>
      <c r="C1881" t="inlineStr">
        <is>
          <t xml:space="preserve">CONCLUIDO	</t>
        </is>
      </c>
      <c r="D1881" t="n">
        <v>10.0956</v>
      </c>
      <c r="E1881" t="n">
        <v>9.91</v>
      </c>
      <c r="F1881" t="n">
        <v>6.74</v>
      </c>
      <c r="G1881" t="n">
        <v>101.11</v>
      </c>
      <c r="H1881" t="n">
        <v>1.88</v>
      </c>
      <c r="I1881" t="n">
        <v>4</v>
      </c>
      <c r="J1881" t="n">
        <v>375.59</v>
      </c>
      <c r="K1881" t="n">
        <v>61.2</v>
      </c>
      <c r="L1881" t="n">
        <v>39.5</v>
      </c>
      <c r="M1881" t="n">
        <v>2</v>
      </c>
      <c r="N1881" t="n">
        <v>129.89</v>
      </c>
      <c r="O1881" t="n">
        <v>46556.77</v>
      </c>
      <c r="P1881" t="n">
        <v>114.3</v>
      </c>
      <c r="Q1881" t="n">
        <v>204.15</v>
      </c>
      <c r="R1881" t="n">
        <v>23.31</v>
      </c>
      <c r="S1881" t="n">
        <v>17.37</v>
      </c>
      <c r="T1881" t="n">
        <v>877.61</v>
      </c>
      <c r="U1881" t="n">
        <v>0.75</v>
      </c>
      <c r="V1881" t="n">
        <v>0.76</v>
      </c>
      <c r="W1881" t="n">
        <v>1.14</v>
      </c>
      <c r="X1881" t="n">
        <v>0.05</v>
      </c>
      <c r="Y1881" t="n">
        <v>1</v>
      </c>
      <c r="Z1881" t="n">
        <v>10</v>
      </c>
    </row>
    <row r="1882">
      <c r="A1882" t="n">
        <v>155</v>
      </c>
      <c r="B1882" t="n">
        <v>145</v>
      </c>
      <c r="C1882" t="inlineStr">
        <is>
          <t xml:space="preserve">CONCLUIDO	</t>
        </is>
      </c>
      <c r="D1882" t="n">
        <v>10.0914</v>
      </c>
      <c r="E1882" t="n">
        <v>9.91</v>
      </c>
      <c r="F1882" t="n">
        <v>6.74</v>
      </c>
      <c r="G1882" t="n">
        <v>101.17</v>
      </c>
      <c r="H1882" t="n">
        <v>1.88</v>
      </c>
      <c r="I1882" t="n">
        <v>4</v>
      </c>
      <c r="J1882" t="n">
        <v>376.3</v>
      </c>
      <c r="K1882" t="n">
        <v>61.2</v>
      </c>
      <c r="L1882" t="n">
        <v>39.75</v>
      </c>
      <c r="M1882" t="n">
        <v>2</v>
      </c>
      <c r="N1882" t="n">
        <v>130.35</v>
      </c>
      <c r="O1882" t="n">
        <v>46644.44</v>
      </c>
      <c r="P1882" t="n">
        <v>114.27</v>
      </c>
      <c r="Q1882" t="n">
        <v>204.14</v>
      </c>
      <c r="R1882" t="n">
        <v>23.51</v>
      </c>
      <c r="S1882" t="n">
        <v>17.37</v>
      </c>
      <c r="T1882" t="n">
        <v>975.99</v>
      </c>
      <c r="U1882" t="n">
        <v>0.74</v>
      </c>
      <c r="V1882" t="n">
        <v>0.76</v>
      </c>
      <c r="W1882" t="n">
        <v>1.14</v>
      </c>
      <c r="X1882" t="n">
        <v>0.05</v>
      </c>
      <c r="Y1882" t="n">
        <v>1</v>
      </c>
      <c r="Z1882" t="n">
        <v>10</v>
      </c>
    </row>
    <row r="1883">
      <c r="A1883" t="n">
        <v>156</v>
      </c>
      <c r="B1883" t="n">
        <v>145</v>
      </c>
      <c r="C1883" t="inlineStr">
        <is>
          <t xml:space="preserve">CONCLUIDO	</t>
        </is>
      </c>
      <c r="D1883" t="n">
        <v>10.0914</v>
      </c>
      <c r="E1883" t="n">
        <v>9.91</v>
      </c>
      <c r="F1883" t="n">
        <v>6.74</v>
      </c>
      <c r="G1883" t="n">
        <v>101.17</v>
      </c>
      <c r="H1883" t="n">
        <v>1.89</v>
      </c>
      <c r="I1883" t="n">
        <v>4</v>
      </c>
      <c r="J1883" t="n">
        <v>377.01</v>
      </c>
      <c r="K1883" t="n">
        <v>61.2</v>
      </c>
      <c r="L1883" t="n">
        <v>40</v>
      </c>
      <c r="M1883" t="n">
        <v>2</v>
      </c>
      <c r="N1883" t="n">
        <v>130.81</v>
      </c>
      <c r="O1883" t="n">
        <v>46732.41</v>
      </c>
      <c r="P1883" t="n">
        <v>114.02</v>
      </c>
      <c r="Q1883" t="n">
        <v>204.15</v>
      </c>
      <c r="R1883" t="n">
        <v>23.4</v>
      </c>
      <c r="S1883" t="n">
        <v>17.37</v>
      </c>
      <c r="T1883" t="n">
        <v>923.09</v>
      </c>
      <c r="U1883" t="n">
        <v>0.74</v>
      </c>
      <c r="V1883" t="n">
        <v>0.76</v>
      </c>
      <c r="W1883" t="n">
        <v>1.14</v>
      </c>
      <c r="X1883" t="n">
        <v>0.05</v>
      </c>
      <c r="Y1883" t="n">
        <v>1</v>
      </c>
      <c r="Z1883" t="n">
        <v>10</v>
      </c>
    </row>
    <row r="1884">
      <c r="A1884" t="n">
        <v>0</v>
      </c>
      <c r="B1884" t="n">
        <v>65</v>
      </c>
      <c r="C1884" t="inlineStr">
        <is>
          <t xml:space="preserve">CONCLUIDO	</t>
        </is>
      </c>
      <c r="D1884" t="n">
        <v>8.444599999999999</v>
      </c>
      <c r="E1884" t="n">
        <v>11.84</v>
      </c>
      <c r="F1884" t="n">
        <v>7.95</v>
      </c>
      <c r="G1884" t="n">
        <v>7.57</v>
      </c>
      <c r="H1884" t="n">
        <v>0.13</v>
      </c>
      <c r="I1884" t="n">
        <v>63</v>
      </c>
      <c r="J1884" t="n">
        <v>133.21</v>
      </c>
      <c r="K1884" t="n">
        <v>46.47</v>
      </c>
      <c r="L1884" t="n">
        <v>1</v>
      </c>
      <c r="M1884" t="n">
        <v>61</v>
      </c>
      <c r="N1884" t="n">
        <v>20.75</v>
      </c>
      <c r="O1884" t="n">
        <v>16663.42</v>
      </c>
      <c r="P1884" t="n">
        <v>86.56</v>
      </c>
      <c r="Q1884" t="n">
        <v>204.24</v>
      </c>
      <c r="R1884" t="n">
        <v>61.16</v>
      </c>
      <c r="S1884" t="n">
        <v>17.37</v>
      </c>
      <c r="T1884" t="n">
        <v>19507.7</v>
      </c>
      <c r="U1884" t="n">
        <v>0.28</v>
      </c>
      <c r="V1884" t="n">
        <v>0.64</v>
      </c>
      <c r="W1884" t="n">
        <v>1.23</v>
      </c>
      <c r="X1884" t="n">
        <v>1.25</v>
      </c>
      <c r="Y1884" t="n">
        <v>1</v>
      </c>
      <c r="Z1884" t="n">
        <v>10</v>
      </c>
    </row>
    <row r="1885">
      <c r="A1885" t="n">
        <v>1</v>
      </c>
      <c r="B1885" t="n">
        <v>65</v>
      </c>
      <c r="C1885" t="inlineStr">
        <is>
          <t xml:space="preserve">CONCLUIDO	</t>
        </is>
      </c>
      <c r="D1885" t="n">
        <v>8.9374</v>
      </c>
      <c r="E1885" t="n">
        <v>11.19</v>
      </c>
      <c r="F1885" t="n">
        <v>7.67</v>
      </c>
      <c r="G1885" t="n">
        <v>9.4</v>
      </c>
      <c r="H1885" t="n">
        <v>0.17</v>
      </c>
      <c r="I1885" t="n">
        <v>49</v>
      </c>
      <c r="J1885" t="n">
        <v>133.55</v>
      </c>
      <c r="K1885" t="n">
        <v>46.47</v>
      </c>
      <c r="L1885" t="n">
        <v>1.25</v>
      </c>
      <c r="M1885" t="n">
        <v>47</v>
      </c>
      <c r="N1885" t="n">
        <v>20.83</v>
      </c>
      <c r="O1885" t="n">
        <v>16704.7</v>
      </c>
      <c r="P1885" t="n">
        <v>83.36</v>
      </c>
      <c r="Q1885" t="n">
        <v>204.24</v>
      </c>
      <c r="R1885" t="n">
        <v>52.73</v>
      </c>
      <c r="S1885" t="n">
        <v>17.37</v>
      </c>
      <c r="T1885" t="n">
        <v>15361.07</v>
      </c>
      <c r="U1885" t="n">
        <v>0.33</v>
      </c>
      <c r="V1885" t="n">
        <v>0.67</v>
      </c>
      <c r="W1885" t="n">
        <v>1.21</v>
      </c>
      <c r="X1885" t="n">
        <v>0.98</v>
      </c>
      <c r="Y1885" t="n">
        <v>1</v>
      </c>
      <c r="Z1885" t="n">
        <v>10</v>
      </c>
    </row>
    <row r="1886">
      <c r="A1886" t="n">
        <v>2</v>
      </c>
      <c r="B1886" t="n">
        <v>65</v>
      </c>
      <c r="C1886" t="inlineStr">
        <is>
          <t xml:space="preserve">CONCLUIDO	</t>
        </is>
      </c>
      <c r="D1886" t="n">
        <v>9.3134</v>
      </c>
      <c r="E1886" t="n">
        <v>10.74</v>
      </c>
      <c r="F1886" t="n">
        <v>7.47</v>
      </c>
      <c r="G1886" t="n">
        <v>11.2</v>
      </c>
      <c r="H1886" t="n">
        <v>0.2</v>
      </c>
      <c r="I1886" t="n">
        <v>40</v>
      </c>
      <c r="J1886" t="n">
        <v>133.88</v>
      </c>
      <c r="K1886" t="n">
        <v>46.47</v>
      </c>
      <c r="L1886" t="n">
        <v>1.5</v>
      </c>
      <c r="M1886" t="n">
        <v>38</v>
      </c>
      <c r="N1886" t="n">
        <v>20.91</v>
      </c>
      <c r="O1886" t="n">
        <v>16746.01</v>
      </c>
      <c r="P1886" t="n">
        <v>80.81999999999999</v>
      </c>
      <c r="Q1886" t="n">
        <v>204.15</v>
      </c>
      <c r="R1886" t="n">
        <v>45.98</v>
      </c>
      <c r="S1886" t="n">
        <v>17.37</v>
      </c>
      <c r="T1886" t="n">
        <v>12032.11</v>
      </c>
      <c r="U1886" t="n">
        <v>0.38</v>
      </c>
      <c r="V1886" t="n">
        <v>0.68</v>
      </c>
      <c r="W1886" t="n">
        <v>1.2</v>
      </c>
      <c r="X1886" t="n">
        <v>0.78</v>
      </c>
      <c r="Y1886" t="n">
        <v>1</v>
      </c>
      <c r="Z1886" t="n">
        <v>10</v>
      </c>
    </row>
    <row r="1887">
      <c r="A1887" t="n">
        <v>3</v>
      </c>
      <c r="B1887" t="n">
        <v>65</v>
      </c>
      <c r="C1887" t="inlineStr">
        <is>
          <t xml:space="preserve">CONCLUIDO	</t>
        </is>
      </c>
      <c r="D1887" t="n">
        <v>9.5587</v>
      </c>
      <c r="E1887" t="n">
        <v>10.46</v>
      </c>
      <c r="F1887" t="n">
        <v>7.36</v>
      </c>
      <c r="G1887" t="n">
        <v>12.98</v>
      </c>
      <c r="H1887" t="n">
        <v>0.23</v>
      </c>
      <c r="I1887" t="n">
        <v>34</v>
      </c>
      <c r="J1887" t="n">
        <v>134.22</v>
      </c>
      <c r="K1887" t="n">
        <v>46.47</v>
      </c>
      <c r="L1887" t="n">
        <v>1.75</v>
      </c>
      <c r="M1887" t="n">
        <v>32</v>
      </c>
      <c r="N1887" t="n">
        <v>21</v>
      </c>
      <c r="O1887" t="n">
        <v>16787.35</v>
      </c>
      <c r="P1887" t="n">
        <v>79.31</v>
      </c>
      <c r="Q1887" t="n">
        <v>204.14</v>
      </c>
      <c r="R1887" t="n">
        <v>42.66</v>
      </c>
      <c r="S1887" t="n">
        <v>17.37</v>
      </c>
      <c r="T1887" t="n">
        <v>10401.27</v>
      </c>
      <c r="U1887" t="n">
        <v>0.41</v>
      </c>
      <c r="V1887" t="n">
        <v>0.6899999999999999</v>
      </c>
      <c r="W1887" t="n">
        <v>1.19</v>
      </c>
      <c r="X1887" t="n">
        <v>0.66</v>
      </c>
      <c r="Y1887" t="n">
        <v>1</v>
      </c>
      <c r="Z1887" t="n">
        <v>10</v>
      </c>
    </row>
    <row r="1888">
      <c r="A1888" t="n">
        <v>4</v>
      </c>
      <c r="B1888" t="n">
        <v>65</v>
      </c>
      <c r="C1888" t="inlineStr">
        <is>
          <t xml:space="preserve">CONCLUIDO	</t>
        </is>
      </c>
      <c r="D1888" t="n">
        <v>9.7738</v>
      </c>
      <c r="E1888" t="n">
        <v>10.23</v>
      </c>
      <c r="F1888" t="n">
        <v>7.26</v>
      </c>
      <c r="G1888" t="n">
        <v>15.02</v>
      </c>
      <c r="H1888" t="n">
        <v>0.26</v>
      </c>
      <c r="I1888" t="n">
        <v>29</v>
      </c>
      <c r="J1888" t="n">
        <v>134.55</v>
      </c>
      <c r="K1888" t="n">
        <v>46.47</v>
      </c>
      <c r="L1888" t="n">
        <v>2</v>
      </c>
      <c r="M1888" t="n">
        <v>27</v>
      </c>
      <c r="N1888" t="n">
        <v>21.09</v>
      </c>
      <c r="O1888" t="n">
        <v>16828.84</v>
      </c>
      <c r="P1888" t="n">
        <v>78.05</v>
      </c>
      <c r="Q1888" t="n">
        <v>204.14</v>
      </c>
      <c r="R1888" t="n">
        <v>39.69</v>
      </c>
      <c r="S1888" t="n">
        <v>17.37</v>
      </c>
      <c r="T1888" t="n">
        <v>8942.49</v>
      </c>
      <c r="U1888" t="n">
        <v>0.44</v>
      </c>
      <c r="V1888" t="n">
        <v>0.7</v>
      </c>
      <c r="W1888" t="n">
        <v>1.18</v>
      </c>
      <c r="X1888" t="n">
        <v>0.57</v>
      </c>
      <c r="Y1888" t="n">
        <v>1</v>
      </c>
      <c r="Z1888" t="n">
        <v>10</v>
      </c>
    </row>
    <row r="1889">
      <c r="A1889" t="n">
        <v>5</v>
      </c>
      <c r="B1889" t="n">
        <v>65</v>
      </c>
      <c r="C1889" t="inlineStr">
        <is>
          <t xml:space="preserve">CONCLUIDO	</t>
        </is>
      </c>
      <c r="D1889" t="n">
        <v>9.908899999999999</v>
      </c>
      <c r="E1889" t="n">
        <v>10.09</v>
      </c>
      <c r="F1889" t="n">
        <v>7.2</v>
      </c>
      <c r="G1889" t="n">
        <v>16.62</v>
      </c>
      <c r="H1889" t="n">
        <v>0.29</v>
      </c>
      <c r="I1889" t="n">
        <v>26</v>
      </c>
      <c r="J1889" t="n">
        <v>134.89</v>
      </c>
      <c r="K1889" t="n">
        <v>46.47</v>
      </c>
      <c r="L1889" t="n">
        <v>2.25</v>
      </c>
      <c r="M1889" t="n">
        <v>24</v>
      </c>
      <c r="N1889" t="n">
        <v>21.17</v>
      </c>
      <c r="O1889" t="n">
        <v>16870.25</v>
      </c>
      <c r="P1889" t="n">
        <v>77.20999999999999</v>
      </c>
      <c r="Q1889" t="n">
        <v>204.15</v>
      </c>
      <c r="R1889" t="n">
        <v>37.67</v>
      </c>
      <c r="S1889" t="n">
        <v>17.37</v>
      </c>
      <c r="T1889" t="n">
        <v>7944.97</v>
      </c>
      <c r="U1889" t="n">
        <v>0.46</v>
      </c>
      <c r="V1889" t="n">
        <v>0.71</v>
      </c>
      <c r="W1889" t="n">
        <v>1.18</v>
      </c>
      <c r="X1889" t="n">
        <v>0.51</v>
      </c>
      <c r="Y1889" t="n">
        <v>1</v>
      </c>
      <c r="Z1889" t="n">
        <v>10</v>
      </c>
    </row>
    <row r="1890">
      <c r="A1890" t="n">
        <v>6</v>
      </c>
      <c r="B1890" t="n">
        <v>65</v>
      </c>
      <c r="C1890" t="inlineStr">
        <is>
          <t xml:space="preserve">CONCLUIDO	</t>
        </is>
      </c>
      <c r="D1890" t="n">
        <v>10.0601</v>
      </c>
      <c r="E1890" t="n">
        <v>9.94</v>
      </c>
      <c r="F1890" t="n">
        <v>7.13</v>
      </c>
      <c r="G1890" t="n">
        <v>18.61</v>
      </c>
      <c r="H1890" t="n">
        <v>0.33</v>
      </c>
      <c r="I1890" t="n">
        <v>23</v>
      </c>
      <c r="J1890" t="n">
        <v>135.22</v>
      </c>
      <c r="K1890" t="n">
        <v>46.47</v>
      </c>
      <c r="L1890" t="n">
        <v>2.5</v>
      </c>
      <c r="M1890" t="n">
        <v>21</v>
      </c>
      <c r="N1890" t="n">
        <v>21.26</v>
      </c>
      <c r="O1890" t="n">
        <v>16911.68</v>
      </c>
      <c r="P1890" t="n">
        <v>76.18000000000001</v>
      </c>
      <c r="Q1890" t="n">
        <v>204.18</v>
      </c>
      <c r="R1890" t="n">
        <v>35.73</v>
      </c>
      <c r="S1890" t="n">
        <v>17.37</v>
      </c>
      <c r="T1890" t="n">
        <v>6994.64</v>
      </c>
      <c r="U1890" t="n">
        <v>0.49</v>
      </c>
      <c r="V1890" t="n">
        <v>0.72</v>
      </c>
      <c r="W1890" t="n">
        <v>1.17</v>
      </c>
      <c r="X1890" t="n">
        <v>0.44</v>
      </c>
      <c r="Y1890" t="n">
        <v>1</v>
      </c>
      <c r="Z1890" t="n">
        <v>10</v>
      </c>
    </row>
    <row r="1891">
      <c r="A1891" t="n">
        <v>7</v>
      </c>
      <c r="B1891" t="n">
        <v>65</v>
      </c>
      <c r="C1891" t="inlineStr">
        <is>
          <t xml:space="preserve">CONCLUIDO	</t>
        </is>
      </c>
      <c r="D1891" t="n">
        <v>10.1606</v>
      </c>
      <c r="E1891" t="n">
        <v>9.84</v>
      </c>
      <c r="F1891" t="n">
        <v>7.09</v>
      </c>
      <c r="G1891" t="n">
        <v>20.26</v>
      </c>
      <c r="H1891" t="n">
        <v>0.36</v>
      </c>
      <c r="I1891" t="n">
        <v>21</v>
      </c>
      <c r="J1891" t="n">
        <v>135.56</v>
      </c>
      <c r="K1891" t="n">
        <v>46.47</v>
      </c>
      <c r="L1891" t="n">
        <v>2.75</v>
      </c>
      <c r="M1891" t="n">
        <v>19</v>
      </c>
      <c r="N1891" t="n">
        <v>21.34</v>
      </c>
      <c r="O1891" t="n">
        <v>16953.14</v>
      </c>
      <c r="P1891" t="n">
        <v>75.43000000000001</v>
      </c>
      <c r="Q1891" t="n">
        <v>204.15</v>
      </c>
      <c r="R1891" t="n">
        <v>34.26</v>
      </c>
      <c r="S1891" t="n">
        <v>17.37</v>
      </c>
      <c r="T1891" t="n">
        <v>6266.3</v>
      </c>
      <c r="U1891" t="n">
        <v>0.51</v>
      </c>
      <c r="V1891" t="n">
        <v>0.72</v>
      </c>
      <c r="W1891" t="n">
        <v>1.17</v>
      </c>
      <c r="X1891" t="n">
        <v>0.4</v>
      </c>
      <c r="Y1891" t="n">
        <v>1</v>
      </c>
      <c r="Z1891" t="n">
        <v>10</v>
      </c>
    </row>
    <row r="1892">
      <c r="A1892" t="n">
        <v>8</v>
      </c>
      <c r="B1892" t="n">
        <v>65</v>
      </c>
      <c r="C1892" t="inlineStr">
        <is>
          <t xml:space="preserve">CONCLUIDO	</t>
        </is>
      </c>
      <c r="D1892" t="n">
        <v>10.2623</v>
      </c>
      <c r="E1892" t="n">
        <v>9.74</v>
      </c>
      <c r="F1892" t="n">
        <v>7.05</v>
      </c>
      <c r="G1892" t="n">
        <v>22.25</v>
      </c>
      <c r="H1892" t="n">
        <v>0.39</v>
      </c>
      <c r="I1892" t="n">
        <v>19</v>
      </c>
      <c r="J1892" t="n">
        <v>135.9</v>
      </c>
      <c r="K1892" t="n">
        <v>46.47</v>
      </c>
      <c r="L1892" t="n">
        <v>3</v>
      </c>
      <c r="M1892" t="n">
        <v>17</v>
      </c>
      <c r="N1892" t="n">
        <v>21.43</v>
      </c>
      <c r="O1892" t="n">
        <v>16994.64</v>
      </c>
      <c r="P1892" t="n">
        <v>74.65000000000001</v>
      </c>
      <c r="Q1892" t="n">
        <v>204.18</v>
      </c>
      <c r="R1892" t="n">
        <v>32.88</v>
      </c>
      <c r="S1892" t="n">
        <v>17.37</v>
      </c>
      <c r="T1892" t="n">
        <v>5589.44</v>
      </c>
      <c r="U1892" t="n">
        <v>0.53</v>
      </c>
      <c r="V1892" t="n">
        <v>0.72</v>
      </c>
      <c r="W1892" t="n">
        <v>1.17</v>
      </c>
      <c r="X1892" t="n">
        <v>0.35</v>
      </c>
      <c r="Y1892" t="n">
        <v>1</v>
      </c>
      <c r="Z1892" t="n">
        <v>10</v>
      </c>
    </row>
    <row r="1893">
      <c r="A1893" t="n">
        <v>9</v>
      </c>
      <c r="B1893" t="n">
        <v>65</v>
      </c>
      <c r="C1893" t="inlineStr">
        <is>
          <t xml:space="preserve">CONCLUIDO	</t>
        </is>
      </c>
      <c r="D1893" t="n">
        <v>10.3046</v>
      </c>
      <c r="E1893" t="n">
        <v>9.699999999999999</v>
      </c>
      <c r="F1893" t="n">
        <v>7.03</v>
      </c>
      <c r="G1893" t="n">
        <v>23.45</v>
      </c>
      <c r="H1893" t="n">
        <v>0.42</v>
      </c>
      <c r="I1893" t="n">
        <v>18</v>
      </c>
      <c r="J1893" t="n">
        <v>136.23</v>
      </c>
      <c r="K1893" t="n">
        <v>46.47</v>
      </c>
      <c r="L1893" t="n">
        <v>3.25</v>
      </c>
      <c r="M1893" t="n">
        <v>16</v>
      </c>
      <c r="N1893" t="n">
        <v>21.52</v>
      </c>
      <c r="O1893" t="n">
        <v>17036.16</v>
      </c>
      <c r="P1893" t="n">
        <v>74.23999999999999</v>
      </c>
      <c r="Q1893" t="n">
        <v>204.14</v>
      </c>
      <c r="R1893" t="n">
        <v>32.58</v>
      </c>
      <c r="S1893" t="n">
        <v>17.37</v>
      </c>
      <c r="T1893" t="n">
        <v>5440.01</v>
      </c>
      <c r="U1893" t="n">
        <v>0.53</v>
      </c>
      <c r="V1893" t="n">
        <v>0.73</v>
      </c>
      <c r="W1893" t="n">
        <v>1.16</v>
      </c>
      <c r="X1893" t="n">
        <v>0.34</v>
      </c>
      <c r="Y1893" t="n">
        <v>1</v>
      </c>
      <c r="Z1893" t="n">
        <v>10</v>
      </c>
    </row>
    <row r="1894">
      <c r="A1894" t="n">
        <v>10</v>
      </c>
      <c r="B1894" t="n">
        <v>65</v>
      </c>
      <c r="C1894" t="inlineStr">
        <is>
          <t xml:space="preserve">CONCLUIDO	</t>
        </is>
      </c>
      <c r="D1894" t="n">
        <v>10.3558</v>
      </c>
      <c r="E1894" t="n">
        <v>9.66</v>
      </c>
      <c r="F1894" t="n">
        <v>7.01</v>
      </c>
      <c r="G1894" t="n">
        <v>24.75</v>
      </c>
      <c r="H1894" t="n">
        <v>0.45</v>
      </c>
      <c r="I1894" t="n">
        <v>17</v>
      </c>
      <c r="J1894" t="n">
        <v>136.57</v>
      </c>
      <c r="K1894" t="n">
        <v>46.47</v>
      </c>
      <c r="L1894" t="n">
        <v>3.5</v>
      </c>
      <c r="M1894" t="n">
        <v>15</v>
      </c>
      <c r="N1894" t="n">
        <v>21.6</v>
      </c>
      <c r="O1894" t="n">
        <v>17077.72</v>
      </c>
      <c r="P1894" t="n">
        <v>73.90000000000001</v>
      </c>
      <c r="Q1894" t="n">
        <v>204.14</v>
      </c>
      <c r="R1894" t="n">
        <v>31.88</v>
      </c>
      <c r="S1894" t="n">
        <v>17.37</v>
      </c>
      <c r="T1894" t="n">
        <v>5099.11</v>
      </c>
      <c r="U1894" t="n">
        <v>0.54</v>
      </c>
      <c r="V1894" t="n">
        <v>0.73</v>
      </c>
      <c r="W1894" t="n">
        <v>1.16</v>
      </c>
      <c r="X1894" t="n">
        <v>0.32</v>
      </c>
      <c r="Y1894" t="n">
        <v>1</v>
      </c>
      <c r="Z1894" t="n">
        <v>10</v>
      </c>
    </row>
    <row r="1895">
      <c r="A1895" t="n">
        <v>11</v>
      </c>
      <c r="B1895" t="n">
        <v>65</v>
      </c>
      <c r="C1895" t="inlineStr">
        <is>
          <t xml:space="preserve">CONCLUIDO	</t>
        </is>
      </c>
      <c r="D1895" t="n">
        <v>10.4381</v>
      </c>
      <c r="E1895" t="n">
        <v>9.58</v>
      </c>
      <c r="F1895" t="n">
        <v>6.99</v>
      </c>
      <c r="G1895" t="n">
        <v>27.97</v>
      </c>
      <c r="H1895" t="n">
        <v>0.48</v>
      </c>
      <c r="I1895" t="n">
        <v>15</v>
      </c>
      <c r="J1895" t="n">
        <v>136.91</v>
      </c>
      <c r="K1895" t="n">
        <v>46.47</v>
      </c>
      <c r="L1895" t="n">
        <v>3.75</v>
      </c>
      <c r="M1895" t="n">
        <v>13</v>
      </c>
      <c r="N1895" t="n">
        <v>21.69</v>
      </c>
      <c r="O1895" t="n">
        <v>17119.3</v>
      </c>
      <c r="P1895" t="n">
        <v>73.27</v>
      </c>
      <c r="Q1895" t="n">
        <v>204.14</v>
      </c>
      <c r="R1895" t="n">
        <v>31.23</v>
      </c>
      <c r="S1895" t="n">
        <v>17.37</v>
      </c>
      <c r="T1895" t="n">
        <v>4780.25</v>
      </c>
      <c r="U1895" t="n">
        <v>0.5600000000000001</v>
      </c>
      <c r="V1895" t="n">
        <v>0.73</v>
      </c>
      <c r="W1895" t="n">
        <v>1.16</v>
      </c>
      <c r="X1895" t="n">
        <v>0.3</v>
      </c>
      <c r="Y1895" t="n">
        <v>1</v>
      </c>
      <c r="Z1895" t="n">
        <v>10</v>
      </c>
    </row>
    <row r="1896">
      <c r="A1896" t="n">
        <v>12</v>
      </c>
      <c r="B1896" t="n">
        <v>65</v>
      </c>
      <c r="C1896" t="inlineStr">
        <is>
          <t xml:space="preserve">CONCLUIDO	</t>
        </is>
      </c>
      <c r="D1896" t="n">
        <v>10.5024</v>
      </c>
      <c r="E1896" t="n">
        <v>9.52</v>
      </c>
      <c r="F1896" t="n">
        <v>6.96</v>
      </c>
      <c r="G1896" t="n">
        <v>29.83</v>
      </c>
      <c r="H1896" t="n">
        <v>0.52</v>
      </c>
      <c r="I1896" t="n">
        <v>14</v>
      </c>
      <c r="J1896" t="n">
        <v>137.25</v>
      </c>
      <c r="K1896" t="n">
        <v>46.47</v>
      </c>
      <c r="L1896" t="n">
        <v>4</v>
      </c>
      <c r="M1896" t="n">
        <v>12</v>
      </c>
      <c r="N1896" t="n">
        <v>21.78</v>
      </c>
      <c r="O1896" t="n">
        <v>17160.92</v>
      </c>
      <c r="P1896" t="n">
        <v>72.67</v>
      </c>
      <c r="Q1896" t="n">
        <v>204.14</v>
      </c>
      <c r="R1896" t="n">
        <v>30.25</v>
      </c>
      <c r="S1896" t="n">
        <v>17.37</v>
      </c>
      <c r="T1896" t="n">
        <v>4299.38</v>
      </c>
      <c r="U1896" t="n">
        <v>0.57</v>
      </c>
      <c r="V1896" t="n">
        <v>0.73</v>
      </c>
      <c r="W1896" t="n">
        <v>1.16</v>
      </c>
      <c r="X1896" t="n">
        <v>0.27</v>
      </c>
      <c r="Y1896" t="n">
        <v>1</v>
      </c>
      <c r="Z1896" t="n">
        <v>10</v>
      </c>
    </row>
    <row r="1897">
      <c r="A1897" t="n">
        <v>13</v>
      </c>
      <c r="B1897" t="n">
        <v>65</v>
      </c>
      <c r="C1897" t="inlineStr">
        <is>
          <t xml:space="preserve">CONCLUIDO	</t>
        </is>
      </c>
      <c r="D1897" t="n">
        <v>10.507</v>
      </c>
      <c r="E1897" t="n">
        <v>9.52</v>
      </c>
      <c r="F1897" t="n">
        <v>6.96</v>
      </c>
      <c r="G1897" t="n">
        <v>29.81</v>
      </c>
      <c r="H1897" t="n">
        <v>0.55</v>
      </c>
      <c r="I1897" t="n">
        <v>14</v>
      </c>
      <c r="J1897" t="n">
        <v>137.58</v>
      </c>
      <c r="K1897" t="n">
        <v>46.47</v>
      </c>
      <c r="L1897" t="n">
        <v>4.25</v>
      </c>
      <c r="M1897" t="n">
        <v>12</v>
      </c>
      <c r="N1897" t="n">
        <v>21.87</v>
      </c>
      <c r="O1897" t="n">
        <v>17202.57</v>
      </c>
      <c r="P1897" t="n">
        <v>72.45</v>
      </c>
      <c r="Q1897" t="n">
        <v>204.18</v>
      </c>
      <c r="R1897" t="n">
        <v>30.08</v>
      </c>
      <c r="S1897" t="n">
        <v>17.37</v>
      </c>
      <c r="T1897" t="n">
        <v>4210.13</v>
      </c>
      <c r="U1897" t="n">
        <v>0.58</v>
      </c>
      <c r="V1897" t="n">
        <v>0.73</v>
      </c>
      <c r="W1897" t="n">
        <v>1.16</v>
      </c>
      <c r="X1897" t="n">
        <v>0.26</v>
      </c>
      <c r="Y1897" t="n">
        <v>1</v>
      </c>
      <c r="Z1897" t="n">
        <v>10</v>
      </c>
    </row>
    <row r="1898">
      <c r="A1898" t="n">
        <v>14</v>
      </c>
      <c r="B1898" t="n">
        <v>65</v>
      </c>
      <c r="C1898" t="inlineStr">
        <is>
          <t xml:space="preserve">CONCLUIDO	</t>
        </is>
      </c>
      <c r="D1898" t="n">
        <v>10.5746</v>
      </c>
      <c r="E1898" t="n">
        <v>9.460000000000001</v>
      </c>
      <c r="F1898" t="n">
        <v>6.92</v>
      </c>
      <c r="G1898" t="n">
        <v>31.95</v>
      </c>
      <c r="H1898" t="n">
        <v>0.58</v>
      </c>
      <c r="I1898" t="n">
        <v>13</v>
      </c>
      <c r="J1898" t="n">
        <v>137.92</v>
      </c>
      <c r="K1898" t="n">
        <v>46.47</v>
      </c>
      <c r="L1898" t="n">
        <v>4.5</v>
      </c>
      <c r="M1898" t="n">
        <v>11</v>
      </c>
      <c r="N1898" t="n">
        <v>21.95</v>
      </c>
      <c r="O1898" t="n">
        <v>17244.24</v>
      </c>
      <c r="P1898" t="n">
        <v>71.95</v>
      </c>
      <c r="Q1898" t="n">
        <v>204.14</v>
      </c>
      <c r="R1898" t="n">
        <v>29</v>
      </c>
      <c r="S1898" t="n">
        <v>17.37</v>
      </c>
      <c r="T1898" t="n">
        <v>3676.83</v>
      </c>
      <c r="U1898" t="n">
        <v>0.6</v>
      </c>
      <c r="V1898" t="n">
        <v>0.74</v>
      </c>
      <c r="W1898" t="n">
        <v>1.16</v>
      </c>
      <c r="X1898" t="n">
        <v>0.23</v>
      </c>
      <c r="Y1898" t="n">
        <v>1</v>
      </c>
      <c r="Z1898" t="n">
        <v>10</v>
      </c>
    </row>
    <row r="1899">
      <c r="A1899" t="n">
        <v>15</v>
      </c>
      <c r="B1899" t="n">
        <v>65</v>
      </c>
      <c r="C1899" t="inlineStr">
        <is>
          <t xml:space="preserve">CONCLUIDO	</t>
        </is>
      </c>
      <c r="D1899" t="n">
        <v>10.6073</v>
      </c>
      <c r="E1899" t="n">
        <v>9.43</v>
      </c>
      <c r="F1899" t="n">
        <v>6.92</v>
      </c>
      <c r="G1899" t="n">
        <v>34.6</v>
      </c>
      <c r="H1899" t="n">
        <v>0.61</v>
      </c>
      <c r="I1899" t="n">
        <v>12</v>
      </c>
      <c r="J1899" t="n">
        <v>138.26</v>
      </c>
      <c r="K1899" t="n">
        <v>46.47</v>
      </c>
      <c r="L1899" t="n">
        <v>4.75</v>
      </c>
      <c r="M1899" t="n">
        <v>10</v>
      </c>
      <c r="N1899" t="n">
        <v>22.04</v>
      </c>
      <c r="O1899" t="n">
        <v>17285.95</v>
      </c>
      <c r="P1899" t="n">
        <v>71.65000000000001</v>
      </c>
      <c r="Q1899" t="n">
        <v>204.26</v>
      </c>
      <c r="R1899" t="n">
        <v>28.96</v>
      </c>
      <c r="S1899" t="n">
        <v>17.37</v>
      </c>
      <c r="T1899" t="n">
        <v>3663</v>
      </c>
      <c r="U1899" t="n">
        <v>0.6</v>
      </c>
      <c r="V1899" t="n">
        <v>0.74</v>
      </c>
      <c r="W1899" t="n">
        <v>1.16</v>
      </c>
      <c r="X1899" t="n">
        <v>0.23</v>
      </c>
      <c r="Y1899" t="n">
        <v>1</v>
      </c>
      <c r="Z1899" t="n">
        <v>10</v>
      </c>
    </row>
    <row r="1900">
      <c r="A1900" t="n">
        <v>16</v>
      </c>
      <c r="B1900" t="n">
        <v>65</v>
      </c>
      <c r="C1900" t="inlineStr">
        <is>
          <t xml:space="preserve">CONCLUIDO	</t>
        </is>
      </c>
      <c r="D1900" t="n">
        <v>10.6213</v>
      </c>
      <c r="E1900" t="n">
        <v>9.41</v>
      </c>
      <c r="F1900" t="n">
        <v>6.91</v>
      </c>
      <c r="G1900" t="n">
        <v>34.54</v>
      </c>
      <c r="H1900" t="n">
        <v>0.64</v>
      </c>
      <c r="I1900" t="n">
        <v>12</v>
      </c>
      <c r="J1900" t="n">
        <v>138.6</v>
      </c>
      <c r="K1900" t="n">
        <v>46.47</v>
      </c>
      <c r="L1900" t="n">
        <v>5</v>
      </c>
      <c r="M1900" t="n">
        <v>10</v>
      </c>
      <c r="N1900" t="n">
        <v>22.13</v>
      </c>
      <c r="O1900" t="n">
        <v>17327.69</v>
      </c>
      <c r="P1900" t="n">
        <v>71.09999999999999</v>
      </c>
      <c r="Q1900" t="n">
        <v>204.16</v>
      </c>
      <c r="R1900" t="n">
        <v>28.67</v>
      </c>
      <c r="S1900" t="n">
        <v>17.37</v>
      </c>
      <c r="T1900" t="n">
        <v>3518.9</v>
      </c>
      <c r="U1900" t="n">
        <v>0.61</v>
      </c>
      <c r="V1900" t="n">
        <v>0.74</v>
      </c>
      <c r="W1900" t="n">
        <v>1.15</v>
      </c>
      <c r="X1900" t="n">
        <v>0.22</v>
      </c>
      <c r="Y1900" t="n">
        <v>1</v>
      </c>
      <c r="Z1900" t="n">
        <v>10</v>
      </c>
    </row>
    <row r="1901">
      <c r="A1901" t="n">
        <v>17</v>
      </c>
      <c r="B1901" t="n">
        <v>65</v>
      </c>
      <c r="C1901" t="inlineStr">
        <is>
          <t xml:space="preserve">CONCLUIDO	</t>
        </is>
      </c>
      <c r="D1901" t="n">
        <v>10.6866</v>
      </c>
      <c r="E1901" t="n">
        <v>9.359999999999999</v>
      </c>
      <c r="F1901" t="n">
        <v>6.88</v>
      </c>
      <c r="G1901" t="n">
        <v>37.52</v>
      </c>
      <c r="H1901" t="n">
        <v>0.67</v>
      </c>
      <c r="I1901" t="n">
        <v>11</v>
      </c>
      <c r="J1901" t="n">
        <v>138.94</v>
      </c>
      <c r="K1901" t="n">
        <v>46.47</v>
      </c>
      <c r="L1901" t="n">
        <v>5.25</v>
      </c>
      <c r="M1901" t="n">
        <v>9</v>
      </c>
      <c r="N1901" t="n">
        <v>22.22</v>
      </c>
      <c r="O1901" t="n">
        <v>17369.47</v>
      </c>
      <c r="P1901" t="n">
        <v>70.56999999999999</v>
      </c>
      <c r="Q1901" t="n">
        <v>204.14</v>
      </c>
      <c r="R1901" t="n">
        <v>27.65</v>
      </c>
      <c r="S1901" t="n">
        <v>17.37</v>
      </c>
      <c r="T1901" t="n">
        <v>3010.31</v>
      </c>
      <c r="U1901" t="n">
        <v>0.63</v>
      </c>
      <c r="V1901" t="n">
        <v>0.74</v>
      </c>
      <c r="W1901" t="n">
        <v>1.15</v>
      </c>
      <c r="X1901" t="n">
        <v>0.19</v>
      </c>
      <c r="Y1901" t="n">
        <v>1</v>
      </c>
      <c r="Z1901" t="n">
        <v>10</v>
      </c>
    </row>
    <row r="1902">
      <c r="A1902" t="n">
        <v>18</v>
      </c>
      <c r="B1902" t="n">
        <v>65</v>
      </c>
      <c r="C1902" t="inlineStr">
        <is>
          <t xml:space="preserve">CONCLUIDO	</t>
        </is>
      </c>
      <c r="D1902" t="n">
        <v>10.6765</v>
      </c>
      <c r="E1902" t="n">
        <v>9.369999999999999</v>
      </c>
      <c r="F1902" t="n">
        <v>6.89</v>
      </c>
      <c r="G1902" t="n">
        <v>37.56</v>
      </c>
      <c r="H1902" t="n">
        <v>0.7</v>
      </c>
      <c r="I1902" t="n">
        <v>11</v>
      </c>
      <c r="J1902" t="n">
        <v>139.28</v>
      </c>
      <c r="K1902" t="n">
        <v>46.47</v>
      </c>
      <c r="L1902" t="n">
        <v>5.5</v>
      </c>
      <c r="M1902" t="n">
        <v>9</v>
      </c>
      <c r="N1902" t="n">
        <v>22.31</v>
      </c>
      <c r="O1902" t="n">
        <v>17411.27</v>
      </c>
      <c r="P1902" t="n">
        <v>70.23999999999999</v>
      </c>
      <c r="Q1902" t="n">
        <v>204.15</v>
      </c>
      <c r="R1902" t="n">
        <v>27.9</v>
      </c>
      <c r="S1902" t="n">
        <v>17.37</v>
      </c>
      <c r="T1902" t="n">
        <v>3136.71</v>
      </c>
      <c r="U1902" t="n">
        <v>0.62</v>
      </c>
      <c r="V1902" t="n">
        <v>0.74</v>
      </c>
      <c r="W1902" t="n">
        <v>1.15</v>
      </c>
      <c r="X1902" t="n">
        <v>0.2</v>
      </c>
      <c r="Y1902" t="n">
        <v>1</v>
      </c>
      <c r="Z1902" t="n">
        <v>10</v>
      </c>
    </row>
    <row r="1903">
      <c r="A1903" t="n">
        <v>19</v>
      </c>
      <c r="B1903" t="n">
        <v>65</v>
      </c>
      <c r="C1903" t="inlineStr">
        <is>
          <t xml:space="preserve">CONCLUIDO	</t>
        </is>
      </c>
      <c r="D1903" t="n">
        <v>10.7258</v>
      </c>
      <c r="E1903" t="n">
        <v>9.32</v>
      </c>
      <c r="F1903" t="n">
        <v>6.87</v>
      </c>
      <c r="G1903" t="n">
        <v>41.23</v>
      </c>
      <c r="H1903" t="n">
        <v>0.73</v>
      </c>
      <c r="I1903" t="n">
        <v>10</v>
      </c>
      <c r="J1903" t="n">
        <v>139.61</v>
      </c>
      <c r="K1903" t="n">
        <v>46.47</v>
      </c>
      <c r="L1903" t="n">
        <v>5.75</v>
      </c>
      <c r="M1903" t="n">
        <v>8</v>
      </c>
      <c r="N1903" t="n">
        <v>22.4</v>
      </c>
      <c r="O1903" t="n">
        <v>17453.1</v>
      </c>
      <c r="P1903" t="n">
        <v>69.70999999999999</v>
      </c>
      <c r="Q1903" t="n">
        <v>204.14</v>
      </c>
      <c r="R1903" t="n">
        <v>27.46</v>
      </c>
      <c r="S1903" t="n">
        <v>17.37</v>
      </c>
      <c r="T1903" t="n">
        <v>2920.34</v>
      </c>
      <c r="U1903" t="n">
        <v>0.63</v>
      </c>
      <c r="V1903" t="n">
        <v>0.74</v>
      </c>
      <c r="W1903" t="n">
        <v>1.15</v>
      </c>
      <c r="X1903" t="n">
        <v>0.18</v>
      </c>
      <c r="Y1903" t="n">
        <v>1</v>
      </c>
      <c r="Z1903" t="n">
        <v>10</v>
      </c>
    </row>
    <row r="1904">
      <c r="A1904" t="n">
        <v>20</v>
      </c>
      <c r="B1904" t="n">
        <v>65</v>
      </c>
      <c r="C1904" t="inlineStr">
        <is>
          <t xml:space="preserve">CONCLUIDO	</t>
        </is>
      </c>
      <c r="D1904" t="n">
        <v>10.737</v>
      </c>
      <c r="E1904" t="n">
        <v>9.31</v>
      </c>
      <c r="F1904" t="n">
        <v>6.86</v>
      </c>
      <c r="G1904" t="n">
        <v>41.17</v>
      </c>
      <c r="H1904" t="n">
        <v>0.76</v>
      </c>
      <c r="I1904" t="n">
        <v>10</v>
      </c>
      <c r="J1904" t="n">
        <v>139.95</v>
      </c>
      <c r="K1904" t="n">
        <v>46.47</v>
      </c>
      <c r="L1904" t="n">
        <v>6</v>
      </c>
      <c r="M1904" t="n">
        <v>8</v>
      </c>
      <c r="N1904" t="n">
        <v>22.49</v>
      </c>
      <c r="O1904" t="n">
        <v>17494.97</v>
      </c>
      <c r="P1904" t="n">
        <v>69.67</v>
      </c>
      <c r="Q1904" t="n">
        <v>204.14</v>
      </c>
      <c r="R1904" t="n">
        <v>27.08</v>
      </c>
      <c r="S1904" t="n">
        <v>17.37</v>
      </c>
      <c r="T1904" t="n">
        <v>2734.28</v>
      </c>
      <c r="U1904" t="n">
        <v>0.64</v>
      </c>
      <c r="V1904" t="n">
        <v>0.74</v>
      </c>
      <c r="W1904" t="n">
        <v>1.15</v>
      </c>
      <c r="X1904" t="n">
        <v>0.17</v>
      </c>
      <c r="Y1904" t="n">
        <v>1</v>
      </c>
      <c r="Z1904" t="n">
        <v>10</v>
      </c>
    </row>
    <row r="1905">
      <c r="A1905" t="n">
        <v>21</v>
      </c>
      <c r="B1905" t="n">
        <v>65</v>
      </c>
      <c r="C1905" t="inlineStr">
        <is>
          <t xml:space="preserve">CONCLUIDO	</t>
        </is>
      </c>
      <c r="D1905" t="n">
        <v>10.7778</v>
      </c>
      <c r="E1905" t="n">
        <v>9.279999999999999</v>
      </c>
      <c r="F1905" t="n">
        <v>6.85</v>
      </c>
      <c r="G1905" t="n">
        <v>45.69</v>
      </c>
      <c r="H1905" t="n">
        <v>0.79</v>
      </c>
      <c r="I1905" t="n">
        <v>9</v>
      </c>
      <c r="J1905" t="n">
        <v>140.29</v>
      </c>
      <c r="K1905" t="n">
        <v>46.47</v>
      </c>
      <c r="L1905" t="n">
        <v>6.25</v>
      </c>
      <c r="M1905" t="n">
        <v>7</v>
      </c>
      <c r="N1905" t="n">
        <v>22.58</v>
      </c>
      <c r="O1905" t="n">
        <v>17536.87</v>
      </c>
      <c r="P1905" t="n">
        <v>69.11</v>
      </c>
      <c r="Q1905" t="n">
        <v>204.14</v>
      </c>
      <c r="R1905" t="n">
        <v>26.84</v>
      </c>
      <c r="S1905" t="n">
        <v>17.37</v>
      </c>
      <c r="T1905" t="n">
        <v>2616.93</v>
      </c>
      <c r="U1905" t="n">
        <v>0.65</v>
      </c>
      <c r="V1905" t="n">
        <v>0.75</v>
      </c>
      <c r="W1905" t="n">
        <v>1.15</v>
      </c>
      <c r="X1905" t="n">
        <v>0.16</v>
      </c>
      <c r="Y1905" t="n">
        <v>1</v>
      </c>
      <c r="Z1905" t="n">
        <v>10</v>
      </c>
    </row>
    <row r="1906">
      <c r="A1906" t="n">
        <v>22</v>
      </c>
      <c r="B1906" t="n">
        <v>65</v>
      </c>
      <c r="C1906" t="inlineStr">
        <is>
          <t xml:space="preserve">CONCLUIDO	</t>
        </is>
      </c>
      <c r="D1906" t="n">
        <v>10.7707</v>
      </c>
      <c r="E1906" t="n">
        <v>9.279999999999999</v>
      </c>
      <c r="F1906" t="n">
        <v>6.86</v>
      </c>
      <c r="G1906" t="n">
        <v>45.73</v>
      </c>
      <c r="H1906" t="n">
        <v>0.82</v>
      </c>
      <c r="I1906" t="n">
        <v>9</v>
      </c>
      <c r="J1906" t="n">
        <v>140.63</v>
      </c>
      <c r="K1906" t="n">
        <v>46.47</v>
      </c>
      <c r="L1906" t="n">
        <v>6.5</v>
      </c>
      <c r="M1906" t="n">
        <v>7</v>
      </c>
      <c r="N1906" t="n">
        <v>22.67</v>
      </c>
      <c r="O1906" t="n">
        <v>17578.8</v>
      </c>
      <c r="P1906" t="n">
        <v>69.33</v>
      </c>
      <c r="Q1906" t="n">
        <v>204.15</v>
      </c>
      <c r="R1906" t="n">
        <v>26.96</v>
      </c>
      <c r="S1906" t="n">
        <v>17.37</v>
      </c>
      <c r="T1906" t="n">
        <v>2678.81</v>
      </c>
      <c r="U1906" t="n">
        <v>0.64</v>
      </c>
      <c r="V1906" t="n">
        <v>0.74</v>
      </c>
      <c r="W1906" t="n">
        <v>1.15</v>
      </c>
      <c r="X1906" t="n">
        <v>0.17</v>
      </c>
      <c r="Y1906" t="n">
        <v>1</v>
      </c>
      <c r="Z1906" t="n">
        <v>10</v>
      </c>
    </row>
    <row r="1907">
      <c r="A1907" t="n">
        <v>23</v>
      </c>
      <c r="B1907" t="n">
        <v>65</v>
      </c>
      <c r="C1907" t="inlineStr">
        <is>
          <t xml:space="preserve">CONCLUIDO	</t>
        </is>
      </c>
      <c r="D1907" t="n">
        <v>10.7723</v>
      </c>
      <c r="E1907" t="n">
        <v>9.279999999999999</v>
      </c>
      <c r="F1907" t="n">
        <v>6.86</v>
      </c>
      <c r="G1907" t="n">
        <v>45.72</v>
      </c>
      <c r="H1907" t="n">
        <v>0.85</v>
      </c>
      <c r="I1907" t="n">
        <v>9</v>
      </c>
      <c r="J1907" t="n">
        <v>140.97</v>
      </c>
      <c r="K1907" t="n">
        <v>46.47</v>
      </c>
      <c r="L1907" t="n">
        <v>6.75</v>
      </c>
      <c r="M1907" t="n">
        <v>7</v>
      </c>
      <c r="N1907" t="n">
        <v>22.76</v>
      </c>
      <c r="O1907" t="n">
        <v>17620.76</v>
      </c>
      <c r="P1907" t="n">
        <v>68.81999999999999</v>
      </c>
      <c r="Q1907" t="n">
        <v>204.15</v>
      </c>
      <c r="R1907" t="n">
        <v>27.14</v>
      </c>
      <c r="S1907" t="n">
        <v>17.37</v>
      </c>
      <c r="T1907" t="n">
        <v>2768.03</v>
      </c>
      <c r="U1907" t="n">
        <v>0.64</v>
      </c>
      <c r="V1907" t="n">
        <v>0.74</v>
      </c>
      <c r="W1907" t="n">
        <v>1.15</v>
      </c>
      <c r="X1907" t="n">
        <v>0.17</v>
      </c>
      <c r="Y1907" t="n">
        <v>1</v>
      </c>
      <c r="Z1907" t="n">
        <v>10</v>
      </c>
    </row>
    <row r="1908">
      <c r="A1908" t="n">
        <v>24</v>
      </c>
      <c r="B1908" t="n">
        <v>65</v>
      </c>
      <c r="C1908" t="inlineStr">
        <is>
          <t xml:space="preserve">CONCLUIDO	</t>
        </is>
      </c>
      <c r="D1908" t="n">
        <v>10.8329</v>
      </c>
      <c r="E1908" t="n">
        <v>9.23</v>
      </c>
      <c r="F1908" t="n">
        <v>6.83</v>
      </c>
      <c r="G1908" t="n">
        <v>51.25</v>
      </c>
      <c r="H1908" t="n">
        <v>0.88</v>
      </c>
      <c r="I1908" t="n">
        <v>8</v>
      </c>
      <c r="J1908" t="n">
        <v>141.31</v>
      </c>
      <c r="K1908" t="n">
        <v>46.47</v>
      </c>
      <c r="L1908" t="n">
        <v>7</v>
      </c>
      <c r="M1908" t="n">
        <v>6</v>
      </c>
      <c r="N1908" t="n">
        <v>22.85</v>
      </c>
      <c r="O1908" t="n">
        <v>17662.75</v>
      </c>
      <c r="P1908" t="n">
        <v>68.09</v>
      </c>
      <c r="Q1908" t="n">
        <v>204.14</v>
      </c>
      <c r="R1908" t="n">
        <v>26.35</v>
      </c>
      <c r="S1908" t="n">
        <v>17.37</v>
      </c>
      <c r="T1908" t="n">
        <v>2376.91</v>
      </c>
      <c r="U1908" t="n">
        <v>0.66</v>
      </c>
      <c r="V1908" t="n">
        <v>0.75</v>
      </c>
      <c r="W1908" t="n">
        <v>1.15</v>
      </c>
      <c r="X1908" t="n">
        <v>0.14</v>
      </c>
      <c r="Y1908" t="n">
        <v>1</v>
      </c>
      <c r="Z1908" t="n">
        <v>10</v>
      </c>
    </row>
    <row r="1909">
      <c r="A1909" t="n">
        <v>25</v>
      </c>
      <c r="B1909" t="n">
        <v>65</v>
      </c>
      <c r="C1909" t="inlineStr">
        <is>
          <t xml:space="preserve">CONCLUIDO	</t>
        </is>
      </c>
      <c r="D1909" t="n">
        <v>10.8444</v>
      </c>
      <c r="E1909" t="n">
        <v>9.220000000000001</v>
      </c>
      <c r="F1909" t="n">
        <v>6.82</v>
      </c>
      <c r="G1909" t="n">
        <v>51.17</v>
      </c>
      <c r="H1909" t="n">
        <v>0.91</v>
      </c>
      <c r="I1909" t="n">
        <v>8</v>
      </c>
      <c r="J1909" t="n">
        <v>141.66</v>
      </c>
      <c r="K1909" t="n">
        <v>46.47</v>
      </c>
      <c r="L1909" t="n">
        <v>7.25</v>
      </c>
      <c r="M1909" t="n">
        <v>6</v>
      </c>
      <c r="N1909" t="n">
        <v>22.94</v>
      </c>
      <c r="O1909" t="n">
        <v>17704.77</v>
      </c>
      <c r="P1909" t="n">
        <v>67.62</v>
      </c>
      <c r="Q1909" t="n">
        <v>204.15</v>
      </c>
      <c r="R1909" t="n">
        <v>25.89</v>
      </c>
      <c r="S1909" t="n">
        <v>17.37</v>
      </c>
      <c r="T1909" t="n">
        <v>2145.82</v>
      </c>
      <c r="U1909" t="n">
        <v>0.67</v>
      </c>
      <c r="V1909" t="n">
        <v>0.75</v>
      </c>
      <c r="W1909" t="n">
        <v>1.15</v>
      </c>
      <c r="X1909" t="n">
        <v>0.13</v>
      </c>
      <c r="Y1909" t="n">
        <v>1</v>
      </c>
      <c r="Z1909" t="n">
        <v>10</v>
      </c>
    </row>
    <row r="1910">
      <c r="A1910" t="n">
        <v>26</v>
      </c>
      <c r="B1910" t="n">
        <v>65</v>
      </c>
      <c r="C1910" t="inlineStr">
        <is>
          <t xml:space="preserve">CONCLUIDO	</t>
        </is>
      </c>
      <c r="D1910" t="n">
        <v>10.8372</v>
      </c>
      <c r="E1910" t="n">
        <v>9.23</v>
      </c>
      <c r="F1910" t="n">
        <v>6.83</v>
      </c>
      <c r="G1910" t="n">
        <v>51.22</v>
      </c>
      <c r="H1910" t="n">
        <v>0.93</v>
      </c>
      <c r="I1910" t="n">
        <v>8</v>
      </c>
      <c r="J1910" t="n">
        <v>142</v>
      </c>
      <c r="K1910" t="n">
        <v>46.47</v>
      </c>
      <c r="L1910" t="n">
        <v>7.5</v>
      </c>
      <c r="M1910" t="n">
        <v>6</v>
      </c>
      <c r="N1910" t="n">
        <v>23.03</v>
      </c>
      <c r="O1910" t="n">
        <v>17746.83</v>
      </c>
      <c r="P1910" t="n">
        <v>67.31999999999999</v>
      </c>
      <c r="Q1910" t="n">
        <v>204.15</v>
      </c>
      <c r="R1910" t="n">
        <v>26.1</v>
      </c>
      <c r="S1910" t="n">
        <v>17.37</v>
      </c>
      <c r="T1910" t="n">
        <v>2254.17</v>
      </c>
      <c r="U1910" t="n">
        <v>0.67</v>
      </c>
      <c r="V1910" t="n">
        <v>0.75</v>
      </c>
      <c r="W1910" t="n">
        <v>1.15</v>
      </c>
      <c r="X1910" t="n">
        <v>0.14</v>
      </c>
      <c r="Y1910" t="n">
        <v>1</v>
      </c>
      <c r="Z1910" t="n">
        <v>10</v>
      </c>
    </row>
    <row r="1911">
      <c r="A1911" t="n">
        <v>27</v>
      </c>
      <c r="B1911" t="n">
        <v>65</v>
      </c>
      <c r="C1911" t="inlineStr">
        <is>
          <t xml:space="preserve">CONCLUIDO	</t>
        </is>
      </c>
      <c r="D1911" t="n">
        <v>10.8333</v>
      </c>
      <c r="E1911" t="n">
        <v>9.23</v>
      </c>
      <c r="F1911" t="n">
        <v>6.83</v>
      </c>
      <c r="G1911" t="n">
        <v>51.25</v>
      </c>
      <c r="H1911" t="n">
        <v>0.96</v>
      </c>
      <c r="I1911" t="n">
        <v>8</v>
      </c>
      <c r="J1911" t="n">
        <v>142.34</v>
      </c>
      <c r="K1911" t="n">
        <v>46.47</v>
      </c>
      <c r="L1911" t="n">
        <v>7.75</v>
      </c>
      <c r="M1911" t="n">
        <v>6</v>
      </c>
      <c r="N1911" t="n">
        <v>23.12</v>
      </c>
      <c r="O1911" t="n">
        <v>17788.92</v>
      </c>
      <c r="P1911" t="n">
        <v>67.13</v>
      </c>
      <c r="Q1911" t="n">
        <v>204.14</v>
      </c>
      <c r="R1911" t="n">
        <v>26.18</v>
      </c>
      <c r="S1911" t="n">
        <v>17.37</v>
      </c>
      <c r="T1911" t="n">
        <v>2293.09</v>
      </c>
      <c r="U1911" t="n">
        <v>0.66</v>
      </c>
      <c r="V1911" t="n">
        <v>0.75</v>
      </c>
      <c r="W1911" t="n">
        <v>1.15</v>
      </c>
      <c r="X1911" t="n">
        <v>0.14</v>
      </c>
      <c r="Y1911" t="n">
        <v>1</v>
      </c>
      <c r="Z1911" t="n">
        <v>10</v>
      </c>
    </row>
    <row r="1912">
      <c r="A1912" t="n">
        <v>28</v>
      </c>
      <c r="B1912" t="n">
        <v>65</v>
      </c>
      <c r="C1912" t="inlineStr">
        <is>
          <t xml:space="preserve">CONCLUIDO	</t>
        </is>
      </c>
      <c r="D1912" t="n">
        <v>10.9012</v>
      </c>
      <c r="E1912" t="n">
        <v>9.17</v>
      </c>
      <c r="F1912" t="n">
        <v>6.8</v>
      </c>
      <c r="G1912" t="n">
        <v>58.31</v>
      </c>
      <c r="H1912" t="n">
        <v>0.99</v>
      </c>
      <c r="I1912" t="n">
        <v>7</v>
      </c>
      <c r="J1912" t="n">
        <v>142.68</v>
      </c>
      <c r="K1912" t="n">
        <v>46.47</v>
      </c>
      <c r="L1912" t="n">
        <v>8</v>
      </c>
      <c r="M1912" t="n">
        <v>5</v>
      </c>
      <c r="N1912" t="n">
        <v>23.21</v>
      </c>
      <c r="O1912" t="n">
        <v>17831.04</v>
      </c>
      <c r="P1912" t="n">
        <v>66.47</v>
      </c>
      <c r="Q1912" t="n">
        <v>204.16</v>
      </c>
      <c r="R1912" t="n">
        <v>25.27</v>
      </c>
      <c r="S1912" t="n">
        <v>17.37</v>
      </c>
      <c r="T1912" t="n">
        <v>1841.67</v>
      </c>
      <c r="U1912" t="n">
        <v>0.6899999999999999</v>
      </c>
      <c r="V1912" t="n">
        <v>0.75</v>
      </c>
      <c r="W1912" t="n">
        <v>1.15</v>
      </c>
      <c r="X1912" t="n">
        <v>0.11</v>
      </c>
      <c r="Y1912" t="n">
        <v>1</v>
      </c>
      <c r="Z1912" t="n">
        <v>10</v>
      </c>
    </row>
    <row r="1913">
      <c r="A1913" t="n">
        <v>29</v>
      </c>
      <c r="B1913" t="n">
        <v>65</v>
      </c>
      <c r="C1913" t="inlineStr">
        <is>
          <t xml:space="preserve">CONCLUIDO	</t>
        </is>
      </c>
      <c r="D1913" t="n">
        <v>10.9005</v>
      </c>
      <c r="E1913" t="n">
        <v>9.17</v>
      </c>
      <c r="F1913" t="n">
        <v>6.8</v>
      </c>
      <c r="G1913" t="n">
        <v>58.31</v>
      </c>
      <c r="H1913" t="n">
        <v>1.02</v>
      </c>
      <c r="I1913" t="n">
        <v>7</v>
      </c>
      <c r="J1913" t="n">
        <v>143.02</v>
      </c>
      <c r="K1913" t="n">
        <v>46.47</v>
      </c>
      <c r="L1913" t="n">
        <v>8.25</v>
      </c>
      <c r="M1913" t="n">
        <v>5</v>
      </c>
      <c r="N1913" t="n">
        <v>23.3</v>
      </c>
      <c r="O1913" t="n">
        <v>17873.19</v>
      </c>
      <c r="P1913" t="n">
        <v>66.75</v>
      </c>
      <c r="Q1913" t="n">
        <v>204.17</v>
      </c>
      <c r="R1913" t="n">
        <v>25.33</v>
      </c>
      <c r="S1913" t="n">
        <v>17.37</v>
      </c>
      <c r="T1913" t="n">
        <v>1872.83</v>
      </c>
      <c r="U1913" t="n">
        <v>0.6899999999999999</v>
      </c>
      <c r="V1913" t="n">
        <v>0.75</v>
      </c>
      <c r="W1913" t="n">
        <v>1.15</v>
      </c>
      <c r="X1913" t="n">
        <v>0.11</v>
      </c>
      <c r="Y1913" t="n">
        <v>1</v>
      </c>
      <c r="Z1913" t="n">
        <v>10</v>
      </c>
    </row>
    <row r="1914">
      <c r="A1914" t="n">
        <v>30</v>
      </c>
      <c r="B1914" t="n">
        <v>65</v>
      </c>
      <c r="C1914" t="inlineStr">
        <is>
          <t xml:space="preserve">CONCLUIDO	</t>
        </is>
      </c>
      <c r="D1914" t="n">
        <v>10.8876</v>
      </c>
      <c r="E1914" t="n">
        <v>9.18</v>
      </c>
      <c r="F1914" t="n">
        <v>6.81</v>
      </c>
      <c r="G1914" t="n">
        <v>58.4</v>
      </c>
      <c r="H1914" t="n">
        <v>1.05</v>
      </c>
      <c r="I1914" t="n">
        <v>7</v>
      </c>
      <c r="J1914" t="n">
        <v>143.36</v>
      </c>
      <c r="K1914" t="n">
        <v>46.47</v>
      </c>
      <c r="L1914" t="n">
        <v>8.5</v>
      </c>
      <c r="M1914" t="n">
        <v>5</v>
      </c>
      <c r="N1914" t="n">
        <v>23.4</v>
      </c>
      <c r="O1914" t="n">
        <v>17915.37</v>
      </c>
      <c r="P1914" t="n">
        <v>66.59999999999999</v>
      </c>
      <c r="Q1914" t="n">
        <v>204.15</v>
      </c>
      <c r="R1914" t="n">
        <v>25.63</v>
      </c>
      <c r="S1914" t="n">
        <v>17.37</v>
      </c>
      <c r="T1914" t="n">
        <v>2023.79</v>
      </c>
      <c r="U1914" t="n">
        <v>0.68</v>
      </c>
      <c r="V1914" t="n">
        <v>0.75</v>
      </c>
      <c r="W1914" t="n">
        <v>1.15</v>
      </c>
      <c r="X1914" t="n">
        <v>0.12</v>
      </c>
      <c r="Y1914" t="n">
        <v>1</v>
      </c>
      <c r="Z1914" t="n">
        <v>10</v>
      </c>
    </row>
    <row r="1915">
      <c r="A1915" t="n">
        <v>31</v>
      </c>
      <c r="B1915" t="n">
        <v>65</v>
      </c>
      <c r="C1915" t="inlineStr">
        <is>
          <t xml:space="preserve">CONCLUIDO	</t>
        </is>
      </c>
      <c r="D1915" t="n">
        <v>10.8909</v>
      </c>
      <c r="E1915" t="n">
        <v>9.18</v>
      </c>
      <c r="F1915" t="n">
        <v>6.81</v>
      </c>
      <c r="G1915" t="n">
        <v>58.38</v>
      </c>
      <c r="H1915" t="n">
        <v>1.08</v>
      </c>
      <c r="I1915" t="n">
        <v>7</v>
      </c>
      <c r="J1915" t="n">
        <v>143.7</v>
      </c>
      <c r="K1915" t="n">
        <v>46.47</v>
      </c>
      <c r="L1915" t="n">
        <v>8.75</v>
      </c>
      <c r="M1915" t="n">
        <v>5</v>
      </c>
      <c r="N1915" t="n">
        <v>23.49</v>
      </c>
      <c r="O1915" t="n">
        <v>17957.59</v>
      </c>
      <c r="P1915" t="n">
        <v>66.22</v>
      </c>
      <c r="Q1915" t="n">
        <v>204.14</v>
      </c>
      <c r="R1915" t="n">
        <v>25.59</v>
      </c>
      <c r="S1915" t="n">
        <v>17.37</v>
      </c>
      <c r="T1915" t="n">
        <v>2003.8</v>
      </c>
      <c r="U1915" t="n">
        <v>0.68</v>
      </c>
      <c r="V1915" t="n">
        <v>0.75</v>
      </c>
      <c r="W1915" t="n">
        <v>1.15</v>
      </c>
      <c r="X1915" t="n">
        <v>0.12</v>
      </c>
      <c r="Y1915" t="n">
        <v>1</v>
      </c>
      <c r="Z1915" t="n">
        <v>10</v>
      </c>
    </row>
    <row r="1916">
      <c r="A1916" t="n">
        <v>32</v>
      </c>
      <c r="B1916" t="n">
        <v>65</v>
      </c>
      <c r="C1916" t="inlineStr">
        <is>
          <t xml:space="preserve">CONCLUIDO	</t>
        </is>
      </c>
      <c r="D1916" t="n">
        <v>10.8821</v>
      </c>
      <c r="E1916" t="n">
        <v>9.19</v>
      </c>
      <c r="F1916" t="n">
        <v>6.82</v>
      </c>
      <c r="G1916" t="n">
        <v>58.45</v>
      </c>
      <c r="H1916" t="n">
        <v>1.11</v>
      </c>
      <c r="I1916" t="n">
        <v>7</v>
      </c>
      <c r="J1916" t="n">
        <v>144.05</v>
      </c>
      <c r="K1916" t="n">
        <v>46.47</v>
      </c>
      <c r="L1916" t="n">
        <v>9</v>
      </c>
      <c r="M1916" t="n">
        <v>5</v>
      </c>
      <c r="N1916" t="n">
        <v>23.58</v>
      </c>
      <c r="O1916" t="n">
        <v>17999.83</v>
      </c>
      <c r="P1916" t="n">
        <v>65.73</v>
      </c>
      <c r="Q1916" t="n">
        <v>204.14</v>
      </c>
      <c r="R1916" t="n">
        <v>25.86</v>
      </c>
      <c r="S1916" t="n">
        <v>17.37</v>
      </c>
      <c r="T1916" t="n">
        <v>2137.75</v>
      </c>
      <c r="U1916" t="n">
        <v>0.67</v>
      </c>
      <c r="V1916" t="n">
        <v>0.75</v>
      </c>
      <c r="W1916" t="n">
        <v>1.15</v>
      </c>
      <c r="X1916" t="n">
        <v>0.13</v>
      </c>
      <c r="Y1916" t="n">
        <v>1</v>
      </c>
      <c r="Z1916" t="n">
        <v>10</v>
      </c>
    </row>
    <row r="1917">
      <c r="A1917" t="n">
        <v>33</v>
      </c>
      <c r="B1917" t="n">
        <v>65</v>
      </c>
      <c r="C1917" t="inlineStr">
        <is>
          <t xml:space="preserve">CONCLUIDO	</t>
        </is>
      </c>
      <c r="D1917" t="n">
        <v>10.8989</v>
      </c>
      <c r="E1917" t="n">
        <v>9.18</v>
      </c>
      <c r="F1917" t="n">
        <v>6.8</v>
      </c>
      <c r="G1917" t="n">
        <v>58.32</v>
      </c>
      <c r="H1917" t="n">
        <v>1.13</v>
      </c>
      <c r="I1917" t="n">
        <v>7</v>
      </c>
      <c r="J1917" t="n">
        <v>144.39</v>
      </c>
      <c r="K1917" t="n">
        <v>46.47</v>
      </c>
      <c r="L1917" t="n">
        <v>9.25</v>
      </c>
      <c r="M1917" t="n">
        <v>5</v>
      </c>
      <c r="N1917" t="n">
        <v>23.67</v>
      </c>
      <c r="O1917" t="n">
        <v>18042.12</v>
      </c>
      <c r="P1917" t="n">
        <v>65.09</v>
      </c>
      <c r="Q1917" t="n">
        <v>204.14</v>
      </c>
      <c r="R1917" t="n">
        <v>25.43</v>
      </c>
      <c r="S1917" t="n">
        <v>17.37</v>
      </c>
      <c r="T1917" t="n">
        <v>1921.82</v>
      </c>
      <c r="U1917" t="n">
        <v>0.68</v>
      </c>
      <c r="V1917" t="n">
        <v>0.75</v>
      </c>
      <c r="W1917" t="n">
        <v>1.15</v>
      </c>
      <c r="X1917" t="n">
        <v>0.11</v>
      </c>
      <c r="Y1917" t="n">
        <v>1</v>
      </c>
      <c r="Z1917" t="n">
        <v>10</v>
      </c>
    </row>
    <row r="1918">
      <c r="A1918" t="n">
        <v>34</v>
      </c>
      <c r="B1918" t="n">
        <v>65</v>
      </c>
      <c r="C1918" t="inlineStr">
        <is>
          <t xml:space="preserve">CONCLUIDO	</t>
        </is>
      </c>
      <c r="D1918" t="n">
        <v>10.9506</v>
      </c>
      <c r="E1918" t="n">
        <v>9.130000000000001</v>
      </c>
      <c r="F1918" t="n">
        <v>6.79</v>
      </c>
      <c r="G1918" t="n">
        <v>67.88</v>
      </c>
      <c r="H1918" t="n">
        <v>1.16</v>
      </c>
      <c r="I1918" t="n">
        <v>6</v>
      </c>
      <c r="J1918" t="n">
        <v>144.73</v>
      </c>
      <c r="K1918" t="n">
        <v>46.47</v>
      </c>
      <c r="L1918" t="n">
        <v>9.5</v>
      </c>
      <c r="M1918" t="n">
        <v>4</v>
      </c>
      <c r="N1918" t="n">
        <v>23.77</v>
      </c>
      <c r="O1918" t="n">
        <v>18084.43</v>
      </c>
      <c r="P1918" t="n">
        <v>64.7</v>
      </c>
      <c r="Q1918" t="n">
        <v>204.14</v>
      </c>
      <c r="R1918" t="n">
        <v>24.86</v>
      </c>
      <c r="S1918" t="n">
        <v>17.37</v>
      </c>
      <c r="T1918" t="n">
        <v>1643.79</v>
      </c>
      <c r="U1918" t="n">
        <v>0.7</v>
      </c>
      <c r="V1918" t="n">
        <v>0.75</v>
      </c>
      <c r="W1918" t="n">
        <v>1.15</v>
      </c>
      <c r="X1918" t="n">
        <v>0.1</v>
      </c>
      <c r="Y1918" t="n">
        <v>1</v>
      </c>
      <c r="Z1918" t="n">
        <v>10</v>
      </c>
    </row>
    <row r="1919">
      <c r="A1919" t="n">
        <v>35</v>
      </c>
      <c r="B1919" t="n">
        <v>65</v>
      </c>
      <c r="C1919" t="inlineStr">
        <is>
          <t xml:space="preserve">CONCLUIDO	</t>
        </is>
      </c>
      <c r="D1919" t="n">
        <v>10.9499</v>
      </c>
      <c r="E1919" t="n">
        <v>9.130000000000001</v>
      </c>
      <c r="F1919" t="n">
        <v>6.79</v>
      </c>
      <c r="G1919" t="n">
        <v>67.89</v>
      </c>
      <c r="H1919" t="n">
        <v>1.19</v>
      </c>
      <c r="I1919" t="n">
        <v>6</v>
      </c>
      <c r="J1919" t="n">
        <v>145.08</v>
      </c>
      <c r="K1919" t="n">
        <v>46.47</v>
      </c>
      <c r="L1919" t="n">
        <v>9.75</v>
      </c>
      <c r="M1919" t="n">
        <v>4</v>
      </c>
      <c r="N1919" t="n">
        <v>23.86</v>
      </c>
      <c r="O1919" t="n">
        <v>18126.77</v>
      </c>
      <c r="P1919" t="n">
        <v>64.75</v>
      </c>
      <c r="Q1919" t="n">
        <v>204.15</v>
      </c>
      <c r="R1919" t="n">
        <v>24.93</v>
      </c>
      <c r="S1919" t="n">
        <v>17.37</v>
      </c>
      <c r="T1919" t="n">
        <v>1675.47</v>
      </c>
      <c r="U1919" t="n">
        <v>0.7</v>
      </c>
      <c r="V1919" t="n">
        <v>0.75</v>
      </c>
      <c r="W1919" t="n">
        <v>1.14</v>
      </c>
      <c r="X1919" t="n">
        <v>0.1</v>
      </c>
      <c r="Y1919" t="n">
        <v>1</v>
      </c>
      <c r="Z1919" t="n">
        <v>10</v>
      </c>
    </row>
    <row r="1920">
      <c r="A1920" t="n">
        <v>36</v>
      </c>
      <c r="B1920" t="n">
        <v>65</v>
      </c>
      <c r="C1920" t="inlineStr">
        <is>
          <t xml:space="preserve">CONCLUIDO	</t>
        </is>
      </c>
      <c r="D1920" t="n">
        <v>10.9559</v>
      </c>
      <c r="E1920" t="n">
        <v>9.130000000000001</v>
      </c>
      <c r="F1920" t="n">
        <v>6.78</v>
      </c>
      <c r="G1920" t="n">
        <v>67.84</v>
      </c>
      <c r="H1920" t="n">
        <v>1.22</v>
      </c>
      <c r="I1920" t="n">
        <v>6</v>
      </c>
      <c r="J1920" t="n">
        <v>145.42</v>
      </c>
      <c r="K1920" t="n">
        <v>46.47</v>
      </c>
      <c r="L1920" t="n">
        <v>10</v>
      </c>
      <c r="M1920" t="n">
        <v>4</v>
      </c>
      <c r="N1920" t="n">
        <v>23.95</v>
      </c>
      <c r="O1920" t="n">
        <v>18169.15</v>
      </c>
      <c r="P1920" t="n">
        <v>64.56</v>
      </c>
      <c r="Q1920" t="n">
        <v>204.16</v>
      </c>
      <c r="R1920" t="n">
        <v>24.69</v>
      </c>
      <c r="S1920" t="n">
        <v>17.37</v>
      </c>
      <c r="T1920" t="n">
        <v>1559.7</v>
      </c>
      <c r="U1920" t="n">
        <v>0.7</v>
      </c>
      <c r="V1920" t="n">
        <v>0.75</v>
      </c>
      <c r="W1920" t="n">
        <v>1.15</v>
      </c>
      <c r="X1920" t="n">
        <v>0.09</v>
      </c>
      <c r="Y1920" t="n">
        <v>1</v>
      </c>
      <c r="Z1920" t="n">
        <v>10</v>
      </c>
    </row>
    <row r="1921">
      <c r="A1921" t="n">
        <v>37</v>
      </c>
      <c r="B1921" t="n">
        <v>65</v>
      </c>
      <c r="C1921" t="inlineStr">
        <is>
          <t xml:space="preserve">CONCLUIDO	</t>
        </is>
      </c>
      <c r="D1921" t="n">
        <v>10.9582</v>
      </c>
      <c r="E1921" t="n">
        <v>9.130000000000001</v>
      </c>
      <c r="F1921" t="n">
        <v>6.78</v>
      </c>
      <c r="G1921" t="n">
        <v>67.81999999999999</v>
      </c>
      <c r="H1921" t="n">
        <v>1.24</v>
      </c>
      <c r="I1921" t="n">
        <v>6</v>
      </c>
      <c r="J1921" t="n">
        <v>145.76</v>
      </c>
      <c r="K1921" t="n">
        <v>46.47</v>
      </c>
      <c r="L1921" t="n">
        <v>10.25</v>
      </c>
      <c r="M1921" t="n">
        <v>4</v>
      </c>
      <c r="N1921" t="n">
        <v>24.05</v>
      </c>
      <c r="O1921" t="n">
        <v>18211.56</v>
      </c>
      <c r="P1921" t="n">
        <v>64</v>
      </c>
      <c r="Q1921" t="n">
        <v>204.18</v>
      </c>
      <c r="R1921" t="n">
        <v>24.72</v>
      </c>
      <c r="S1921" t="n">
        <v>17.37</v>
      </c>
      <c r="T1921" t="n">
        <v>1574.61</v>
      </c>
      <c r="U1921" t="n">
        <v>0.7</v>
      </c>
      <c r="V1921" t="n">
        <v>0.75</v>
      </c>
      <c r="W1921" t="n">
        <v>1.14</v>
      </c>
      <c r="X1921" t="n">
        <v>0.09</v>
      </c>
      <c r="Y1921" t="n">
        <v>1</v>
      </c>
      <c r="Z1921" t="n">
        <v>10</v>
      </c>
    </row>
    <row r="1922">
      <c r="A1922" t="n">
        <v>38</v>
      </c>
      <c r="B1922" t="n">
        <v>65</v>
      </c>
      <c r="C1922" t="inlineStr">
        <is>
          <t xml:space="preserve">CONCLUIDO	</t>
        </is>
      </c>
      <c r="D1922" t="n">
        <v>10.9482</v>
      </c>
      <c r="E1922" t="n">
        <v>9.130000000000001</v>
      </c>
      <c r="F1922" t="n">
        <v>6.79</v>
      </c>
      <c r="G1922" t="n">
        <v>67.90000000000001</v>
      </c>
      <c r="H1922" t="n">
        <v>1.27</v>
      </c>
      <c r="I1922" t="n">
        <v>6</v>
      </c>
      <c r="J1922" t="n">
        <v>146.11</v>
      </c>
      <c r="K1922" t="n">
        <v>46.47</v>
      </c>
      <c r="L1922" t="n">
        <v>10.5</v>
      </c>
      <c r="M1922" t="n">
        <v>4</v>
      </c>
      <c r="N1922" t="n">
        <v>24.14</v>
      </c>
      <c r="O1922" t="n">
        <v>18254.01</v>
      </c>
      <c r="P1922" t="n">
        <v>63.69</v>
      </c>
      <c r="Q1922" t="n">
        <v>204.15</v>
      </c>
      <c r="R1922" t="n">
        <v>24.96</v>
      </c>
      <c r="S1922" t="n">
        <v>17.37</v>
      </c>
      <c r="T1922" t="n">
        <v>1693.36</v>
      </c>
      <c r="U1922" t="n">
        <v>0.7</v>
      </c>
      <c r="V1922" t="n">
        <v>0.75</v>
      </c>
      <c r="W1922" t="n">
        <v>1.14</v>
      </c>
      <c r="X1922" t="n">
        <v>0.1</v>
      </c>
      <c r="Y1922" t="n">
        <v>1</v>
      </c>
      <c r="Z1922" t="n">
        <v>10</v>
      </c>
    </row>
    <row r="1923">
      <c r="A1923" t="n">
        <v>39</v>
      </c>
      <c r="B1923" t="n">
        <v>65</v>
      </c>
      <c r="C1923" t="inlineStr">
        <is>
          <t xml:space="preserve">CONCLUIDO	</t>
        </is>
      </c>
      <c r="D1923" t="n">
        <v>10.9496</v>
      </c>
      <c r="E1923" t="n">
        <v>9.130000000000001</v>
      </c>
      <c r="F1923" t="n">
        <v>6.79</v>
      </c>
      <c r="G1923" t="n">
        <v>67.89</v>
      </c>
      <c r="H1923" t="n">
        <v>1.3</v>
      </c>
      <c r="I1923" t="n">
        <v>6</v>
      </c>
      <c r="J1923" t="n">
        <v>146.45</v>
      </c>
      <c r="K1923" t="n">
        <v>46.47</v>
      </c>
      <c r="L1923" t="n">
        <v>10.75</v>
      </c>
      <c r="M1923" t="n">
        <v>4</v>
      </c>
      <c r="N1923" t="n">
        <v>24.24</v>
      </c>
      <c r="O1923" t="n">
        <v>18296.48</v>
      </c>
      <c r="P1923" t="n">
        <v>63.48</v>
      </c>
      <c r="Q1923" t="n">
        <v>204.15</v>
      </c>
      <c r="R1923" t="n">
        <v>24.89</v>
      </c>
      <c r="S1923" t="n">
        <v>17.37</v>
      </c>
      <c r="T1923" t="n">
        <v>1655.2</v>
      </c>
      <c r="U1923" t="n">
        <v>0.7</v>
      </c>
      <c r="V1923" t="n">
        <v>0.75</v>
      </c>
      <c r="W1923" t="n">
        <v>1.15</v>
      </c>
      <c r="X1923" t="n">
        <v>0.1</v>
      </c>
      <c r="Y1923" t="n">
        <v>1</v>
      </c>
      <c r="Z1923" t="n">
        <v>10</v>
      </c>
    </row>
    <row r="1924">
      <c r="A1924" t="n">
        <v>40</v>
      </c>
      <c r="B1924" t="n">
        <v>65</v>
      </c>
      <c r="C1924" t="inlineStr">
        <is>
          <t xml:space="preserve">CONCLUIDO	</t>
        </is>
      </c>
      <c r="D1924" t="n">
        <v>10.9403</v>
      </c>
      <c r="E1924" t="n">
        <v>9.140000000000001</v>
      </c>
      <c r="F1924" t="n">
        <v>6.8</v>
      </c>
      <c r="G1924" t="n">
        <v>67.97</v>
      </c>
      <c r="H1924" t="n">
        <v>1.33</v>
      </c>
      <c r="I1924" t="n">
        <v>6</v>
      </c>
      <c r="J1924" t="n">
        <v>146.8</v>
      </c>
      <c r="K1924" t="n">
        <v>46.47</v>
      </c>
      <c r="L1924" t="n">
        <v>11</v>
      </c>
      <c r="M1924" t="n">
        <v>4</v>
      </c>
      <c r="N1924" t="n">
        <v>24.33</v>
      </c>
      <c r="O1924" t="n">
        <v>18338.99</v>
      </c>
      <c r="P1924" t="n">
        <v>62.77</v>
      </c>
      <c r="Q1924" t="n">
        <v>204.14</v>
      </c>
      <c r="R1924" t="n">
        <v>25.09</v>
      </c>
      <c r="S1924" t="n">
        <v>17.37</v>
      </c>
      <c r="T1924" t="n">
        <v>1759.69</v>
      </c>
      <c r="U1924" t="n">
        <v>0.6899999999999999</v>
      </c>
      <c r="V1924" t="n">
        <v>0.75</v>
      </c>
      <c r="W1924" t="n">
        <v>1.15</v>
      </c>
      <c r="X1924" t="n">
        <v>0.11</v>
      </c>
      <c r="Y1924" t="n">
        <v>1</v>
      </c>
      <c r="Z1924" t="n">
        <v>10</v>
      </c>
    </row>
    <row r="1925">
      <c r="A1925" t="n">
        <v>41</v>
      </c>
      <c r="B1925" t="n">
        <v>65</v>
      </c>
      <c r="C1925" t="inlineStr">
        <is>
          <t xml:space="preserve">CONCLUIDO	</t>
        </is>
      </c>
      <c r="D1925" t="n">
        <v>11.0008</v>
      </c>
      <c r="E1925" t="n">
        <v>9.09</v>
      </c>
      <c r="F1925" t="n">
        <v>6.77</v>
      </c>
      <c r="G1925" t="n">
        <v>81.29000000000001</v>
      </c>
      <c r="H1925" t="n">
        <v>1.35</v>
      </c>
      <c r="I1925" t="n">
        <v>5</v>
      </c>
      <c r="J1925" t="n">
        <v>147.14</v>
      </c>
      <c r="K1925" t="n">
        <v>46.47</v>
      </c>
      <c r="L1925" t="n">
        <v>11.25</v>
      </c>
      <c r="M1925" t="n">
        <v>3</v>
      </c>
      <c r="N1925" t="n">
        <v>24.43</v>
      </c>
      <c r="O1925" t="n">
        <v>18381.53</v>
      </c>
      <c r="P1925" t="n">
        <v>62.28</v>
      </c>
      <c r="Q1925" t="n">
        <v>204.14</v>
      </c>
      <c r="R1925" t="n">
        <v>24.48</v>
      </c>
      <c r="S1925" t="n">
        <v>17.37</v>
      </c>
      <c r="T1925" t="n">
        <v>1456.76</v>
      </c>
      <c r="U1925" t="n">
        <v>0.71</v>
      </c>
      <c r="V1925" t="n">
        <v>0.75</v>
      </c>
      <c r="W1925" t="n">
        <v>1.14</v>
      </c>
      <c r="X1925" t="n">
        <v>0.08</v>
      </c>
      <c r="Y1925" t="n">
        <v>1</v>
      </c>
      <c r="Z1925" t="n">
        <v>10</v>
      </c>
    </row>
    <row r="1926">
      <c r="A1926" t="n">
        <v>42</v>
      </c>
      <c r="B1926" t="n">
        <v>65</v>
      </c>
      <c r="C1926" t="inlineStr">
        <is>
          <t xml:space="preserve">CONCLUIDO	</t>
        </is>
      </c>
      <c r="D1926" t="n">
        <v>11.0008</v>
      </c>
      <c r="E1926" t="n">
        <v>9.09</v>
      </c>
      <c r="F1926" t="n">
        <v>6.77</v>
      </c>
      <c r="G1926" t="n">
        <v>81.29000000000001</v>
      </c>
      <c r="H1926" t="n">
        <v>1.38</v>
      </c>
      <c r="I1926" t="n">
        <v>5</v>
      </c>
      <c r="J1926" t="n">
        <v>147.49</v>
      </c>
      <c r="K1926" t="n">
        <v>46.47</v>
      </c>
      <c r="L1926" t="n">
        <v>11.5</v>
      </c>
      <c r="M1926" t="n">
        <v>3</v>
      </c>
      <c r="N1926" t="n">
        <v>24.52</v>
      </c>
      <c r="O1926" t="n">
        <v>18424.11</v>
      </c>
      <c r="P1926" t="n">
        <v>62.44</v>
      </c>
      <c r="Q1926" t="n">
        <v>204.14</v>
      </c>
      <c r="R1926" t="n">
        <v>24.48</v>
      </c>
      <c r="S1926" t="n">
        <v>17.37</v>
      </c>
      <c r="T1926" t="n">
        <v>1455.9</v>
      </c>
      <c r="U1926" t="n">
        <v>0.71</v>
      </c>
      <c r="V1926" t="n">
        <v>0.75</v>
      </c>
      <c r="W1926" t="n">
        <v>1.14</v>
      </c>
      <c r="X1926" t="n">
        <v>0.08</v>
      </c>
      <c r="Y1926" t="n">
        <v>1</v>
      </c>
      <c r="Z1926" t="n">
        <v>10</v>
      </c>
    </row>
    <row r="1927">
      <c r="A1927" t="n">
        <v>43</v>
      </c>
      <c r="B1927" t="n">
        <v>65</v>
      </c>
      <c r="C1927" t="inlineStr">
        <is>
          <t xml:space="preserve">CONCLUIDO	</t>
        </is>
      </c>
      <c r="D1927" t="n">
        <v>11.0001</v>
      </c>
      <c r="E1927" t="n">
        <v>9.09</v>
      </c>
      <c r="F1927" t="n">
        <v>6.77</v>
      </c>
      <c r="G1927" t="n">
        <v>81.29000000000001</v>
      </c>
      <c r="H1927" t="n">
        <v>1.41</v>
      </c>
      <c r="I1927" t="n">
        <v>5</v>
      </c>
      <c r="J1927" t="n">
        <v>147.83</v>
      </c>
      <c r="K1927" t="n">
        <v>46.47</v>
      </c>
      <c r="L1927" t="n">
        <v>11.75</v>
      </c>
      <c r="M1927" t="n">
        <v>3</v>
      </c>
      <c r="N1927" t="n">
        <v>24.62</v>
      </c>
      <c r="O1927" t="n">
        <v>18466.71</v>
      </c>
      <c r="P1927" t="n">
        <v>62.49</v>
      </c>
      <c r="Q1927" t="n">
        <v>204.14</v>
      </c>
      <c r="R1927" t="n">
        <v>24.53</v>
      </c>
      <c r="S1927" t="n">
        <v>17.37</v>
      </c>
      <c r="T1927" t="n">
        <v>1481.11</v>
      </c>
      <c r="U1927" t="n">
        <v>0.71</v>
      </c>
      <c r="V1927" t="n">
        <v>0.75</v>
      </c>
      <c r="W1927" t="n">
        <v>1.14</v>
      </c>
      <c r="X1927" t="n">
        <v>0.08</v>
      </c>
      <c r="Y1927" t="n">
        <v>1</v>
      </c>
      <c r="Z1927" t="n">
        <v>10</v>
      </c>
    </row>
    <row r="1928">
      <c r="A1928" t="n">
        <v>44</v>
      </c>
      <c r="B1928" t="n">
        <v>65</v>
      </c>
      <c r="C1928" t="inlineStr">
        <is>
          <t xml:space="preserve">CONCLUIDO	</t>
        </is>
      </c>
      <c r="D1928" t="n">
        <v>10.9964</v>
      </c>
      <c r="E1928" t="n">
        <v>9.09</v>
      </c>
      <c r="F1928" t="n">
        <v>6.78</v>
      </c>
      <c r="G1928" t="n">
        <v>81.33</v>
      </c>
      <c r="H1928" t="n">
        <v>1.43</v>
      </c>
      <c r="I1928" t="n">
        <v>5</v>
      </c>
      <c r="J1928" t="n">
        <v>148.18</v>
      </c>
      <c r="K1928" t="n">
        <v>46.47</v>
      </c>
      <c r="L1928" t="n">
        <v>12</v>
      </c>
      <c r="M1928" t="n">
        <v>3</v>
      </c>
      <c r="N1928" t="n">
        <v>24.71</v>
      </c>
      <c r="O1928" t="n">
        <v>18509.36</v>
      </c>
      <c r="P1928" t="n">
        <v>62.14</v>
      </c>
      <c r="Q1928" t="n">
        <v>204.14</v>
      </c>
      <c r="R1928" t="n">
        <v>24.51</v>
      </c>
      <c r="S1928" t="n">
        <v>17.37</v>
      </c>
      <c r="T1928" t="n">
        <v>1470.71</v>
      </c>
      <c r="U1928" t="n">
        <v>0.71</v>
      </c>
      <c r="V1928" t="n">
        <v>0.75</v>
      </c>
      <c r="W1928" t="n">
        <v>1.15</v>
      </c>
      <c r="X1928" t="n">
        <v>0.09</v>
      </c>
      <c r="Y1928" t="n">
        <v>1</v>
      </c>
      <c r="Z1928" t="n">
        <v>10</v>
      </c>
    </row>
    <row r="1929">
      <c r="A1929" t="n">
        <v>45</v>
      </c>
      <c r="B1929" t="n">
        <v>65</v>
      </c>
      <c r="C1929" t="inlineStr">
        <is>
          <t xml:space="preserve">CONCLUIDO	</t>
        </is>
      </c>
      <c r="D1929" t="n">
        <v>11.0051</v>
      </c>
      <c r="E1929" t="n">
        <v>9.09</v>
      </c>
      <c r="F1929" t="n">
        <v>6.77</v>
      </c>
      <c r="G1929" t="n">
        <v>81.23999999999999</v>
      </c>
      <c r="H1929" t="n">
        <v>1.46</v>
      </c>
      <c r="I1929" t="n">
        <v>5</v>
      </c>
      <c r="J1929" t="n">
        <v>148.52</v>
      </c>
      <c r="K1929" t="n">
        <v>46.47</v>
      </c>
      <c r="L1929" t="n">
        <v>12.25</v>
      </c>
      <c r="M1929" t="n">
        <v>3</v>
      </c>
      <c r="N1929" t="n">
        <v>24.81</v>
      </c>
      <c r="O1929" t="n">
        <v>18552.03</v>
      </c>
      <c r="P1929" t="n">
        <v>61.64</v>
      </c>
      <c r="Q1929" t="n">
        <v>204.14</v>
      </c>
      <c r="R1929" t="n">
        <v>24.34</v>
      </c>
      <c r="S1929" t="n">
        <v>17.37</v>
      </c>
      <c r="T1929" t="n">
        <v>1388.26</v>
      </c>
      <c r="U1929" t="n">
        <v>0.71</v>
      </c>
      <c r="V1929" t="n">
        <v>0.75</v>
      </c>
      <c r="W1929" t="n">
        <v>1.14</v>
      </c>
      <c r="X1929" t="n">
        <v>0.08</v>
      </c>
      <c r="Y1929" t="n">
        <v>1</v>
      </c>
      <c r="Z1929" t="n">
        <v>10</v>
      </c>
    </row>
    <row r="1930">
      <c r="A1930" t="n">
        <v>46</v>
      </c>
      <c r="B1930" t="n">
        <v>65</v>
      </c>
      <c r="C1930" t="inlineStr">
        <is>
          <t xml:space="preserve">CONCLUIDO	</t>
        </is>
      </c>
      <c r="D1930" t="n">
        <v>11.0092</v>
      </c>
      <c r="E1930" t="n">
        <v>9.08</v>
      </c>
      <c r="F1930" t="n">
        <v>6.77</v>
      </c>
      <c r="G1930" t="n">
        <v>81.2</v>
      </c>
      <c r="H1930" t="n">
        <v>1.49</v>
      </c>
      <c r="I1930" t="n">
        <v>5</v>
      </c>
      <c r="J1930" t="n">
        <v>148.87</v>
      </c>
      <c r="K1930" t="n">
        <v>46.47</v>
      </c>
      <c r="L1930" t="n">
        <v>12.5</v>
      </c>
      <c r="M1930" t="n">
        <v>2</v>
      </c>
      <c r="N1930" t="n">
        <v>24.9</v>
      </c>
      <c r="O1930" t="n">
        <v>18594.74</v>
      </c>
      <c r="P1930" t="n">
        <v>61.15</v>
      </c>
      <c r="Q1930" t="n">
        <v>204.14</v>
      </c>
      <c r="R1930" t="n">
        <v>24.23</v>
      </c>
      <c r="S1930" t="n">
        <v>17.37</v>
      </c>
      <c r="T1930" t="n">
        <v>1331.1</v>
      </c>
      <c r="U1930" t="n">
        <v>0.72</v>
      </c>
      <c r="V1930" t="n">
        <v>0.75</v>
      </c>
      <c r="W1930" t="n">
        <v>1.14</v>
      </c>
      <c r="X1930" t="n">
        <v>0.08</v>
      </c>
      <c r="Y1930" t="n">
        <v>1</v>
      </c>
      <c r="Z1930" t="n">
        <v>10</v>
      </c>
    </row>
    <row r="1931">
      <c r="A1931" t="n">
        <v>47</v>
      </c>
      <c r="B1931" t="n">
        <v>65</v>
      </c>
      <c r="C1931" t="inlineStr">
        <is>
          <t xml:space="preserve">CONCLUIDO	</t>
        </is>
      </c>
      <c r="D1931" t="n">
        <v>11.0065</v>
      </c>
      <c r="E1931" t="n">
        <v>9.09</v>
      </c>
      <c r="F1931" t="n">
        <v>6.77</v>
      </c>
      <c r="G1931" t="n">
        <v>81.23</v>
      </c>
      <c r="H1931" t="n">
        <v>1.51</v>
      </c>
      <c r="I1931" t="n">
        <v>5</v>
      </c>
      <c r="J1931" t="n">
        <v>149.22</v>
      </c>
      <c r="K1931" t="n">
        <v>46.47</v>
      </c>
      <c r="L1931" t="n">
        <v>12.75</v>
      </c>
      <c r="M1931" t="n">
        <v>2</v>
      </c>
      <c r="N1931" t="n">
        <v>25</v>
      </c>
      <c r="O1931" t="n">
        <v>18637.48</v>
      </c>
      <c r="P1931" t="n">
        <v>61.01</v>
      </c>
      <c r="Q1931" t="n">
        <v>204.14</v>
      </c>
      <c r="R1931" t="n">
        <v>24.19</v>
      </c>
      <c r="S1931" t="n">
        <v>17.37</v>
      </c>
      <c r="T1931" t="n">
        <v>1312.23</v>
      </c>
      <c r="U1931" t="n">
        <v>0.72</v>
      </c>
      <c r="V1931" t="n">
        <v>0.75</v>
      </c>
      <c r="W1931" t="n">
        <v>1.15</v>
      </c>
      <c r="X1931" t="n">
        <v>0.08</v>
      </c>
      <c r="Y1931" t="n">
        <v>1</v>
      </c>
      <c r="Z1931" t="n">
        <v>10</v>
      </c>
    </row>
    <row r="1932">
      <c r="A1932" t="n">
        <v>48</v>
      </c>
      <c r="B1932" t="n">
        <v>65</v>
      </c>
      <c r="C1932" t="inlineStr">
        <is>
          <t xml:space="preserve">CONCLUIDO	</t>
        </is>
      </c>
      <c r="D1932" t="n">
        <v>11.0092</v>
      </c>
      <c r="E1932" t="n">
        <v>9.08</v>
      </c>
      <c r="F1932" t="n">
        <v>6.77</v>
      </c>
      <c r="G1932" t="n">
        <v>81.2</v>
      </c>
      <c r="H1932" t="n">
        <v>1.54</v>
      </c>
      <c r="I1932" t="n">
        <v>5</v>
      </c>
      <c r="J1932" t="n">
        <v>149.56</v>
      </c>
      <c r="K1932" t="n">
        <v>46.47</v>
      </c>
      <c r="L1932" t="n">
        <v>13</v>
      </c>
      <c r="M1932" t="n">
        <v>2</v>
      </c>
      <c r="N1932" t="n">
        <v>25.1</v>
      </c>
      <c r="O1932" t="n">
        <v>18680.25</v>
      </c>
      <c r="P1932" t="n">
        <v>60.61</v>
      </c>
      <c r="Q1932" t="n">
        <v>204.14</v>
      </c>
      <c r="R1932" t="n">
        <v>24.23</v>
      </c>
      <c r="S1932" t="n">
        <v>17.37</v>
      </c>
      <c r="T1932" t="n">
        <v>1334.61</v>
      </c>
      <c r="U1932" t="n">
        <v>0.72</v>
      </c>
      <c r="V1932" t="n">
        <v>0.75</v>
      </c>
      <c r="W1932" t="n">
        <v>1.14</v>
      </c>
      <c r="X1932" t="n">
        <v>0.08</v>
      </c>
      <c r="Y1932" t="n">
        <v>1</v>
      </c>
      <c r="Z1932" t="n">
        <v>10</v>
      </c>
    </row>
    <row r="1933">
      <c r="A1933" t="n">
        <v>49</v>
      </c>
      <c r="B1933" t="n">
        <v>65</v>
      </c>
      <c r="C1933" t="inlineStr">
        <is>
          <t xml:space="preserve">CONCLUIDO	</t>
        </is>
      </c>
      <c r="D1933" t="n">
        <v>11.0082</v>
      </c>
      <c r="E1933" t="n">
        <v>9.08</v>
      </c>
      <c r="F1933" t="n">
        <v>6.77</v>
      </c>
      <c r="G1933" t="n">
        <v>81.20999999999999</v>
      </c>
      <c r="H1933" t="n">
        <v>1.56</v>
      </c>
      <c r="I1933" t="n">
        <v>5</v>
      </c>
      <c r="J1933" t="n">
        <v>149.91</v>
      </c>
      <c r="K1933" t="n">
        <v>46.47</v>
      </c>
      <c r="L1933" t="n">
        <v>13.25</v>
      </c>
      <c r="M1933" t="n">
        <v>2</v>
      </c>
      <c r="N1933" t="n">
        <v>25.19</v>
      </c>
      <c r="O1933" t="n">
        <v>18723.06</v>
      </c>
      <c r="P1933" t="n">
        <v>60.22</v>
      </c>
      <c r="Q1933" t="n">
        <v>204.14</v>
      </c>
      <c r="R1933" t="n">
        <v>24.19</v>
      </c>
      <c r="S1933" t="n">
        <v>17.37</v>
      </c>
      <c r="T1933" t="n">
        <v>1313.15</v>
      </c>
      <c r="U1933" t="n">
        <v>0.72</v>
      </c>
      <c r="V1933" t="n">
        <v>0.75</v>
      </c>
      <c r="W1933" t="n">
        <v>1.14</v>
      </c>
      <c r="X1933" t="n">
        <v>0.08</v>
      </c>
      <c r="Y1933" t="n">
        <v>1</v>
      </c>
      <c r="Z1933" t="n">
        <v>10</v>
      </c>
    </row>
    <row r="1934">
      <c r="A1934" t="n">
        <v>50</v>
      </c>
      <c r="B1934" t="n">
        <v>65</v>
      </c>
      <c r="C1934" t="inlineStr">
        <is>
          <t xml:space="preserve">CONCLUIDO	</t>
        </is>
      </c>
      <c r="D1934" t="n">
        <v>11.0061</v>
      </c>
      <c r="E1934" t="n">
        <v>9.09</v>
      </c>
      <c r="F1934" t="n">
        <v>6.77</v>
      </c>
      <c r="G1934" t="n">
        <v>81.23</v>
      </c>
      <c r="H1934" t="n">
        <v>1.59</v>
      </c>
      <c r="I1934" t="n">
        <v>5</v>
      </c>
      <c r="J1934" t="n">
        <v>150.26</v>
      </c>
      <c r="K1934" t="n">
        <v>46.47</v>
      </c>
      <c r="L1934" t="n">
        <v>13.5</v>
      </c>
      <c r="M1934" t="n">
        <v>1</v>
      </c>
      <c r="N1934" t="n">
        <v>25.29</v>
      </c>
      <c r="O1934" t="n">
        <v>18765.9</v>
      </c>
      <c r="P1934" t="n">
        <v>60.05</v>
      </c>
      <c r="Q1934" t="n">
        <v>204.14</v>
      </c>
      <c r="R1934" t="n">
        <v>24.21</v>
      </c>
      <c r="S1934" t="n">
        <v>17.37</v>
      </c>
      <c r="T1934" t="n">
        <v>1321.72</v>
      </c>
      <c r="U1934" t="n">
        <v>0.72</v>
      </c>
      <c r="V1934" t="n">
        <v>0.75</v>
      </c>
      <c r="W1934" t="n">
        <v>1.15</v>
      </c>
      <c r="X1934" t="n">
        <v>0.08</v>
      </c>
      <c r="Y1934" t="n">
        <v>1</v>
      </c>
      <c r="Z1934" t="n">
        <v>10</v>
      </c>
    </row>
    <row r="1935">
      <c r="A1935" t="n">
        <v>51</v>
      </c>
      <c r="B1935" t="n">
        <v>65</v>
      </c>
      <c r="C1935" t="inlineStr">
        <is>
          <t xml:space="preserve">CONCLUIDO	</t>
        </is>
      </c>
      <c r="D1935" t="n">
        <v>11.0109</v>
      </c>
      <c r="E1935" t="n">
        <v>9.08</v>
      </c>
      <c r="F1935" t="n">
        <v>6.77</v>
      </c>
      <c r="G1935" t="n">
        <v>81.19</v>
      </c>
      <c r="H1935" t="n">
        <v>1.62</v>
      </c>
      <c r="I1935" t="n">
        <v>5</v>
      </c>
      <c r="J1935" t="n">
        <v>150.61</v>
      </c>
      <c r="K1935" t="n">
        <v>46.47</v>
      </c>
      <c r="L1935" t="n">
        <v>13.75</v>
      </c>
      <c r="M1935" t="n">
        <v>1</v>
      </c>
      <c r="N1935" t="n">
        <v>25.39</v>
      </c>
      <c r="O1935" t="n">
        <v>18808.78</v>
      </c>
      <c r="P1935" t="n">
        <v>59.83</v>
      </c>
      <c r="Q1935" t="n">
        <v>204.14</v>
      </c>
      <c r="R1935" t="n">
        <v>24.09</v>
      </c>
      <c r="S1935" t="n">
        <v>17.37</v>
      </c>
      <c r="T1935" t="n">
        <v>1260.81</v>
      </c>
      <c r="U1935" t="n">
        <v>0.72</v>
      </c>
      <c r="V1935" t="n">
        <v>0.75</v>
      </c>
      <c r="W1935" t="n">
        <v>1.15</v>
      </c>
      <c r="X1935" t="n">
        <v>0.07000000000000001</v>
      </c>
      <c r="Y1935" t="n">
        <v>1</v>
      </c>
      <c r="Z1935" t="n">
        <v>10</v>
      </c>
    </row>
    <row r="1936">
      <c r="A1936" t="n">
        <v>52</v>
      </c>
      <c r="B1936" t="n">
        <v>65</v>
      </c>
      <c r="C1936" t="inlineStr">
        <is>
          <t xml:space="preserve">CONCLUIDO	</t>
        </is>
      </c>
      <c r="D1936" t="n">
        <v>11.0055</v>
      </c>
      <c r="E1936" t="n">
        <v>9.09</v>
      </c>
      <c r="F1936" t="n">
        <v>6.77</v>
      </c>
      <c r="G1936" t="n">
        <v>81.23999999999999</v>
      </c>
      <c r="H1936" t="n">
        <v>1.64</v>
      </c>
      <c r="I1936" t="n">
        <v>5</v>
      </c>
      <c r="J1936" t="n">
        <v>150.95</v>
      </c>
      <c r="K1936" t="n">
        <v>46.47</v>
      </c>
      <c r="L1936" t="n">
        <v>14</v>
      </c>
      <c r="M1936" t="n">
        <v>0</v>
      </c>
      <c r="N1936" t="n">
        <v>25.49</v>
      </c>
      <c r="O1936" t="n">
        <v>18851.69</v>
      </c>
      <c r="P1936" t="n">
        <v>59.75</v>
      </c>
      <c r="Q1936" t="n">
        <v>204.14</v>
      </c>
      <c r="R1936" t="n">
        <v>24.19</v>
      </c>
      <c r="S1936" t="n">
        <v>17.37</v>
      </c>
      <c r="T1936" t="n">
        <v>1310.45</v>
      </c>
      <c r="U1936" t="n">
        <v>0.72</v>
      </c>
      <c r="V1936" t="n">
        <v>0.75</v>
      </c>
      <c r="W1936" t="n">
        <v>1.15</v>
      </c>
      <c r="X1936" t="n">
        <v>0.08</v>
      </c>
      <c r="Y1936" t="n">
        <v>1</v>
      </c>
      <c r="Z1936" t="n">
        <v>10</v>
      </c>
    </row>
    <row r="1937">
      <c r="A1937" t="n">
        <v>0</v>
      </c>
      <c r="B1937" t="n">
        <v>130</v>
      </c>
      <c r="C1937" t="inlineStr">
        <is>
          <t xml:space="preserve">CONCLUIDO	</t>
        </is>
      </c>
      <c r="D1937" t="n">
        <v>5.9395</v>
      </c>
      <c r="E1937" t="n">
        <v>16.84</v>
      </c>
      <c r="F1937" t="n">
        <v>8.85</v>
      </c>
      <c r="G1937" t="n">
        <v>5.01</v>
      </c>
      <c r="H1937" t="n">
        <v>0.07000000000000001</v>
      </c>
      <c r="I1937" t="n">
        <v>106</v>
      </c>
      <c r="J1937" t="n">
        <v>252.85</v>
      </c>
      <c r="K1937" t="n">
        <v>59.19</v>
      </c>
      <c r="L1937" t="n">
        <v>1</v>
      </c>
      <c r="M1937" t="n">
        <v>104</v>
      </c>
      <c r="N1937" t="n">
        <v>62.65</v>
      </c>
      <c r="O1937" t="n">
        <v>31418.63</v>
      </c>
      <c r="P1937" t="n">
        <v>145.99</v>
      </c>
      <c r="Q1937" t="n">
        <v>204.26</v>
      </c>
      <c r="R1937" t="n">
        <v>89.23999999999999</v>
      </c>
      <c r="S1937" t="n">
        <v>17.37</v>
      </c>
      <c r="T1937" t="n">
        <v>33331.03</v>
      </c>
      <c r="U1937" t="n">
        <v>0.19</v>
      </c>
      <c r="V1937" t="n">
        <v>0.58</v>
      </c>
      <c r="W1937" t="n">
        <v>1.3</v>
      </c>
      <c r="X1937" t="n">
        <v>2.16</v>
      </c>
      <c r="Y1937" t="n">
        <v>1</v>
      </c>
      <c r="Z1937" t="n">
        <v>10</v>
      </c>
    </row>
    <row r="1938">
      <c r="A1938" t="n">
        <v>1</v>
      </c>
      <c r="B1938" t="n">
        <v>130</v>
      </c>
      <c r="C1938" t="inlineStr">
        <is>
          <t xml:space="preserve">CONCLUIDO	</t>
        </is>
      </c>
      <c r="D1938" t="n">
        <v>6.66</v>
      </c>
      <c r="E1938" t="n">
        <v>15.02</v>
      </c>
      <c r="F1938" t="n">
        <v>8.300000000000001</v>
      </c>
      <c r="G1938" t="n">
        <v>6.22</v>
      </c>
      <c r="H1938" t="n">
        <v>0.09</v>
      </c>
      <c r="I1938" t="n">
        <v>80</v>
      </c>
      <c r="J1938" t="n">
        <v>253.3</v>
      </c>
      <c r="K1938" t="n">
        <v>59.19</v>
      </c>
      <c r="L1938" t="n">
        <v>1.25</v>
      </c>
      <c r="M1938" t="n">
        <v>78</v>
      </c>
      <c r="N1938" t="n">
        <v>62.86</v>
      </c>
      <c r="O1938" t="n">
        <v>31474.5</v>
      </c>
      <c r="P1938" t="n">
        <v>136.82</v>
      </c>
      <c r="Q1938" t="n">
        <v>204.23</v>
      </c>
      <c r="R1938" t="n">
        <v>72.06999999999999</v>
      </c>
      <c r="S1938" t="n">
        <v>17.37</v>
      </c>
      <c r="T1938" t="n">
        <v>24874.91</v>
      </c>
      <c r="U1938" t="n">
        <v>0.24</v>
      </c>
      <c r="V1938" t="n">
        <v>0.62</v>
      </c>
      <c r="W1938" t="n">
        <v>1.27</v>
      </c>
      <c r="X1938" t="n">
        <v>1.61</v>
      </c>
      <c r="Y1938" t="n">
        <v>1</v>
      </c>
      <c r="Z1938" t="n">
        <v>10</v>
      </c>
    </row>
    <row r="1939">
      <c r="A1939" t="n">
        <v>2</v>
      </c>
      <c r="B1939" t="n">
        <v>130</v>
      </c>
      <c r="C1939" t="inlineStr">
        <is>
          <t xml:space="preserve">CONCLUIDO	</t>
        </is>
      </c>
      <c r="D1939" t="n">
        <v>7.18</v>
      </c>
      <c r="E1939" t="n">
        <v>13.93</v>
      </c>
      <c r="F1939" t="n">
        <v>7.99</v>
      </c>
      <c r="G1939" t="n">
        <v>7.49</v>
      </c>
      <c r="H1939" t="n">
        <v>0.11</v>
      </c>
      <c r="I1939" t="n">
        <v>64</v>
      </c>
      <c r="J1939" t="n">
        <v>253.75</v>
      </c>
      <c r="K1939" t="n">
        <v>59.19</v>
      </c>
      <c r="L1939" t="n">
        <v>1.5</v>
      </c>
      <c r="M1939" t="n">
        <v>62</v>
      </c>
      <c r="N1939" t="n">
        <v>63.06</v>
      </c>
      <c r="O1939" t="n">
        <v>31530.44</v>
      </c>
      <c r="P1939" t="n">
        <v>131.67</v>
      </c>
      <c r="Q1939" t="n">
        <v>204.21</v>
      </c>
      <c r="R1939" t="n">
        <v>62.17</v>
      </c>
      <c r="S1939" t="n">
        <v>17.37</v>
      </c>
      <c r="T1939" t="n">
        <v>20008.77</v>
      </c>
      <c r="U1939" t="n">
        <v>0.28</v>
      </c>
      <c r="V1939" t="n">
        <v>0.64</v>
      </c>
      <c r="W1939" t="n">
        <v>1.25</v>
      </c>
      <c r="X1939" t="n">
        <v>1.3</v>
      </c>
      <c r="Y1939" t="n">
        <v>1</v>
      </c>
      <c r="Z1939" t="n">
        <v>10</v>
      </c>
    </row>
    <row r="1940">
      <c r="A1940" t="n">
        <v>3</v>
      </c>
      <c r="B1940" t="n">
        <v>130</v>
      </c>
      <c r="C1940" t="inlineStr">
        <is>
          <t xml:space="preserve">CONCLUIDO	</t>
        </is>
      </c>
      <c r="D1940" t="n">
        <v>7.5637</v>
      </c>
      <c r="E1940" t="n">
        <v>13.22</v>
      </c>
      <c r="F1940" t="n">
        <v>7.78</v>
      </c>
      <c r="G1940" t="n">
        <v>8.640000000000001</v>
      </c>
      <c r="H1940" t="n">
        <v>0.12</v>
      </c>
      <c r="I1940" t="n">
        <v>54</v>
      </c>
      <c r="J1940" t="n">
        <v>254.21</v>
      </c>
      <c r="K1940" t="n">
        <v>59.19</v>
      </c>
      <c r="L1940" t="n">
        <v>1.75</v>
      </c>
      <c r="M1940" t="n">
        <v>52</v>
      </c>
      <c r="N1940" t="n">
        <v>63.26</v>
      </c>
      <c r="O1940" t="n">
        <v>31586.46</v>
      </c>
      <c r="P1940" t="n">
        <v>127.99</v>
      </c>
      <c r="Q1940" t="n">
        <v>204.21</v>
      </c>
      <c r="R1940" t="n">
        <v>55.58</v>
      </c>
      <c r="S1940" t="n">
        <v>17.37</v>
      </c>
      <c r="T1940" t="n">
        <v>16762.56</v>
      </c>
      <c r="U1940" t="n">
        <v>0.31</v>
      </c>
      <c r="V1940" t="n">
        <v>0.66</v>
      </c>
      <c r="W1940" t="n">
        <v>1.22</v>
      </c>
      <c r="X1940" t="n">
        <v>1.08</v>
      </c>
      <c r="Y1940" t="n">
        <v>1</v>
      </c>
      <c r="Z1940" t="n">
        <v>10</v>
      </c>
    </row>
    <row r="1941">
      <c r="A1941" t="n">
        <v>4</v>
      </c>
      <c r="B1941" t="n">
        <v>130</v>
      </c>
      <c r="C1941" t="inlineStr">
        <is>
          <t xml:space="preserve">CONCLUIDO	</t>
        </is>
      </c>
      <c r="D1941" t="n">
        <v>7.9065</v>
      </c>
      <c r="E1941" t="n">
        <v>12.65</v>
      </c>
      <c r="F1941" t="n">
        <v>7.59</v>
      </c>
      <c r="G1941" t="n">
        <v>9.91</v>
      </c>
      <c r="H1941" t="n">
        <v>0.14</v>
      </c>
      <c r="I1941" t="n">
        <v>46</v>
      </c>
      <c r="J1941" t="n">
        <v>254.66</v>
      </c>
      <c r="K1941" t="n">
        <v>59.19</v>
      </c>
      <c r="L1941" t="n">
        <v>2</v>
      </c>
      <c r="M1941" t="n">
        <v>44</v>
      </c>
      <c r="N1941" t="n">
        <v>63.47</v>
      </c>
      <c r="O1941" t="n">
        <v>31642.55</v>
      </c>
      <c r="P1941" t="n">
        <v>124.9</v>
      </c>
      <c r="Q1941" t="n">
        <v>204.2</v>
      </c>
      <c r="R1941" t="n">
        <v>49.64</v>
      </c>
      <c r="S1941" t="n">
        <v>17.37</v>
      </c>
      <c r="T1941" t="n">
        <v>13834.18</v>
      </c>
      <c r="U1941" t="n">
        <v>0.35</v>
      </c>
      <c r="V1941" t="n">
        <v>0.67</v>
      </c>
      <c r="W1941" t="n">
        <v>1.22</v>
      </c>
      <c r="X1941" t="n">
        <v>0.9</v>
      </c>
      <c r="Y1941" t="n">
        <v>1</v>
      </c>
      <c r="Z1941" t="n">
        <v>10</v>
      </c>
    </row>
    <row r="1942">
      <c r="A1942" t="n">
        <v>5</v>
      </c>
      <c r="B1942" t="n">
        <v>130</v>
      </c>
      <c r="C1942" t="inlineStr">
        <is>
          <t xml:space="preserve">CONCLUIDO	</t>
        </is>
      </c>
      <c r="D1942" t="n">
        <v>8.1196</v>
      </c>
      <c r="E1942" t="n">
        <v>12.32</v>
      </c>
      <c r="F1942" t="n">
        <v>7.51</v>
      </c>
      <c r="G1942" t="n">
        <v>10.98</v>
      </c>
      <c r="H1942" t="n">
        <v>0.16</v>
      </c>
      <c r="I1942" t="n">
        <v>41</v>
      </c>
      <c r="J1942" t="n">
        <v>255.12</v>
      </c>
      <c r="K1942" t="n">
        <v>59.19</v>
      </c>
      <c r="L1942" t="n">
        <v>2.25</v>
      </c>
      <c r="M1942" t="n">
        <v>39</v>
      </c>
      <c r="N1942" t="n">
        <v>63.67</v>
      </c>
      <c r="O1942" t="n">
        <v>31698.72</v>
      </c>
      <c r="P1942" t="n">
        <v>123.35</v>
      </c>
      <c r="Q1942" t="n">
        <v>204.19</v>
      </c>
      <c r="R1942" t="n">
        <v>47.11</v>
      </c>
      <c r="S1942" t="n">
        <v>17.37</v>
      </c>
      <c r="T1942" t="n">
        <v>12592.62</v>
      </c>
      <c r="U1942" t="n">
        <v>0.37</v>
      </c>
      <c r="V1942" t="n">
        <v>0.68</v>
      </c>
      <c r="W1942" t="n">
        <v>1.21</v>
      </c>
      <c r="X1942" t="n">
        <v>0.8100000000000001</v>
      </c>
      <c r="Y1942" t="n">
        <v>1</v>
      </c>
      <c r="Z1942" t="n">
        <v>10</v>
      </c>
    </row>
    <row r="1943">
      <c r="A1943" t="n">
        <v>6</v>
      </c>
      <c r="B1943" t="n">
        <v>130</v>
      </c>
      <c r="C1943" t="inlineStr">
        <is>
          <t xml:space="preserve">CONCLUIDO	</t>
        </is>
      </c>
      <c r="D1943" t="n">
        <v>8.359299999999999</v>
      </c>
      <c r="E1943" t="n">
        <v>11.96</v>
      </c>
      <c r="F1943" t="n">
        <v>7.4</v>
      </c>
      <c r="G1943" t="n">
        <v>12.33</v>
      </c>
      <c r="H1943" t="n">
        <v>0.17</v>
      </c>
      <c r="I1943" t="n">
        <v>36</v>
      </c>
      <c r="J1943" t="n">
        <v>255.57</v>
      </c>
      <c r="K1943" t="n">
        <v>59.19</v>
      </c>
      <c r="L1943" t="n">
        <v>2.5</v>
      </c>
      <c r="M1943" t="n">
        <v>34</v>
      </c>
      <c r="N1943" t="n">
        <v>63.88</v>
      </c>
      <c r="O1943" t="n">
        <v>31754.97</v>
      </c>
      <c r="P1943" t="n">
        <v>121.52</v>
      </c>
      <c r="Q1943" t="n">
        <v>204.15</v>
      </c>
      <c r="R1943" t="n">
        <v>43.73</v>
      </c>
      <c r="S1943" t="n">
        <v>17.37</v>
      </c>
      <c r="T1943" t="n">
        <v>10929.82</v>
      </c>
      <c r="U1943" t="n">
        <v>0.4</v>
      </c>
      <c r="V1943" t="n">
        <v>0.6899999999999999</v>
      </c>
      <c r="W1943" t="n">
        <v>1.2</v>
      </c>
      <c r="X1943" t="n">
        <v>0.71</v>
      </c>
      <c r="Y1943" t="n">
        <v>1</v>
      </c>
      <c r="Z1943" t="n">
        <v>10</v>
      </c>
    </row>
    <row r="1944">
      <c r="A1944" t="n">
        <v>7</v>
      </c>
      <c r="B1944" t="n">
        <v>130</v>
      </c>
      <c r="C1944" t="inlineStr">
        <is>
          <t xml:space="preserve">CONCLUIDO	</t>
        </is>
      </c>
      <c r="D1944" t="n">
        <v>8.504200000000001</v>
      </c>
      <c r="E1944" t="n">
        <v>11.76</v>
      </c>
      <c r="F1944" t="n">
        <v>7.34</v>
      </c>
      <c r="G1944" t="n">
        <v>13.35</v>
      </c>
      <c r="H1944" t="n">
        <v>0.19</v>
      </c>
      <c r="I1944" t="n">
        <v>33</v>
      </c>
      <c r="J1944" t="n">
        <v>256.03</v>
      </c>
      <c r="K1944" t="n">
        <v>59.19</v>
      </c>
      <c r="L1944" t="n">
        <v>2.75</v>
      </c>
      <c r="M1944" t="n">
        <v>31</v>
      </c>
      <c r="N1944" t="n">
        <v>64.09</v>
      </c>
      <c r="O1944" t="n">
        <v>31811.29</v>
      </c>
      <c r="P1944" t="n">
        <v>120.46</v>
      </c>
      <c r="Q1944" t="n">
        <v>204.23</v>
      </c>
      <c r="R1944" t="n">
        <v>42.15</v>
      </c>
      <c r="S1944" t="n">
        <v>17.37</v>
      </c>
      <c r="T1944" t="n">
        <v>10152.55</v>
      </c>
      <c r="U1944" t="n">
        <v>0.41</v>
      </c>
      <c r="V1944" t="n">
        <v>0.7</v>
      </c>
      <c r="W1944" t="n">
        <v>1.19</v>
      </c>
      <c r="X1944" t="n">
        <v>0.65</v>
      </c>
      <c r="Y1944" t="n">
        <v>1</v>
      </c>
      <c r="Z1944" t="n">
        <v>10</v>
      </c>
    </row>
    <row r="1945">
      <c r="A1945" t="n">
        <v>8</v>
      </c>
      <c r="B1945" t="n">
        <v>130</v>
      </c>
      <c r="C1945" t="inlineStr">
        <is>
          <t xml:space="preserve">CONCLUIDO	</t>
        </is>
      </c>
      <c r="D1945" t="n">
        <v>8.6578</v>
      </c>
      <c r="E1945" t="n">
        <v>11.55</v>
      </c>
      <c r="F1945" t="n">
        <v>7.28</v>
      </c>
      <c r="G1945" t="n">
        <v>14.56</v>
      </c>
      <c r="H1945" t="n">
        <v>0.21</v>
      </c>
      <c r="I1945" t="n">
        <v>30</v>
      </c>
      <c r="J1945" t="n">
        <v>256.49</v>
      </c>
      <c r="K1945" t="n">
        <v>59.19</v>
      </c>
      <c r="L1945" t="n">
        <v>3</v>
      </c>
      <c r="M1945" t="n">
        <v>28</v>
      </c>
      <c r="N1945" t="n">
        <v>64.29000000000001</v>
      </c>
      <c r="O1945" t="n">
        <v>31867.69</v>
      </c>
      <c r="P1945" t="n">
        <v>119.35</v>
      </c>
      <c r="Q1945" t="n">
        <v>204.14</v>
      </c>
      <c r="R1945" t="n">
        <v>40.12</v>
      </c>
      <c r="S1945" t="n">
        <v>17.37</v>
      </c>
      <c r="T1945" t="n">
        <v>9152.73</v>
      </c>
      <c r="U1945" t="n">
        <v>0.43</v>
      </c>
      <c r="V1945" t="n">
        <v>0.7</v>
      </c>
      <c r="W1945" t="n">
        <v>1.19</v>
      </c>
      <c r="X1945" t="n">
        <v>0.59</v>
      </c>
      <c r="Y1945" t="n">
        <v>1</v>
      </c>
      <c r="Z1945" t="n">
        <v>10</v>
      </c>
    </row>
    <row r="1946">
      <c r="A1946" t="n">
        <v>9</v>
      </c>
      <c r="B1946" t="n">
        <v>130</v>
      </c>
      <c r="C1946" t="inlineStr">
        <is>
          <t xml:space="preserve">CONCLUIDO	</t>
        </is>
      </c>
      <c r="D1946" t="n">
        <v>8.7593</v>
      </c>
      <c r="E1946" t="n">
        <v>11.42</v>
      </c>
      <c r="F1946" t="n">
        <v>7.24</v>
      </c>
      <c r="G1946" t="n">
        <v>15.52</v>
      </c>
      <c r="H1946" t="n">
        <v>0.23</v>
      </c>
      <c r="I1946" t="n">
        <v>28</v>
      </c>
      <c r="J1946" t="n">
        <v>256.95</v>
      </c>
      <c r="K1946" t="n">
        <v>59.19</v>
      </c>
      <c r="L1946" t="n">
        <v>3.25</v>
      </c>
      <c r="M1946" t="n">
        <v>26</v>
      </c>
      <c r="N1946" t="n">
        <v>64.5</v>
      </c>
      <c r="O1946" t="n">
        <v>31924.29</v>
      </c>
      <c r="P1946" t="n">
        <v>118.63</v>
      </c>
      <c r="Q1946" t="n">
        <v>204.25</v>
      </c>
      <c r="R1946" t="n">
        <v>38.81</v>
      </c>
      <c r="S1946" t="n">
        <v>17.37</v>
      </c>
      <c r="T1946" t="n">
        <v>8508.370000000001</v>
      </c>
      <c r="U1946" t="n">
        <v>0.45</v>
      </c>
      <c r="V1946" t="n">
        <v>0.71</v>
      </c>
      <c r="W1946" t="n">
        <v>1.19</v>
      </c>
      <c r="X1946" t="n">
        <v>0.55</v>
      </c>
      <c r="Y1946" t="n">
        <v>1</v>
      </c>
      <c r="Z1946" t="n">
        <v>10</v>
      </c>
    </row>
    <row r="1947">
      <c r="A1947" t="n">
        <v>10</v>
      </c>
      <c r="B1947" t="n">
        <v>130</v>
      </c>
      <c r="C1947" t="inlineStr">
        <is>
          <t xml:space="preserve">CONCLUIDO	</t>
        </is>
      </c>
      <c r="D1947" t="n">
        <v>8.9283</v>
      </c>
      <c r="E1947" t="n">
        <v>11.2</v>
      </c>
      <c r="F1947" t="n">
        <v>7.17</v>
      </c>
      <c r="G1947" t="n">
        <v>17.22</v>
      </c>
      <c r="H1947" t="n">
        <v>0.24</v>
      </c>
      <c r="I1947" t="n">
        <v>25</v>
      </c>
      <c r="J1947" t="n">
        <v>257.41</v>
      </c>
      <c r="K1947" t="n">
        <v>59.19</v>
      </c>
      <c r="L1947" t="n">
        <v>3.5</v>
      </c>
      <c r="M1947" t="n">
        <v>23</v>
      </c>
      <c r="N1947" t="n">
        <v>64.70999999999999</v>
      </c>
      <c r="O1947" t="n">
        <v>31980.84</v>
      </c>
      <c r="P1947" t="n">
        <v>117.4</v>
      </c>
      <c r="Q1947" t="n">
        <v>204.17</v>
      </c>
      <c r="R1947" t="n">
        <v>36.87</v>
      </c>
      <c r="S1947" t="n">
        <v>17.37</v>
      </c>
      <c r="T1947" t="n">
        <v>7554.18</v>
      </c>
      <c r="U1947" t="n">
        <v>0.47</v>
      </c>
      <c r="V1947" t="n">
        <v>0.71</v>
      </c>
      <c r="W1947" t="n">
        <v>1.18</v>
      </c>
      <c r="X1947" t="n">
        <v>0.48</v>
      </c>
      <c r="Y1947" t="n">
        <v>1</v>
      </c>
      <c r="Z1947" t="n">
        <v>10</v>
      </c>
    </row>
    <row r="1948">
      <c r="A1948" t="n">
        <v>11</v>
      </c>
      <c r="B1948" t="n">
        <v>130</v>
      </c>
      <c r="C1948" t="inlineStr">
        <is>
          <t xml:space="preserve">CONCLUIDO	</t>
        </is>
      </c>
      <c r="D1948" t="n">
        <v>8.9773</v>
      </c>
      <c r="E1948" t="n">
        <v>11.14</v>
      </c>
      <c r="F1948" t="n">
        <v>7.16</v>
      </c>
      <c r="G1948" t="n">
        <v>17.9</v>
      </c>
      <c r="H1948" t="n">
        <v>0.26</v>
      </c>
      <c r="I1948" t="n">
        <v>24</v>
      </c>
      <c r="J1948" t="n">
        <v>257.86</v>
      </c>
      <c r="K1948" t="n">
        <v>59.19</v>
      </c>
      <c r="L1948" t="n">
        <v>3.75</v>
      </c>
      <c r="M1948" t="n">
        <v>22</v>
      </c>
      <c r="N1948" t="n">
        <v>64.92</v>
      </c>
      <c r="O1948" t="n">
        <v>32037.48</v>
      </c>
      <c r="P1948" t="n">
        <v>117.11</v>
      </c>
      <c r="Q1948" t="n">
        <v>204.2</v>
      </c>
      <c r="R1948" t="n">
        <v>36.59</v>
      </c>
      <c r="S1948" t="n">
        <v>17.37</v>
      </c>
      <c r="T1948" t="n">
        <v>7417.39</v>
      </c>
      <c r="U1948" t="n">
        <v>0.47</v>
      </c>
      <c r="V1948" t="n">
        <v>0.71</v>
      </c>
      <c r="W1948" t="n">
        <v>1.17</v>
      </c>
      <c r="X1948" t="n">
        <v>0.47</v>
      </c>
      <c r="Y1948" t="n">
        <v>1</v>
      </c>
      <c r="Z1948" t="n">
        <v>10</v>
      </c>
    </row>
    <row r="1949">
      <c r="A1949" t="n">
        <v>12</v>
      </c>
      <c r="B1949" t="n">
        <v>130</v>
      </c>
      <c r="C1949" t="inlineStr">
        <is>
          <t xml:space="preserve">CONCLUIDO	</t>
        </is>
      </c>
      <c r="D1949" t="n">
        <v>9.097099999999999</v>
      </c>
      <c r="E1949" t="n">
        <v>10.99</v>
      </c>
      <c r="F1949" t="n">
        <v>7.11</v>
      </c>
      <c r="G1949" t="n">
        <v>19.4</v>
      </c>
      <c r="H1949" t="n">
        <v>0.28</v>
      </c>
      <c r="I1949" t="n">
        <v>22</v>
      </c>
      <c r="J1949" t="n">
        <v>258.32</v>
      </c>
      <c r="K1949" t="n">
        <v>59.19</v>
      </c>
      <c r="L1949" t="n">
        <v>4</v>
      </c>
      <c r="M1949" t="n">
        <v>20</v>
      </c>
      <c r="N1949" t="n">
        <v>65.13</v>
      </c>
      <c r="O1949" t="n">
        <v>32094.19</v>
      </c>
      <c r="P1949" t="n">
        <v>116.28</v>
      </c>
      <c r="Q1949" t="n">
        <v>204.16</v>
      </c>
      <c r="R1949" t="n">
        <v>34.87</v>
      </c>
      <c r="S1949" t="n">
        <v>17.37</v>
      </c>
      <c r="T1949" t="n">
        <v>6568.91</v>
      </c>
      <c r="U1949" t="n">
        <v>0.5</v>
      </c>
      <c r="V1949" t="n">
        <v>0.72</v>
      </c>
      <c r="W1949" t="n">
        <v>1.17</v>
      </c>
      <c r="X1949" t="n">
        <v>0.42</v>
      </c>
      <c r="Y1949" t="n">
        <v>1</v>
      </c>
      <c r="Z1949" t="n">
        <v>10</v>
      </c>
    </row>
    <row r="1950">
      <c r="A1950" t="n">
        <v>13</v>
      </c>
      <c r="B1950" t="n">
        <v>130</v>
      </c>
      <c r="C1950" t="inlineStr">
        <is>
          <t xml:space="preserve">CONCLUIDO	</t>
        </is>
      </c>
      <c r="D1950" t="n">
        <v>9.1563</v>
      </c>
      <c r="E1950" t="n">
        <v>10.92</v>
      </c>
      <c r="F1950" t="n">
        <v>7.09</v>
      </c>
      <c r="G1950" t="n">
        <v>20.26</v>
      </c>
      <c r="H1950" t="n">
        <v>0.29</v>
      </c>
      <c r="I1950" t="n">
        <v>21</v>
      </c>
      <c r="J1950" t="n">
        <v>258.78</v>
      </c>
      <c r="K1950" t="n">
        <v>59.19</v>
      </c>
      <c r="L1950" t="n">
        <v>4.25</v>
      </c>
      <c r="M1950" t="n">
        <v>19</v>
      </c>
      <c r="N1950" t="n">
        <v>65.34</v>
      </c>
      <c r="O1950" t="n">
        <v>32150.98</v>
      </c>
      <c r="P1950" t="n">
        <v>115.77</v>
      </c>
      <c r="Q1950" t="n">
        <v>204.14</v>
      </c>
      <c r="R1950" t="n">
        <v>34.27</v>
      </c>
      <c r="S1950" t="n">
        <v>17.37</v>
      </c>
      <c r="T1950" t="n">
        <v>6271.21</v>
      </c>
      <c r="U1950" t="n">
        <v>0.51</v>
      </c>
      <c r="V1950" t="n">
        <v>0.72</v>
      </c>
      <c r="W1950" t="n">
        <v>1.17</v>
      </c>
      <c r="X1950" t="n">
        <v>0.4</v>
      </c>
      <c r="Y1950" t="n">
        <v>1</v>
      </c>
      <c r="Z1950" t="n">
        <v>10</v>
      </c>
    </row>
    <row r="1951">
      <c r="A1951" t="n">
        <v>14</v>
      </c>
      <c r="B1951" t="n">
        <v>130</v>
      </c>
      <c r="C1951" t="inlineStr">
        <is>
          <t xml:space="preserve">CONCLUIDO	</t>
        </is>
      </c>
      <c r="D1951" t="n">
        <v>9.208299999999999</v>
      </c>
      <c r="E1951" t="n">
        <v>10.86</v>
      </c>
      <c r="F1951" t="n">
        <v>7.08</v>
      </c>
      <c r="G1951" t="n">
        <v>21.23</v>
      </c>
      <c r="H1951" t="n">
        <v>0.31</v>
      </c>
      <c r="I1951" t="n">
        <v>20</v>
      </c>
      <c r="J1951" t="n">
        <v>259.25</v>
      </c>
      <c r="K1951" t="n">
        <v>59.19</v>
      </c>
      <c r="L1951" t="n">
        <v>4.5</v>
      </c>
      <c r="M1951" t="n">
        <v>18</v>
      </c>
      <c r="N1951" t="n">
        <v>65.55</v>
      </c>
      <c r="O1951" t="n">
        <v>32207.85</v>
      </c>
      <c r="P1951" t="n">
        <v>115.48</v>
      </c>
      <c r="Q1951" t="n">
        <v>204.14</v>
      </c>
      <c r="R1951" t="n">
        <v>33.71</v>
      </c>
      <c r="S1951" t="n">
        <v>17.37</v>
      </c>
      <c r="T1951" t="n">
        <v>5996.62</v>
      </c>
      <c r="U1951" t="n">
        <v>0.52</v>
      </c>
      <c r="V1951" t="n">
        <v>0.72</v>
      </c>
      <c r="W1951" t="n">
        <v>1.17</v>
      </c>
      <c r="X1951" t="n">
        <v>0.39</v>
      </c>
      <c r="Y1951" t="n">
        <v>1</v>
      </c>
      <c r="Z1951" t="n">
        <v>10</v>
      </c>
    </row>
    <row r="1952">
      <c r="A1952" t="n">
        <v>15</v>
      </c>
      <c r="B1952" t="n">
        <v>130</v>
      </c>
      <c r="C1952" t="inlineStr">
        <is>
          <t xml:space="preserve">CONCLUIDO	</t>
        </is>
      </c>
      <c r="D1952" t="n">
        <v>9.267099999999999</v>
      </c>
      <c r="E1952" t="n">
        <v>10.79</v>
      </c>
      <c r="F1952" t="n">
        <v>7.06</v>
      </c>
      <c r="G1952" t="n">
        <v>22.29</v>
      </c>
      <c r="H1952" t="n">
        <v>0.33</v>
      </c>
      <c r="I1952" t="n">
        <v>19</v>
      </c>
      <c r="J1952" t="n">
        <v>259.71</v>
      </c>
      <c r="K1952" t="n">
        <v>59.19</v>
      </c>
      <c r="L1952" t="n">
        <v>4.75</v>
      </c>
      <c r="M1952" t="n">
        <v>17</v>
      </c>
      <c r="N1952" t="n">
        <v>65.76000000000001</v>
      </c>
      <c r="O1952" t="n">
        <v>32264.79</v>
      </c>
      <c r="P1952" t="n">
        <v>115.1</v>
      </c>
      <c r="Q1952" t="n">
        <v>204.18</v>
      </c>
      <c r="R1952" t="n">
        <v>33.28</v>
      </c>
      <c r="S1952" t="n">
        <v>17.37</v>
      </c>
      <c r="T1952" t="n">
        <v>5787.82</v>
      </c>
      <c r="U1952" t="n">
        <v>0.52</v>
      </c>
      <c r="V1952" t="n">
        <v>0.72</v>
      </c>
      <c r="W1952" t="n">
        <v>1.17</v>
      </c>
      <c r="X1952" t="n">
        <v>0.36</v>
      </c>
      <c r="Y1952" t="n">
        <v>1</v>
      </c>
      <c r="Z1952" t="n">
        <v>10</v>
      </c>
    </row>
    <row r="1953">
      <c r="A1953" t="n">
        <v>16</v>
      </c>
      <c r="B1953" t="n">
        <v>130</v>
      </c>
      <c r="C1953" t="inlineStr">
        <is>
          <t xml:space="preserve">CONCLUIDO	</t>
        </is>
      </c>
      <c r="D1953" t="n">
        <v>9.3368</v>
      </c>
      <c r="E1953" t="n">
        <v>10.71</v>
      </c>
      <c r="F1953" t="n">
        <v>7.03</v>
      </c>
      <c r="G1953" t="n">
        <v>23.42</v>
      </c>
      <c r="H1953" t="n">
        <v>0.34</v>
      </c>
      <c r="I1953" t="n">
        <v>18</v>
      </c>
      <c r="J1953" t="n">
        <v>260.17</v>
      </c>
      <c r="K1953" t="n">
        <v>59.19</v>
      </c>
      <c r="L1953" t="n">
        <v>5</v>
      </c>
      <c r="M1953" t="n">
        <v>16</v>
      </c>
      <c r="N1953" t="n">
        <v>65.98</v>
      </c>
      <c r="O1953" t="n">
        <v>32321.82</v>
      </c>
      <c r="P1953" t="n">
        <v>114.45</v>
      </c>
      <c r="Q1953" t="n">
        <v>204.18</v>
      </c>
      <c r="R1953" t="n">
        <v>32.26</v>
      </c>
      <c r="S1953" t="n">
        <v>17.37</v>
      </c>
      <c r="T1953" t="n">
        <v>5280.25</v>
      </c>
      <c r="U1953" t="n">
        <v>0.54</v>
      </c>
      <c r="V1953" t="n">
        <v>0.73</v>
      </c>
      <c r="W1953" t="n">
        <v>1.16</v>
      </c>
      <c r="X1953" t="n">
        <v>0.33</v>
      </c>
      <c r="Y1953" t="n">
        <v>1</v>
      </c>
      <c r="Z1953" t="n">
        <v>10</v>
      </c>
    </row>
    <row r="1954">
      <c r="A1954" t="n">
        <v>17</v>
      </c>
      <c r="B1954" t="n">
        <v>130</v>
      </c>
      <c r="C1954" t="inlineStr">
        <is>
          <t xml:space="preserve">CONCLUIDO	</t>
        </is>
      </c>
      <c r="D1954" t="n">
        <v>9.380599999999999</v>
      </c>
      <c r="E1954" t="n">
        <v>10.66</v>
      </c>
      <c r="F1954" t="n">
        <v>7.02</v>
      </c>
      <c r="G1954" t="n">
        <v>24.79</v>
      </c>
      <c r="H1954" t="n">
        <v>0.36</v>
      </c>
      <c r="I1954" t="n">
        <v>17</v>
      </c>
      <c r="J1954" t="n">
        <v>260.63</v>
      </c>
      <c r="K1954" t="n">
        <v>59.19</v>
      </c>
      <c r="L1954" t="n">
        <v>5.25</v>
      </c>
      <c r="M1954" t="n">
        <v>15</v>
      </c>
      <c r="N1954" t="n">
        <v>66.19</v>
      </c>
      <c r="O1954" t="n">
        <v>32378.93</v>
      </c>
      <c r="P1954" t="n">
        <v>114.4</v>
      </c>
      <c r="Q1954" t="n">
        <v>204.19</v>
      </c>
      <c r="R1954" t="n">
        <v>32.18</v>
      </c>
      <c r="S1954" t="n">
        <v>17.37</v>
      </c>
      <c r="T1954" t="n">
        <v>5245.25</v>
      </c>
      <c r="U1954" t="n">
        <v>0.54</v>
      </c>
      <c r="V1954" t="n">
        <v>0.73</v>
      </c>
      <c r="W1954" t="n">
        <v>1.17</v>
      </c>
      <c r="X1954" t="n">
        <v>0.33</v>
      </c>
      <c r="Y1954" t="n">
        <v>1</v>
      </c>
      <c r="Z1954" t="n">
        <v>10</v>
      </c>
    </row>
    <row r="1955">
      <c r="A1955" t="n">
        <v>18</v>
      </c>
      <c r="B1955" t="n">
        <v>130</v>
      </c>
      <c r="C1955" t="inlineStr">
        <is>
          <t xml:space="preserve">CONCLUIDO	</t>
        </is>
      </c>
      <c r="D1955" t="n">
        <v>9.450100000000001</v>
      </c>
      <c r="E1955" t="n">
        <v>10.58</v>
      </c>
      <c r="F1955" t="n">
        <v>6.99</v>
      </c>
      <c r="G1955" t="n">
        <v>26.23</v>
      </c>
      <c r="H1955" t="n">
        <v>0.37</v>
      </c>
      <c r="I1955" t="n">
        <v>16</v>
      </c>
      <c r="J1955" t="n">
        <v>261.1</v>
      </c>
      <c r="K1955" t="n">
        <v>59.19</v>
      </c>
      <c r="L1955" t="n">
        <v>5.5</v>
      </c>
      <c r="M1955" t="n">
        <v>14</v>
      </c>
      <c r="N1955" t="n">
        <v>66.40000000000001</v>
      </c>
      <c r="O1955" t="n">
        <v>32436.11</v>
      </c>
      <c r="P1955" t="n">
        <v>113.81</v>
      </c>
      <c r="Q1955" t="n">
        <v>204.17</v>
      </c>
      <c r="R1955" t="n">
        <v>31.22</v>
      </c>
      <c r="S1955" t="n">
        <v>17.37</v>
      </c>
      <c r="T1955" t="n">
        <v>4772.92</v>
      </c>
      <c r="U1955" t="n">
        <v>0.5600000000000001</v>
      </c>
      <c r="V1955" t="n">
        <v>0.73</v>
      </c>
      <c r="W1955" t="n">
        <v>1.16</v>
      </c>
      <c r="X1955" t="n">
        <v>0.3</v>
      </c>
      <c r="Y1955" t="n">
        <v>1</v>
      </c>
      <c r="Z1955" t="n">
        <v>10</v>
      </c>
    </row>
    <row r="1956">
      <c r="A1956" t="n">
        <v>19</v>
      </c>
      <c r="B1956" t="n">
        <v>130</v>
      </c>
      <c r="C1956" t="inlineStr">
        <is>
          <t xml:space="preserve">CONCLUIDO	</t>
        </is>
      </c>
      <c r="D1956" t="n">
        <v>9.438700000000001</v>
      </c>
      <c r="E1956" t="n">
        <v>10.59</v>
      </c>
      <c r="F1956" t="n">
        <v>7.01</v>
      </c>
      <c r="G1956" t="n">
        <v>26.28</v>
      </c>
      <c r="H1956" t="n">
        <v>0.39</v>
      </c>
      <c r="I1956" t="n">
        <v>16</v>
      </c>
      <c r="J1956" t="n">
        <v>261.56</v>
      </c>
      <c r="K1956" t="n">
        <v>59.19</v>
      </c>
      <c r="L1956" t="n">
        <v>5.75</v>
      </c>
      <c r="M1956" t="n">
        <v>14</v>
      </c>
      <c r="N1956" t="n">
        <v>66.62</v>
      </c>
      <c r="O1956" t="n">
        <v>32493.38</v>
      </c>
      <c r="P1956" t="n">
        <v>113.99</v>
      </c>
      <c r="Q1956" t="n">
        <v>204.17</v>
      </c>
      <c r="R1956" t="n">
        <v>31.77</v>
      </c>
      <c r="S1956" t="n">
        <v>17.37</v>
      </c>
      <c r="T1956" t="n">
        <v>5046.74</v>
      </c>
      <c r="U1956" t="n">
        <v>0.55</v>
      </c>
      <c r="V1956" t="n">
        <v>0.73</v>
      </c>
      <c r="W1956" t="n">
        <v>1.16</v>
      </c>
      <c r="X1956" t="n">
        <v>0.32</v>
      </c>
      <c r="Y1956" t="n">
        <v>1</v>
      </c>
      <c r="Z1956" t="n">
        <v>10</v>
      </c>
    </row>
    <row r="1957">
      <c r="A1957" t="n">
        <v>20</v>
      </c>
      <c r="B1957" t="n">
        <v>130</v>
      </c>
      <c r="C1957" t="inlineStr">
        <is>
          <t xml:space="preserve">CONCLUIDO	</t>
        </is>
      </c>
      <c r="D1957" t="n">
        <v>9.5266</v>
      </c>
      <c r="E1957" t="n">
        <v>10.5</v>
      </c>
      <c r="F1957" t="n">
        <v>6.96</v>
      </c>
      <c r="G1957" t="n">
        <v>27.83</v>
      </c>
      <c r="H1957" t="n">
        <v>0.41</v>
      </c>
      <c r="I1957" t="n">
        <v>15</v>
      </c>
      <c r="J1957" t="n">
        <v>262.03</v>
      </c>
      <c r="K1957" t="n">
        <v>59.19</v>
      </c>
      <c r="L1957" t="n">
        <v>6</v>
      </c>
      <c r="M1957" t="n">
        <v>13</v>
      </c>
      <c r="N1957" t="n">
        <v>66.83</v>
      </c>
      <c r="O1957" t="n">
        <v>32550.72</v>
      </c>
      <c r="P1957" t="n">
        <v>113.09</v>
      </c>
      <c r="Q1957" t="n">
        <v>204.15</v>
      </c>
      <c r="R1957" t="n">
        <v>30.23</v>
      </c>
      <c r="S1957" t="n">
        <v>17.37</v>
      </c>
      <c r="T1957" t="n">
        <v>4280.72</v>
      </c>
      <c r="U1957" t="n">
        <v>0.57</v>
      </c>
      <c r="V1957" t="n">
        <v>0.73</v>
      </c>
      <c r="W1957" t="n">
        <v>1.16</v>
      </c>
      <c r="X1957" t="n">
        <v>0.27</v>
      </c>
      <c r="Y1957" t="n">
        <v>1</v>
      </c>
      <c r="Z1957" t="n">
        <v>10</v>
      </c>
    </row>
    <row r="1958">
      <c r="A1958" t="n">
        <v>21</v>
      </c>
      <c r="B1958" t="n">
        <v>130</v>
      </c>
      <c r="C1958" t="inlineStr">
        <is>
          <t xml:space="preserve">CONCLUIDO	</t>
        </is>
      </c>
      <c r="D1958" t="n">
        <v>9.5724</v>
      </c>
      <c r="E1958" t="n">
        <v>10.45</v>
      </c>
      <c r="F1958" t="n">
        <v>6.96</v>
      </c>
      <c r="G1958" t="n">
        <v>29.82</v>
      </c>
      <c r="H1958" t="n">
        <v>0.42</v>
      </c>
      <c r="I1958" t="n">
        <v>14</v>
      </c>
      <c r="J1958" t="n">
        <v>262.49</v>
      </c>
      <c r="K1958" t="n">
        <v>59.19</v>
      </c>
      <c r="L1958" t="n">
        <v>6.25</v>
      </c>
      <c r="M1958" t="n">
        <v>12</v>
      </c>
      <c r="N1958" t="n">
        <v>67.05</v>
      </c>
      <c r="O1958" t="n">
        <v>32608.15</v>
      </c>
      <c r="P1958" t="n">
        <v>112.9</v>
      </c>
      <c r="Q1958" t="n">
        <v>204.14</v>
      </c>
      <c r="R1958" t="n">
        <v>30.17</v>
      </c>
      <c r="S1958" t="n">
        <v>17.37</v>
      </c>
      <c r="T1958" t="n">
        <v>4259.1</v>
      </c>
      <c r="U1958" t="n">
        <v>0.58</v>
      </c>
      <c r="V1958" t="n">
        <v>0.73</v>
      </c>
      <c r="W1958" t="n">
        <v>1.16</v>
      </c>
      <c r="X1958" t="n">
        <v>0.27</v>
      </c>
      <c r="Y1958" t="n">
        <v>1</v>
      </c>
      <c r="Z1958" t="n">
        <v>10</v>
      </c>
    </row>
    <row r="1959">
      <c r="A1959" t="n">
        <v>22</v>
      </c>
      <c r="B1959" t="n">
        <v>130</v>
      </c>
      <c r="C1959" t="inlineStr">
        <is>
          <t xml:space="preserve">CONCLUIDO	</t>
        </is>
      </c>
      <c r="D1959" t="n">
        <v>9.576000000000001</v>
      </c>
      <c r="E1959" t="n">
        <v>10.44</v>
      </c>
      <c r="F1959" t="n">
        <v>6.95</v>
      </c>
      <c r="G1959" t="n">
        <v>29.8</v>
      </c>
      <c r="H1959" t="n">
        <v>0.44</v>
      </c>
      <c r="I1959" t="n">
        <v>14</v>
      </c>
      <c r="J1959" t="n">
        <v>262.96</v>
      </c>
      <c r="K1959" t="n">
        <v>59.19</v>
      </c>
      <c r="L1959" t="n">
        <v>6.5</v>
      </c>
      <c r="M1959" t="n">
        <v>12</v>
      </c>
      <c r="N1959" t="n">
        <v>67.26000000000001</v>
      </c>
      <c r="O1959" t="n">
        <v>32665.66</v>
      </c>
      <c r="P1959" t="n">
        <v>112.92</v>
      </c>
      <c r="Q1959" t="n">
        <v>204.14</v>
      </c>
      <c r="R1959" t="n">
        <v>29.82</v>
      </c>
      <c r="S1959" t="n">
        <v>17.37</v>
      </c>
      <c r="T1959" t="n">
        <v>4081.31</v>
      </c>
      <c r="U1959" t="n">
        <v>0.58</v>
      </c>
      <c r="V1959" t="n">
        <v>0.73</v>
      </c>
      <c r="W1959" t="n">
        <v>1.16</v>
      </c>
      <c r="X1959" t="n">
        <v>0.26</v>
      </c>
      <c r="Y1959" t="n">
        <v>1</v>
      </c>
      <c r="Z1959" t="n">
        <v>10</v>
      </c>
    </row>
    <row r="1960">
      <c r="A1960" t="n">
        <v>23</v>
      </c>
      <c r="B1960" t="n">
        <v>130</v>
      </c>
      <c r="C1960" t="inlineStr">
        <is>
          <t xml:space="preserve">CONCLUIDO	</t>
        </is>
      </c>
      <c r="D1960" t="n">
        <v>9.6435</v>
      </c>
      <c r="E1960" t="n">
        <v>10.37</v>
      </c>
      <c r="F1960" t="n">
        <v>6.93</v>
      </c>
      <c r="G1960" t="n">
        <v>31.98</v>
      </c>
      <c r="H1960" t="n">
        <v>0.46</v>
      </c>
      <c r="I1960" t="n">
        <v>13</v>
      </c>
      <c r="J1960" t="n">
        <v>263.42</v>
      </c>
      <c r="K1960" t="n">
        <v>59.19</v>
      </c>
      <c r="L1960" t="n">
        <v>6.75</v>
      </c>
      <c r="M1960" t="n">
        <v>11</v>
      </c>
      <c r="N1960" t="n">
        <v>67.48</v>
      </c>
      <c r="O1960" t="n">
        <v>32723.25</v>
      </c>
      <c r="P1960" t="n">
        <v>112.29</v>
      </c>
      <c r="Q1960" t="n">
        <v>204.15</v>
      </c>
      <c r="R1960" t="n">
        <v>29.27</v>
      </c>
      <c r="S1960" t="n">
        <v>17.37</v>
      </c>
      <c r="T1960" t="n">
        <v>3812.12</v>
      </c>
      <c r="U1960" t="n">
        <v>0.59</v>
      </c>
      <c r="V1960" t="n">
        <v>0.74</v>
      </c>
      <c r="W1960" t="n">
        <v>1.16</v>
      </c>
      <c r="X1960" t="n">
        <v>0.24</v>
      </c>
      <c r="Y1960" t="n">
        <v>1</v>
      </c>
      <c r="Z1960" t="n">
        <v>10</v>
      </c>
    </row>
    <row r="1961">
      <c r="A1961" t="n">
        <v>24</v>
      </c>
      <c r="B1961" t="n">
        <v>130</v>
      </c>
      <c r="C1961" t="inlineStr">
        <is>
          <t xml:space="preserve">CONCLUIDO	</t>
        </is>
      </c>
      <c r="D1961" t="n">
        <v>9.6515</v>
      </c>
      <c r="E1961" t="n">
        <v>10.36</v>
      </c>
      <c r="F1961" t="n">
        <v>6.92</v>
      </c>
      <c r="G1961" t="n">
        <v>31.94</v>
      </c>
      <c r="H1961" t="n">
        <v>0.47</v>
      </c>
      <c r="I1961" t="n">
        <v>13</v>
      </c>
      <c r="J1961" t="n">
        <v>263.89</v>
      </c>
      <c r="K1961" t="n">
        <v>59.19</v>
      </c>
      <c r="L1961" t="n">
        <v>7</v>
      </c>
      <c r="M1961" t="n">
        <v>11</v>
      </c>
      <c r="N1961" t="n">
        <v>67.7</v>
      </c>
      <c r="O1961" t="n">
        <v>32780.92</v>
      </c>
      <c r="P1961" t="n">
        <v>112.19</v>
      </c>
      <c r="Q1961" t="n">
        <v>204.14</v>
      </c>
      <c r="R1961" t="n">
        <v>28.92</v>
      </c>
      <c r="S1961" t="n">
        <v>17.37</v>
      </c>
      <c r="T1961" t="n">
        <v>3636.6</v>
      </c>
      <c r="U1961" t="n">
        <v>0.6</v>
      </c>
      <c r="V1961" t="n">
        <v>0.74</v>
      </c>
      <c r="W1961" t="n">
        <v>1.16</v>
      </c>
      <c r="X1961" t="n">
        <v>0.23</v>
      </c>
      <c r="Y1961" t="n">
        <v>1</v>
      </c>
      <c r="Z1961" t="n">
        <v>10</v>
      </c>
    </row>
    <row r="1962">
      <c r="A1962" t="n">
        <v>25</v>
      </c>
      <c r="B1962" t="n">
        <v>130</v>
      </c>
      <c r="C1962" t="inlineStr">
        <is>
          <t xml:space="preserve">CONCLUIDO	</t>
        </is>
      </c>
      <c r="D1962" t="n">
        <v>9.637499999999999</v>
      </c>
      <c r="E1962" t="n">
        <v>10.38</v>
      </c>
      <c r="F1962" t="n">
        <v>6.94</v>
      </c>
      <c r="G1962" t="n">
        <v>32.01</v>
      </c>
      <c r="H1962" t="n">
        <v>0.49</v>
      </c>
      <c r="I1962" t="n">
        <v>13</v>
      </c>
      <c r="J1962" t="n">
        <v>264.36</v>
      </c>
      <c r="K1962" t="n">
        <v>59.19</v>
      </c>
      <c r="L1962" t="n">
        <v>7.25</v>
      </c>
      <c r="M1962" t="n">
        <v>11</v>
      </c>
      <c r="N1962" t="n">
        <v>67.92</v>
      </c>
      <c r="O1962" t="n">
        <v>32838.68</v>
      </c>
      <c r="P1962" t="n">
        <v>112.23</v>
      </c>
      <c r="Q1962" t="n">
        <v>204.14</v>
      </c>
      <c r="R1962" t="n">
        <v>29.32</v>
      </c>
      <c r="S1962" t="n">
        <v>17.37</v>
      </c>
      <c r="T1962" t="n">
        <v>3836.01</v>
      </c>
      <c r="U1962" t="n">
        <v>0.59</v>
      </c>
      <c r="V1962" t="n">
        <v>0.74</v>
      </c>
      <c r="W1962" t="n">
        <v>1.16</v>
      </c>
      <c r="X1962" t="n">
        <v>0.24</v>
      </c>
      <c r="Y1962" t="n">
        <v>1</v>
      </c>
      <c r="Z1962" t="n">
        <v>10</v>
      </c>
    </row>
    <row r="1963">
      <c r="A1963" t="n">
        <v>26</v>
      </c>
      <c r="B1963" t="n">
        <v>130</v>
      </c>
      <c r="C1963" t="inlineStr">
        <is>
          <t xml:space="preserve">CONCLUIDO	</t>
        </is>
      </c>
      <c r="D1963" t="n">
        <v>9.702999999999999</v>
      </c>
      <c r="E1963" t="n">
        <v>10.31</v>
      </c>
      <c r="F1963" t="n">
        <v>6.91</v>
      </c>
      <c r="G1963" t="n">
        <v>34.57</v>
      </c>
      <c r="H1963" t="n">
        <v>0.5</v>
      </c>
      <c r="I1963" t="n">
        <v>12</v>
      </c>
      <c r="J1963" t="n">
        <v>264.83</v>
      </c>
      <c r="K1963" t="n">
        <v>59.19</v>
      </c>
      <c r="L1963" t="n">
        <v>7.5</v>
      </c>
      <c r="M1963" t="n">
        <v>10</v>
      </c>
      <c r="N1963" t="n">
        <v>68.14</v>
      </c>
      <c r="O1963" t="n">
        <v>32896.51</v>
      </c>
      <c r="P1963" t="n">
        <v>111.97</v>
      </c>
      <c r="Q1963" t="n">
        <v>204.14</v>
      </c>
      <c r="R1963" t="n">
        <v>28.87</v>
      </c>
      <c r="S1963" t="n">
        <v>17.37</v>
      </c>
      <c r="T1963" t="n">
        <v>3617.8</v>
      </c>
      <c r="U1963" t="n">
        <v>0.6</v>
      </c>
      <c r="V1963" t="n">
        <v>0.74</v>
      </c>
      <c r="W1963" t="n">
        <v>1.15</v>
      </c>
      <c r="X1963" t="n">
        <v>0.22</v>
      </c>
      <c r="Y1963" t="n">
        <v>1</v>
      </c>
      <c r="Z1963" t="n">
        <v>10</v>
      </c>
    </row>
    <row r="1964">
      <c r="A1964" t="n">
        <v>27</v>
      </c>
      <c r="B1964" t="n">
        <v>130</v>
      </c>
      <c r="C1964" t="inlineStr">
        <is>
          <t xml:space="preserve">CONCLUIDO	</t>
        </is>
      </c>
      <c r="D1964" t="n">
        <v>9.702500000000001</v>
      </c>
      <c r="E1964" t="n">
        <v>10.31</v>
      </c>
      <c r="F1964" t="n">
        <v>6.92</v>
      </c>
      <c r="G1964" t="n">
        <v>34.58</v>
      </c>
      <c r="H1964" t="n">
        <v>0.52</v>
      </c>
      <c r="I1964" t="n">
        <v>12</v>
      </c>
      <c r="J1964" t="n">
        <v>265.3</v>
      </c>
      <c r="K1964" t="n">
        <v>59.19</v>
      </c>
      <c r="L1964" t="n">
        <v>7.75</v>
      </c>
      <c r="M1964" t="n">
        <v>10</v>
      </c>
      <c r="N1964" t="n">
        <v>68.36</v>
      </c>
      <c r="O1964" t="n">
        <v>32954.43</v>
      </c>
      <c r="P1964" t="n">
        <v>111.85</v>
      </c>
      <c r="Q1964" t="n">
        <v>204.14</v>
      </c>
      <c r="R1964" t="n">
        <v>28.8</v>
      </c>
      <c r="S1964" t="n">
        <v>17.37</v>
      </c>
      <c r="T1964" t="n">
        <v>3584.27</v>
      </c>
      <c r="U1964" t="n">
        <v>0.6</v>
      </c>
      <c r="V1964" t="n">
        <v>0.74</v>
      </c>
      <c r="W1964" t="n">
        <v>1.16</v>
      </c>
      <c r="X1964" t="n">
        <v>0.22</v>
      </c>
      <c r="Y1964" t="n">
        <v>1</v>
      </c>
      <c r="Z1964" t="n">
        <v>10</v>
      </c>
    </row>
    <row r="1965">
      <c r="A1965" t="n">
        <v>28</v>
      </c>
      <c r="B1965" t="n">
        <v>130</v>
      </c>
      <c r="C1965" t="inlineStr">
        <is>
          <t xml:space="preserve">CONCLUIDO	</t>
        </is>
      </c>
      <c r="D1965" t="n">
        <v>9.7776</v>
      </c>
      <c r="E1965" t="n">
        <v>10.23</v>
      </c>
      <c r="F1965" t="n">
        <v>6.88</v>
      </c>
      <c r="G1965" t="n">
        <v>37.55</v>
      </c>
      <c r="H1965" t="n">
        <v>0.54</v>
      </c>
      <c r="I1965" t="n">
        <v>11</v>
      </c>
      <c r="J1965" t="n">
        <v>265.77</v>
      </c>
      <c r="K1965" t="n">
        <v>59.19</v>
      </c>
      <c r="L1965" t="n">
        <v>8</v>
      </c>
      <c r="M1965" t="n">
        <v>9</v>
      </c>
      <c r="N1965" t="n">
        <v>68.58</v>
      </c>
      <c r="O1965" t="n">
        <v>33012.44</v>
      </c>
      <c r="P1965" t="n">
        <v>111.04</v>
      </c>
      <c r="Q1965" t="n">
        <v>204.19</v>
      </c>
      <c r="R1965" t="n">
        <v>27.7</v>
      </c>
      <c r="S1965" t="n">
        <v>17.37</v>
      </c>
      <c r="T1965" t="n">
        <v>3037.64</v>
      </c>
      <c r="U1965" t="n">
        <v>0.63</v>
      </c>
      <c r="V1965" t="n">
        <v>0.74</v>
      </c>
      <c r="W1965" t="n">
        <v>1.16</v>
      </c>
      <c r="X1965" t="n">
        <v>0.19</v>
      </c>
      <c r="Y1965" t="n">
        <v>1</v>
      </c>
      <c r="Z1965" t="n">
        <v>10</v>
      </c>
    </row>
    <row r="1966">
      <c r="A1966" t="n">
        <v>29</v>
      </c>
      <c r="B1966" t="n">
        <v>130</v>
      </c>
      <c r="C1966" t="inlineStr">
        <is>
          <t xml:space="preserve">CONCLUIDO	</t>
        </is>
      </c>
      <c r="D1966" t="n">
        <v>9.782299999999999</v>
      </c>
      <c r="E1966" t="n">
        <v>10.22</v>
      </c>
      <c r="F1966" t="n">
        <v>6.88</v>
      </c>
      <c r="G1966" t="n">
        <v>37.53</v>
      </c>
      <c r="H1966" t="n">
        <v>0.55</v>
      </c>
      <c r="I1966" t="n">
        <v>11</v>
      </c>
      <c r="J1966" t="n">
        <v>266.24</v>
      </c>
      <c r="K1966" t="n">
        <v>59.19</v>
      </c>
      <c r="L1966" t="n">
        <v>8.25</v>
      </c>
      <c r="M1966" t="n">
        <v>9</v>
      </c>
      <c r="N1966" t="n">
        <v>68.8</v>
      </c>
      <c r="O1966" t="n">
        <v>33070.52</v>
      </c>
      <c r="P1966" t="n">
        <v>110.93</v>
      </c>
      <c r="Q1966" t="n">
        <v>204.14</v>
      </c>
      <c r="R1966" t="n">
        <v>27.8</v>
      </c>
      <c r="S1966" t="n">
        <v>17.37</v>
      </c>
      <c r="T1966" t="n">
        <v>3088.23</v>
      </c>
      <c r="U1966" t="n">
        <v>0.62</v>
      </c>
      <c r="V1966" t="n">
        <v>0.74</v>
      </c>
      <c r="W1966" t="n">
        <v>1.15</v>
      </c>
      <c r="X1966" t="n">
        <v>0.19</v>
      </c>
      <c r="Y1966" t="n">
        <v>1</v>
      </c>
      <c r="Z1966" t="n">
        <v>10</v>
      </c>
    </row>
    <row r="1967">
      <c r="A1967" t="n">
        <v>30</v>
      </c>
      <c r="B1967" t="n">
        <v>130</v>
      </c>
      <c r="C1967" t="inlineStr">
        <is>
          <t xml:space="preserve">CONCLUIDO	</t>
        </is>
      </c>
      <c r="D1967" t="n">
        <v>9.7728</v>
      </c>
      <c r="E1967" t="n">
        <v>10.23</v>
      </c>
      <c r="F1967" t="n">
        <v>6.89</v>
      </c>
      <c r="G1967" t="n">
        <v>37.58</v>
      </c>
      <c r="H1967" t="n">
        <v>0.57</v>
      </c>
      <c r="I1967" t="n">
        <v>11</v>
      </c>
      <c r="J1967" t="n">
        <v>266.71</v>
      </c>
      <c r="K1967" t="n">
        <v>59.19</v>
      </c>
      <c r="L1967" t="n">
        <v>8.5</v>
      </c>
      <c r="M1967" t="n">
        <v>9</v>
      </c>
      <c r="N1967" t="n">
        <v>69.02</v>
      </c>
      <c r="O1967" t="n">
        <v>33128.7</v>
      </c>
      <c r="P1967" t="n">
        <v>111.12</v>
      </c>
      <c r="Q1967" t="n">
        <v>204.16</v>
      </c>
      <c r="R1967" t="n">
        <v>28.1</v>
      </c>
      <c r="S1967" t="n">
        <v>17.37</v>
      </c>
      <c r="T1967" t="n">
        <v>3237.52</v>
      </c>
      <c r="U1967" t="n">
        <v>0.62</v>
      </c>
      <c r="V1967" t="n">
        <v>0.74</v>
      </c>
      <c r="W1967" t="n">
        <v>1.15</v>
      </c>
      <c r="X1967" t="n">
        <v>0.2</v>
      </c>
      <c r="Y1967" t="n">
        <v>1</v>
      </c>
      <c r="Z1967" t="n">
        <v>10</v>
      </c>
    </row>
    <row r="1968">
      <c r="A1968" t="n">
        <v>31</v>
      </c>
      <c r="B1968" t="n">
        <v>130</v>
      </c>
      <c r="C1968" t="inlineStr">
        <is>
          <t xml:space="preserve">CONCLUIDO	</t>
        </is>
      </c>
      <c r="D1968" t="n">
        <v>9.7736</v>
      </c>
      <c r="E1968" t="n">
        <v>10.23</v>
      </c>
      <c r="F1968" t="n">
        <v>6.89</v>
      </c>
      <c r="G1968" t="n">
        <v>37.58</v>
      </c>
      <c r="H1968" t="n">
        <v>0.58</v>
      </c>
      <c r="I1968" t="n">
        <v>11</v>
      </c>
      <c r="J1968" t="n">
        <v>267.18</v>
      </c>
      <c r="K1968" t="n">
        <v>59.19</v>
      </c>
      <c r="L1968" t="n">
        <v>8.75</v>
      </c>
      <c r="M1968" t="n">
        <v>9</v>
      </c>
      <c r="N1968" t="n">
        <v>69.23999999999999</v>
      </c>
      <c r="O1968" t="n">
        <v>33186.95</v>
      </c>
      <c r="P1968" t="n">
        <v>110.86</v>
      </c>
      <c r="Q1968" t="n">
        <v>204.15</v>
      </c>
      <c r="R1968" t="n">
        <v>27.87</v>
      </c>
      <c r="S1968" t="n">
        <v>17.37</v>
      </c>
      <c r="T1968" t="n">
        <v>3121.3</v>
      </c>
      <c r="U1968" t="n">
        <v>0.62</v>
      </c>
      <c r="V1968" t="n">
        <v>0.74</v>
      </c>
      <c r="W1968" t="n">
        <v>1.16</v>
      </c>
      <c r="X1968" t="n">
        <v>0.2</v>
      </c>
      <c r="Y1968" t="n">
        <v>1</v>
      </c>
      <c r="Z1968" t="n">
        <v>10</v>
      </c>
    </row>
    <row r="1969">
      <c r="A1969" t="n">
        <v>32</v>
      </c>
      <c r="B1969" t="n">
        <v>130</v>
      </c>
      <c r="C1969" t="inlineStr">
        <is>
          <t xml:space="preserve">CONCLUIDO	</t>
        </is>
      </c>
      <c r="D1969" t="n">
        <v>9.8431</v>
      </c>
      <c r="E1969" t="n">
        <v>10.16</v>
      </c>
      <c r="F1969" t="n">
        <v>6.87</v>
      </c>
      <c r="G1969" t="n">
        <v>41.19</v>
      </c>
      <c r="H1969" t="n">
        <v>0.6</v>
      </c>
      <c r="I1969" t="n">
        <v>10</v>
      </c>
      <c r="J1969" t="n">
        <v>267.66</v>
      </c>
      <c r="K1969" t="n">
        <v>59.19</v>
      </c>
      <c r="L1969" t="n">
        <v>9</v>
      </c>
      <c r="M1969" t="n">
        <v>8</v>
      </c>
      <c r="N1969" t="n">
        <v>69.45999999999999</v>
      </c>
      <c r="O1969" t="n">
        <v>33245.29</v>
      </c>
      <c r="P1969" t="n">
        <v>110.39</v>
      </c>
      <c r="Q1969" t="n">
        <v>204.14</v>
      </c>
      <c r="R1969" t="n">
        <v>27.25</v>
      </c>
      <c r="S1969" t="n">
        <v>17.37</v>
      </c>
      <c r="T1969" t="n">
        <v>2816.95</v>
      </c>
      <c r="U1969" t="n">
        <v>0.64</v>
      </c>
      <c r="V1969" t="n">
        <v>0.74</v>
      </c>
      <c r="W1969" t="n">
        <v>1.15</v>
      </c>
      <c r="X1969" t="n">
        <v>0.17</v>
      </c>
      <c r="Y1969" t="n">
        <v>1</v>
      </c>
      <c r="Z1969" t="n">
        <v>10</v>
      </c>
    </row>
    <row r="1970">
      <c r="A1970" t="n">
        <v>33</v>
      </c>
      <c r="B1970" t="n">
        <v>130</v>
      </c>
      <c r="C1970" t="inlineStr">
        <is>
          <t xml:space="preserve">CONCLUIDO	</t>
        </is>
      </c>
      <c r="D1970" t="n">
        <v>9.8414</v>
      </c>
      <c r="E1970" t="n">
        <v>10.16</v>
      </c>
      <c r="F1970" t="n">
        <v>6.87</v>
      </c>
      <c r="G1970" t="n">
        <v>41.2</v>
      </c>
      <c r="H1970" t="n">
        <v>0.61</v>
      </c>
      <c r="I1970" t="n">
        <v>10</v>
      </c>
      <c r="J1970" t="n">
        <v>268.13</v>
      </c>
      <c r="K1970" t="n">
        <v>59.19</v>
      </c>
      <c r="L1970" t="n">
        <v>9.25</v>
      </c>
      <c r="M1970" t="n">
        <v>8</v>
      </c>
      <c r="N1970" t="n">
        <v>69.69</v>
      </c>
      <c r="O1970" t="n">
        <v>33303.72</v>
      </c>
      <c r="P1970" t="n">
        <v>110.41</v>
      </c>
      <c r="Q1970" t="n">
        <v>204.15</v>
      </c>
      <c r="R1970" t="n">
        <v>27.31</v>
      </c>
      <c r="S1970" t="n">
        <v>17.37</v>
      </c>
      <c r="T1970" t="n">
        <v>2847.53</v>
      </c>
      <c r="U1970" t="n">
        <v>0.64</v>
      </c>
      <c r="V1970" t="n">
        <v>0.74</v>
      </c>
      <c r="W1970" t="n">
        <v>1.15</v>
      </c>
      <c r="X1970" t="n">
        <v>0.18</v>
      </c>
      <c r="Y1970" t="n">
        <v>1</v>
      </c>
      <c r="Z1970" t="n">
        <v>10</v>
      </c>
    </row>
    <row r="1971">
      <c r="A1971" t="n">
        <v>34</v>
      </c>
      <c r="B1971" t="n">
        <v>130</v>
      </c>
      <c r="C1971" t="inlineStr">
        <is>
          <t xml:space="preserve">CONCLUIDO	</t>
        </is>
      </c>
      <c r="D1971" t="n">
        <v>9.846299999999999</v>
      </c>
      <c r="E1971" t="n">
        <v>10.16</v>
      </c>
      <c r="F1971" t="n">
        <v>6.86</v>
      </c>
      <c r="G1971" t="n">
        <v>41.17</v>
      </c>
      <c r="H1971" t="n">
        <v>0.63</v>
      </c>
      <c r="I1971" t="n">
        <v>10</v>
      </c>
      <c r="J1971" t="n">
        <v>268.61</v>
      </c>
      <c r="K1971" t="n">
        <v>59.19</v>
      </c>
      <c r="L1971" t="n">
        <v>9.5</v>
      </c>
      <c r="M1971" t="n">
        <v>8</v>
      </c>
      <c r="N1971" t="n">
        <v>69.91</v>
      </c>
      <c r="O1971" t="n">
        <v>33362.23</v>
      </c>
      <c r="P1971" t="n">
        <v>110.47</v>
      </c>
      <c r="Q1971" t="n">
        <v>204.16</v>
      </c>
      <c r="R1971" t="n">
        <v>27.08</v>
      </c>
      <c r="S1971" t="n">
        <v>17.37</v>
      </c>
      <c r="T1971" t="n">
        <v>2734.32</v>
      </c>
      <c r="U1971" t="n">
        <v>0.64</v>
      </c>
      <c r="V1971" t="n">
        <v>0.74</v>
      </c>
      <c r="W1971" t="n">
        <v>1.15</v>
      </c>
      <c r="X1971" t="n">
        <v>0.17</v>
      </c>
      <c r="Y1971" t="n">
        <v>1</v>
      </c>
      <c r="Z1971" t="n">
        <v>10</v>
      </c>
    </row>
    <row r="1972">
      <c r="A1972" t="n">
        <v>35</v>
      </c>
      <c r="B1972" t="n">
        <v>130</v>
      </c>
      <c r="C1972" t="inlineStr">
        <is>
          <t xml:space="preserve">CONCLUIDO	</t>
        </is>
      </c>
      <c r="D1972" t="n">
        <v>9.8371</v>
      </c>
      <c r="E1972" t="n">
        <v>10.17</v>
      </c>
      <c r="F1972" t="n">
        <v>6.87</v>
      </c>
      <c r="G1972" t="n">
        <v>41.23</v>
      </c>
      <c r="H1972" t="n">
        <v>0.64</v>
      </c>
      <c r="I1972" t="n">
        <v>10</v>
      </c>
      <c r="J1972" t="n">
        <v>269.08</v>
      </c>
      <c r="K1972" t="n">
        <v>59.19</v>
      </c>
      <c r="L1972" t="n">
        <v>9.75</v>
      </c>
      <c r="M1972" t="n">
        <v>8</v>
      </c>
      <c r="N1972" t="n">
        <v>70.14</v>
      </c>
      <c r="O1972" t="n">
        <v>33420.83</v>
      </c>
      <c r="P1972" t="n">
        <v>110.29</v>
      </c>
      <c r="Q1972" t="n">
        <v>204.15</v>
      </c>
      <c r="R1972" t="n">
        <v>27.45</v>
      </c>
      <c r="S1972" t="n">
        <v>17.37</v>
      </c>
      <c r="T1972" t="n">
        <v>2918.13</v>
      </c>
      <c r="U1972" t="n">
        <v>0.63</v>
      </c>
      <c r="V1972" t="n">
        <v>0.74</v>
      </c>
      <c r="W1972" t="n">
        <v>1.15</v>
      </c>
      <c r="X1972" t="n">
        <v>0.18</v>
      </c>
      <c r="Y1972" t="n">
        <v>1</v>
      </c>
      <c r="Z1972" t="n">
        <v>10</v>
      </c>
    </row>
    <row r="1973">
      <c r="A1973" t="n">
        <v>36</v>
      </c>
      <c r="B1973" t="n">
        <v>130</v>
      </c>
      <c r="C1973" t="inlineStr">
        <is>
          <t xml:space="preserve">CONCLUIDO	</t>
        </is>
      </c>
      <c r="D1973" t="n">
        <v>9.904500000000001</v>
      </c>
      <c r="E1973" t="n">
        <v>10.1</v>
      </c>
      <c r="F1973" t="n">
        <v>6.85</v>
      </c>
      <c r="G1973" t="n">
        <v>45.68</v>
      </c>
      <c r="H1973" t="n">
        <v>0.66</v>
      </c>
      <c r="I1973" t="n">
        <v>9</v>
      </c>
      <c r="J1973" t="n">
        <v>269.56</v>
      </c>
      <c r="K1973" t="n">
        <v>59.19</v>
      </c>
      <c r="L1973" t="n">
        <v>10</v>
      </c>
      <c r="M1973" t="n">
        <v>7</v>
      </c>
      <c r="N1973" t="n">
        <v>70.36</v>
      </c>
      <c r="O1973" t="n">
        <v>33479.51</v>
      </c>
      <c r="P1973" t="n">
        <v>109.98</v>
      </c>
      <c r="Q1973" t="n">
        <v>204.14</v>
      </c>
      <c r="R1973" t="n">
        <v>26.88</v>
      </c>
      <c r="S1973" t="n">
        <v>17.37</v>
      </c>
      <c r="T1973" t="n">
        <v>2637.49</v>
      </c>
      <c r="U1973" t="n">
        <v>0.65</v>
      </c>
      <c r="V1973" t="n">
        <v>0.75</v>
      </c>
      <c r="W1973" t="n">
        <v>1.15</v>
      </c>
      <c r="X1973" t="n">
        <v>0.16</v>
      </c>
      <c r="Y1973" t="n">
        <v>1</v>
      </c>
      <c r="Z1973" t="n">
        <v>10</v>
      </c>
    </row>
    <row r="1974">
      <c r="A1974" t="n">
        <v>37</v>
      </c>
      <c r="B1974" t="n">
        <v>130</v>
      </c>
      <c r="C1974" t="inlineStr">
        <is>
          <t xml:space="preserve">CONCLUIDO	</t>
        </is>
      </c>
      <c r="D1974" t="n">
        <v>9.8985</v>
      </c>
      <c r="E1974" t="n">
        <v>10.1</v>
      </c>
      <c r="F1974" t="n">
        <v>6.86</v>
      </c>
      <c r="G1974" t="n">
        <v>45.72</v>
      </c>
      <c r="H1974" t="n">
        <v>0.68</v>
      </c>
      <c r="I1974" t="n">
        <v>9</v>
      </c>
      <c r="J1974" t="n">
        <v>270.03</v>
      </c>
      <c r="K1974" t="n">
        <v>59.19</v>
      </c>
      <c r="L1974" t="n">
        <v>10.25</v>
      </c>
      <c r="M1974" t="n">
        <v>7</v>
      </c>
      <c r="N1974" t="n">
        <v>70.59</v>
      </c>
      <c r="O1974" t="n">
        <v>33538.28</v>
      </c>
      <c r="P1974" t="n">
        <v>110.25</v>
      </c>
      <c r="Q1974" t="n">
        <v>204.14</v>
      </c>
      <c r="R1974" t="n">
        <v>27.18</v>
      </c>
      <c r="S1974" t="n">
        <v>17.37</v>
      </c>
      <c r="T1974" t="n">
        <v>2788.77</v>
      </c>
      <c r="U1974" t="n">
        <v>0.64</v>
      </c>
      <c r="V1974" t="n">
        <v>0.74</v>
      </c>
      <c r="W1974" t="n">
        <v>1.15</v>
      </c>
      <c r="X1974" t="n">
        <v>0.17</v>
      </c>
      <c r="Y1974" t="n">
        <v>1</v>
      </c>
      <c r="Z1974" t="n">
        <v>10</v>
      </c>
    </row>
    <row r="1975">
      <c r="A1975" t="n">
        <v>38</v>
      </c>
      <c r="B1975" t="n">
        <v>130</v>
      </c>
      <c r="C1975" t="inlineStr">
        <is>
          <t xml:space="preserve">CONCLUIDO	</t>
        </is>
      </c>
      <c r="D1975" t="n">
        <v>9.899900000000001</v>
      </c>
      <c r="E1975" t="n">
        <v>10.1</v>
      </c>
      <c r="F1975" t="n">
        <v>6.86</v>
      </c>
      <c r="G1975" t="n">
        <v>45.71</v>
      </c>
      <c r="H1975" t="n">
        <v>0.6899999999999999</v>
      </c>
      <c r="I1975" t="n">
        <v>9</v>
      </c>
      <c r="J1975" t="n">
        <v>270.51</v>
      </c>
      <c r="K1975" t="n">
        <v>59.19</v>
      </c>
      <c r="L1975" t="n">
        <v>10.5</v>
      </c>
      <c r="M1975" t="n">
        <v>7</v>
      </c>
      <c r="N1975" t="n">
        <v>70.81999999999999</v>
      </c>
      <c r="O1975" t="n">
        <v>33597.14</v>
      </c>
      <c r="P1975" t="n">
        <v>110.18</v>
      </c>
      <c r="Q1975" t="n">
        <v>204.17</v>
      </c>
      <c r="R1975" t="n">
        <v>26.97</v>
      </c>
      <c r="S1975" t="n">
        <v>17.37</v>
      </c>
      <c r="T1975" t="n">
        <v>2683.62</v>
      </c>
      <c r="U1975" t="n">
        <v>0.64</v>
      </c>
      <c r="V1975" t="n">
        <v>0.74</v>
      </c>
      <c r="W1975" t="n">
        <v>1.15</v>
      </c>
      <c r="X1975" t="n">
        <v>0.16</v>
      </c>
      <c r="Y1975" t="n">
        <v>1</v>
      </c>
      <c r="Z1975" t="n">
        <v>10</v>
      </c>
    </row>
    <row r="1976">
      <c r="A1976" t="n">
        <v>39</v>
      </c>
      <c r="B1976" t="n">
        <v>130</v>
      </c>
      <c r="C1976" t="inlineStr">
        <is>
          <t xml:space="preserve">CONCLUIDO	</t>
        </is>
      </c>
      <c r="D1976" t="n">
        <v>9.8996</v>
      </c>
      <c r="E1976" t="n">
        <v>10.1</v>
      </c>
      <c r="F1976" t="n">
        <v>6.86</v>
      </c>
      <c r="G1976" t="n">
        <v>45.71</v>
      </c>
      <c r="H1976" t="n">
        <v>0.71</v>
      </c>
      <c r="I1976" t="n">
        <v>9</v>
      </c>
      <c r="J1976" t="n">
        <v>270.99</v>
      </c>
      <c r="K1976" t="n">
        <v>59.19</v>
      </c>
      <c r="L1976" t="n">
        <v>10.75</v>
      </c>
      <c r="M1976" t="n">
        <v>7</v>
      </c>
      <c r="N1976" t="n">
        <v>71.04000000000001</v>
      </c>
      <c r="O1976" t="n">
        <v>33656.08</v>
      </c>
      <c r="P1976" t="n">
        <v>109.99</v>
      </c>
      <c r="Q1976" t="n">
        <v>204.14</v>
      </c>
      <c r="R1976" t="n">
        <v>27.03</v>
      </c>
      <c r="S1976" t="n">
        <v>17.37</v>
      </c>
      <c r="T1976" t="n">
        <v>2712.01</v>
      </c>
      <c r="U1976" t="n">
        <v>0.64</v>
      </c>
      <c r="V1976" t="n">
        <v>0.74</v>
      </c>
      <c r="W1976" t="n">
        <v>1.15</v>
      </c>
      <c r="X1976" t="n">
        <v>0.17</v>
      </c>
      <c r="Y1976" t="n">
        <v>1</v>
      </c>
      <c r="Z1976" t="n">
        <v>10</v>
      </c>
    </row>
    <row r="1977">
      <c r="A1977" t="n">
        <v>40</v>
      </c>
      <c r="B1977" t="n">
        <v>130</v>
      </c>
      <c r="C1977" t="inlineStr">
        <is>
          <t xml:space="preserve">CONCLUIDO	</t>
        </is>
      </c>
      <c r="D1977" t="n">
        <v>9.902100000000001</v>
      </c>
      <c r="E1977" t="n">
        <v>10.1</v>
      </c>
      <c r="F1977" t="n">
        <v>6.85</v>
      </c>
      <c r="G1977" t="n">
        <v>45.69</v>
      </c>
      <c r="H1977" t="n">
        <v>0.72</v>
      </c>
      <c r="I1977" t="n">
        <v>9</v>
      </c>
      <c r="J1977" t="n">
        <v>271.47</v>
      </c>
      <c r="K1977" t="n">
        <v>59.19</v>
      </c>
      <c r="L1977" t="n">
        <v>11</v>
      </c>
      <c r="M1977" t="n">
        <v>7</v>
      </c>
      <c r="N1977" t="n">
        <v>71.27</v>
      </c>
      <c r="O1977" t="n">
        <v>33715.11</v>
      </c>
      <c r="P1977" t="n">
        <v>109.75</v>
      </c>
      <c r="Q1977" t="n">
        <v>204.15</v>
      </c>
      <c r="R1977" t="n">
        <v>27</v>
      </c>
      <c r="S1977" t="n">
        <v>17.37</v>
      </c>
      <c r="T1977" t="n">
        <v>2697.38</v>
      </c>
      <c r="U1977" t="n">
        <v>0.64</v>
      </c>
      <c r="V1977" t="n">
        <v>0.75</v>
      </c>
      <c r="W1977" t="n">
        <v>1.15</v>
      </c>
      <c r="X1977" t="n">
        <v>0.16</v>
      </c>
      <c r="Y1977" t="n">
        <v>1</v>
      </c>
      <c r="Z1977" t="n">
        <v>10</v>
      </c>
    </row>
    <row r="1978">
      <c r="A1978" t="n">
        <v>41</v>
      </c>
      <c r="B1978" t="n">
        <v>130</v>
      </c>
      <c r="C1978" t="inlineStr">
        <is>
          <t xml:space="preserve">CONCLUIDO	</t>
        </is>
      </c>
      <c r="D1978" t="n">
        <v>9.9679</v>
      </c>
      <c r="E1978" t="n">
        <v>10.03</v>
      </c>
      <c r="F1978" t="n">
        <v>6.84</v>
      </c>
      <c r="G1978" t="n">
        <v>51.27</v>
      </c>
      <c r="H1978" t="n">
        <v>0.74</v>
      </c>
      <c r="I1978" t="n">
        <v>8</v>
      </c>
      <c r="J1978" t="n">
        <v>271.95</v>
      </c>
      <c r="K1978" t="n">
        <v>59.19</v>
      </c>
      <c r="L1978" t="n">
        <v>11.25</v>
      </c>
      <c r="M1978" t="n">
        <v>6</v>
      </c>
      <c r="N1978" t="n">
        <v>71.5</v>
      </c>
      <c r="O1978" t="n">
        <v>33774.23</v>
      </c>
      <c r="P1978" t="n">
        <v>109.29</v>
      </c>
      <c r="Q1978" t="n">
        <v>204.19</v>
      </c>
      <c r="R1978" t="n">
        <v>26.37</v>
      </c>
      <c r="S1978" t="n">
        <v>17.37</v>
      </c>
      <c r="T1978" t="n">
        <v>2385.36</v>
      </c>
      <c r="U1978" t="n">
        <v>0.66</v>
      </c>
      <c r="V1978" t="n">
        <v>0.75</v>
      </c>
      <c r="W1978" t="n">
        <v>1.15</v>
      </c>
      <c r="X1978" t="n">
        <v>0.14</v>
      </c>
      <c r="Y1978" t="n">
        <v>1</v>
      </c>
      <c r="Z1978" t="n">
        <v>10</v>
      </c>
    </row>
    <row r="1979">
      <c r="A1979" t="n">
        <v>42</v>
      </c>
      <c r="B1979" t="n">
        <v>130</v>
      </c>
      <c r="C1979" t="inlineStr">
        <is>
          <t xml:space="preserve">CONCLUIDO	</t>
        </is>
      </c>
      <c r="D1979" t="n">
        <v>9.9831</v>
      </c>
      <c r="E1979" t="n">
        <v>10.02</v>
      </c>
      <c r="F1979" t="n">
        <v>6.82</v>
      </c>
      <c r="G1979" t="n">
        <v>51.16</v>
      </c>
      <c r="H1979" t="n">
        <v>0.75</v>
      </c>
      <c r="I1979" t="n">
        <v>8</v>
      </c>
      <c r="J1979" t="n">
        <v>272.43</v>
      </c>
      <c r="K1979" t="n">
        <v>59.19</v>
      </c>
      <c r="L1979" t="n">
        <v>11.5</v>
      </c>
      <c r="M1979" t="n">
        <v>6</v>
      </c>
      <c r="N1979" t="n">
        <v>71.73</v>
      </c>
      <c r="O1979" t="n">
        <v>33833.57</v>
      </c>
      <c r="P1979" t="n">
        <v>109.08</v>
      </c>
      <c r="Q1979" t="n">
        <v>204.15</v>
      </c>
      <c r="R1979" t="n">
        <v>25.8</v>
      </c>
      <c r="S1979" t="n">
        <v>17.37</v>
      </c>
      <c r="T1979" t="n">
        <v>2102.46</v>
      </c>
      <c r="U1979" t="n">
        <v>0.67</v>
      </c>
      <c r="V1979" t="n">
        <v>0.75</v>
      </c>
      <c r="W1979" t="n">
        <v>1.15</v>
      </c>
      <c r="X1979" t="n">
        <v>0.13</v>
      </c>
      <c r="Y1979" t="n">
        <v>1</v>
      </c>
      <c r="Z1979" t="n">
        <v>10</v>
      </c>
    </row>
    <row r="1980">
      <c r="A1980" t="n">
        <v>43</v>
      </c>
      <c r="B1980" t="n">
        <v>130</v>
      </c>
      <c r="C1980" t="inlineStr">
        <is>
          <t xml:space="preserve">CONCLUIDO	</t>
        </is>
      </c>
      <c r="D1980" t="n">
        <v>9.9825</v>
      </c>
      <c r="E1980" t="n">
        <v>10.02</v>
      </c>
      <c r="F1980" t="n">
        <v>6.82</v>
      </c>
      <c r="G1980" t="n">
        <v>51.16</v>
      </c>
      <c r="H1980" t="n">
        <v>0.77</v>
      </c>
      <c r="I1980" t="n">
        <v>8</v>
      </c>
      <c r="J1980" t="n">
        <v>272.91</v>
      </c>
      <c r="K1980" t="n">
        <v>59.19</v>
      </c>
      <c r="L1980" t="n">
        <v>11.75</v>
      </c>
      <c r="M1980" t="n">
        <v>6</v>
      </c>
      <c r="N1980" t="n">
        <v>71.95999999999999</v>
      </c>
      <c r="O1980" t="n">
        <v>33892.87</v>
      </c>
      <c r="P1980" t="n">
        <v>108.91</v>
      </c>
      <c r="Q1980" t="n">
        <v>204.16</v>
      </c>
      <c r="R1980" t="n">
        <v>25.89</v>
      </c>
      <c r="S1980" t="n">
        <v>17.37</v>
      </c>
      <c r="T1980" t="n">
        <v>2145.57</v>
      </c>
      <c r="U1980" t="n">
        <v>0.67</v>
      </c>
      <c r="V1980" t="n">
        <v>0.75</v>
      </c>
      <c r="W1980" t="n">
        <v>1.15</v>
      </c>
      <c r="X1980" t="n">
        <v>0.13</v>
      </c>
      <c r="Y1980" t="n">
        <v>1</v>
      </c>
      <c r="Z1980" t="n">
        <v>10</v>
      </c>
    </row>
    <row r="1981">
      <c r="A1981" t="n">
        <v>44</v>
      </c>
      <c r="B1981" t="n">
        <v>130</v>
      </c>
      <c r="C1981" t="inlineStr">
        <is>
          <t xml:space="preserve">CONCLUIDO	</t>
        </is>
      </c>
      <c r="D1981" t="n">
        <v>9.972899999999999</v>
      </c>
      <c r="E1981" t="n">
        <v>10.03</v>
      </c>
      <c r="F1981" t="n">
        <v>6.83</v>
      </c>
      <c r="G1981" t="n">
        <v>51.23</v>
      </c>
      <c r="H1981" t="n">
        <v>0.78</v>
      </c>
      <c r="I1981" t="n">
        <v>8</v>
      </c>
      <c r="J1981" t="n">
        <v>273.39</v>
      </c>
      <c r="K1981" t="n">
        <v>59.19</v>
      </c>
      <c r="L1981" t="n">
        <v>12</v>
      </c>
      <c r="M1981" t="n">
        <v>6</v>
      </c>
      <c r="N1981" t="n">
        <v>72.2</v>
      </c>
      <c r="O1981" t="n">
        <v>33952.26</v>
      </c>
      <c r="P1981" t="n">
        <v>108.92</v>
      </c>
      <c r="Q1981" t="n">
        <v>204.18</v>
      </c>
      <c r="R1981" t="n">
        <v>26.28</v>
      </c>
      <c r="S1981" t="n">
        <v>17.37</v>
      </c>
      <c r="T1981" t="n">
        <v>2344.01</v>
      </c>
      <c r="U1981" t="n">
        <v>0.66</v>
      </c>
      <c r="V1981" t="n">
        <v>0.75</v>
      </c>
      <c r="W1981" t="n">
        <v>1.15</v>
      </c>
      <c r="X1981" t="n">
        <v>0.14</v>
      </c>
      <c r="Y1981" t="n">
        <v>1</v>
      </c>
      <c r="Z1981" t="n">
        <v>10</v>
      </c>
    </row>
    <row r="1982">
      <c r="A1982" t="n">
        <v>45</v>
      </c>
      <c r="B1982" t="n">
        <v>130</v>
      </c>
      <c r="C1982" t="inlineStr">
        <is>
          <t xml:space="preserve">CONCLUIDO	</t>
        </is>
      </c>
      <c r="D1982" t="n">
        <v>9.9778</v>
      </c>
      <c r="E1982" t="n">
        <v>10.02</v>
      </c>
      <c r="F1982" t="n">
        <v>6.83</v>
      </c>
      <c r="G1982" t="n">
        <v>51.2</v>
      </c>
      <c r="H1982" t="n">
        <v>0.8</v>
      </c>
      <c r="I1982" t="n">
        <v>8</v>
      </c>
      <c r="J1982" t="n">
        <v>273.87</v>
      </c>
      <c r="K1982" t="n">
        <v>59.19</v>
      </c>
      <c r="L1982" t="n">
        <v>12.25</v>
      </c>
      <c r="M1982" t="n">
        <v>6</v>
      </c>
      <c r="N1982" t="n">
        <v>72.43000000000001</v>
      </c>
      <c r="O1982" t="n">
        <v>34011.74</v>
      </c>
      <c r="P1982" t="n">
        <v>108.8</v>
      </c>
      <c r="Q1982" t="n">
        <v>204.14</v>
      </c>
      <c r="R1982" t="n">
        <v>26.14</v>
      </c>
      <c r="S1982" t="n">
        <v>17.37</v>
      </c>
      <c r="T1982" t="n">
        <v>2272.12</v>
      </c>
      <c r="U1982" t="n">
        <v>0.66</v>
      </c>
      <c r="V1982" t="n">
        <v>0.75</v>
      </c>
      <c r="W1982" t="n">
        <v>1.15</v>
      </c>
      <c r="X1982" t="n">
        <v>0.14</v>
      </c>
      <c r="Y1982" t="n">
        <v>1</v>
      </c>
      <c r="Z1982" t="n">
        <v>10</v>
      </c>
    </row>
    <row r="1983">
      <c r="A1983" t="n">
        <v>46</v>
      </c>
      <c r="B1983" t="n">
        <v>130</v>
      </c>
      <c r="C1983" t="inlineStr">
        <is>
          <t xml:space="preserve">CONCLUIDO	</t>
        </is>
      </c>
      <c r="D1983" t="n">
        <v>9.9803</v>
      </c>
      <c r="E1983" t="n">
        <v>10.02</v>
      </c>
      <c r="F1983" t="n">
        <v>6.82</v>
      </c>
      <c r="G1983" t="n">
        <v>51.18</v>
      </c>
      <c r="H1983" t="n">
        <v>0.8100000000000001</v>
      </c>
      <c r="I1983" t="n">
        <v>8</v>
      </c>
      <c r="J1983" t="n">
        <v>274.35</v>
      </c>
      <c r="K1983" t="n">
        <v>59.19</v>
      </c>
      <c r="L1983" t="n">
        <v>12.5</v>
      </c>
      <c r="M1983" t="n">
        <v>6</v>
      </c>
      <c r="N1983" t="n">
        <v>72.66</v>
      </c>
      <c r="O1983" t="n">
        <v>34071.31</v>
      </c>
      <c r="P1983" t="n">
        <v>108.7</v>
      </c>
      <c r="Q1983" t="n">
        <v>204.15</v>
      </c>
      <c r="R1983" t="n">
        <v>25.99</v>
      </c>
      <c r="S1983" t="n">
        <v>17.37</v>
      </c>
      <c r="T1983" t="n">
        <v>2196.23</v>
      </c>
      <c r="U1983" t="n">
        <v>0.67</v>
      </c>
      <c r="V1983" t="n">
        <v>0.75</v>
      </c>
      <c r="W1983" t="n">
        <v>1.15</v>
      </c>
      <c r="X1983" t="n">
        <v>0.13</v>
      </c>
      <c r="Y1983" t="n">
        <v>1</v>
      </c>
      <c r="Z1983" t="n">
        <v>10</v>
      </c>
    </row>
    <row r="1984">
      <c r="A1984" t="n">
        <v>47</v>
      </c>
      <c r="B1984" t="n">
        <v>130</v>
      </c>
      <c r="C1984" t="inlineStr">
        <is>
          <t xml:space="preserve">CONCLUIDO	</t>
        </is>
      </c>
      <c r="D1984" t="n">
        <v>9.974500000000001</v>
      </c>
      <c r="E1984" t="n">
        <v>10.03</v>
      </c>
      <c r="F1984" t="n">
        <v>6.83</v>
      </c>
      <c r="G1984" t="n">
        <v>51.22</v>
      </c>
      <c r="H1984" t="n">
        <v>0.83</v>
      </c>
      <c r="I1984" t="n">
        <v>8</v>
      </c>
      <c r="J1984" t="n">
        <v>274.84</v>
      </c>
      <c r="K1984" t="n">
        <v>59.19</v>
      </c>
      <c r="L1984" t="n">
        <v>12.75</v>
      </c>
      <c r="M1984" t="n">
        <v>6</v>
      </c>
      <c r="N1984" t="n">
        <v>72.89</v>
      </c>
      <c r="O1984" t="n">
        <v>34130.98</v>
      </c>
      <c r="P1984" t="n">
        <v>108.56</v>
      </c>
      <c r="Q1984" t="n">
        <v>204.14</v>
      </c>
      <c r="R1984" t="n">
        <v>26.09</v>
      </c>
      <c r="S1984" t="n">
        <v>17.37</v>
      </c>
      <c r="T1984" t="n">
        <v>2245.1</v>
      </c>
      <c r="U1984" t="n">
        <v>0.67</v>
      </c>
      <c r="V1984" t="n">
        <v>0.75</v>
      </c>
      <c r="W1984" t="n">
        <v>1.15</v>
      </c>
      <c r="X1984" t="n">
        <v>0.14</v>
      </c>
      <c r="Y1984" t="n">
        <v>1</v>
      </c>
      <c r="Z1984" t="n">
        <v>10</v>
      </c>
    </row>
    <row r="1985">
      <c r="A1985" t="n">
        <v>48</v>
      </c>
      <c r="B1985" t="n">
        <v>130</v>
      </c>
      <c r="C1985" t="inlineStr">
        <is>
          <t xml:space="preserve">CONCLUIDO	</t>
        </is>
      </c>
      <c r="D1985" t="n">
        <v>10.0474</v>
      </c>
      <c r="E1985" t="n">
        <v>9.949999999999999</v>
      </c>
      <c r="F1985" t="n">
        <v>6.81</v>
      </c>
      <c r="G1985" t="n">
        <v>58.33</v>
      </c>
      <c r="H1985" t="n">
        <v>0.84</v>
      </c>
      <c r="I1985" t="n">
        <v>7</v>
      </c>
      <c r="J1985" t="n">
        <v>275.32</v>
      </c>
      <c r="K1985" t="n">
        <v>59.19</v>
      </c>
      <c r="L1985" t="n">
        <v>13</v>
      </c>
      <c r="M1985" t="n">
        <v>5</v>
      </c>
      <c r="N1985" t="n">
        <v>73.13</v>
      </c>
      <c r="O1985" t="n">
        <v>34190.73</v>
      </c>
      <c r="P1985" t="n">
        <v>108.09</v>
      </c>
      <c r="Q1985" t="n">
        <v>204.14</v>
      </c>
      <c r="R1985" t="n">
        <v>25.26</v>
      </c>
      <c r="S1985" t="n">
        <v>17.37</v>
      </c>
      <c r="T1985" t="n">
        <v>1837.19</v>
      </c>
      <c r="U1985" t="n">
        <v>0.6899999999999999</v>
      </c>
      <c r="V1985" t="n">
        <v>0.75</v>
      </c>
      <c r="W1985" t="n">
        <v>1.15</v>
      </c>
      <c r="X1985" t="n">
        <v>0.11</v>
      </c>
      <c r="Y1985" t="n">
        <v>1</v>
      </c>
      <c r="Z1985" t="n">
        <v>10</v>
      </c>
    </row>
    <row r="1986">
      <c r="A1986" t="n">
        <v>49</v>
      </c>
      <c r="B1986" t="n">
        <v>130</v>
      </c>
      <c r="C1986" t="inlineStr">
        <is>
          <t xml:space="preserve">CONCLUIDO	</t>
        </is>
      </c>
      <c r="D1986" t="n">
        <v>10.05</v>
      </c>
      <c r="E1986" t="n">
        <v>9.949999999999999</v>
      </c>
      <c r="F1986" t="n">
        <v>6.8</v>
      </c>
      <c r="G1986" t="n">
        <v>58.31</v>
      </c>
      <c r="H1986" t="n">
        <v>0.86</v>
      </c>
      <c r="I1986" t="n">
        <v>7</v>
      </c>
      <c r="J1986" t="n">
        <v>275.81</v>
      </c>
      <c r="K1986" t="n">
        <v>59.19</v>
      </c>
      <c r="L1986" t="n">
        <v>13.25</v>
      </c>
      <c r="M1986" t="n">
        <v>5</v>
      </c>
      <c r="N1986" t="n">
        <v>73.36</v>
      </c>
      <c r="O1986" t="n">
        <v>34250.57</v>
      </c>
      <c r="P1986" t="n">
        <v>108.22</v>
      </c>
      <c r="Q1986" t="n">
        <v>204.14</v>
      </c>
      <c r="R1986" t="n">
        <v>25.27</v>
      </c>
      <c r="S1986" t="n">
        <v>17.37</v>
      </c>
      <c r="T1986" t="n">
        <v>1842.24</v>
      </c>
      <c r="U1986" t="n">
        <v>0.6899999999999999</v>
      </c>
      <c r="V1986" t="n">
        <v>0.75</v>
      </c>
      <c r="W1986" t="n">
        <v>1.15</v>
      </c>
      <c r="X1986" t="n">
        <v>0.11</v>
      </c>
      <c r="Y1986" t="n">
        <v>1</v>
      </c>
      <c r="Z1986" t="n">
        <v>10</v>
      </c>
    </row>
    <row r="1987">
      <c r="A1987" t="n">
        <v>50</v>
      </c>
      <c r="B1987" t="n">
        <v>130</v>
      </c>
      <c r="C1987" t="inlineStr">
        <is>
          <t xml:space="preserve">CONCLUIDO	</t>
        </is>
      </c>
      <c r="D1987" t="n">
        <v>10.0517</v>
      </c>
      <c r="E1987" t="n">
        <v>9.949999999999999</v>
      </c>
      <c r="F1987" t="n">
        <v>6.8</v>
      </c>
      <c r="G1987" t="n">
        <v>58.3</v>
      </c>
      <c r="H1987" t="n">
        <v>0.87</v>
      </c>
      <c r="I1987" t="n">
        <v>7</v>
      </c>
      <c r="J1987" t="n">
        <v>276.29</v>
      </c>
      <c r="K1987" t="n">
        <v>59.19</v>
      </c>
      <c r="L1987" t="n">
        <v>13.5</v>
      </c>
      <c r="M1987" t="n">
        <v>5</v>
      </c>
      <c r="N1987" t="n">
        <v>73.59999999999999</v>
      </c>
      <c r="O1987" t="n">
        <v>34310.51</v>
      </c>
      <c r="P1987" t="n">
        <v>108.39</v>
      </c>
      <c r="Q1987" t="n">
        <v>204.17</v>
      </c>
      <c r="R1987" t="n">
        <v>25.3</v>
      </c>
      <c r="S1987" t="n">
        <v>17.37</v>
      </c>
      <c r="T1987" t="n">
        <v>1859.13</v>
      </c>
      <c r="U1987" t="n">
        <v>0.6899999999999999</v>
      </c>
      <c r="V1987" t="n">
        <v>0.75</v>
      </c>
      <c r="W1987" t="n">
        <v>1.14</v>
      </c>
      <c r="X1987" t="n">
        <v>0.11</v>
      </c>
      <c r="Y1987" t="n">
        <v>1</v>
      </c>
      <c r="Z1987" t="n">
        <v>10</v>
      </c>
    </row>
    <row r="1988">
      <c r="A1988" t="n">
        <v>51</v>
      </c>
      <c r="B1988" t="n">
        <v>130</v>
      </c>
      <c r="C1988" t="inlineStr">
        <is>
          <t xml:space="preserve">CONCLUIDO	</t>
        </is>
      </c>
      <c r="D1988" t="n">
        <v>10.0458</v>
      </c>
      <c r="E1988" t="n">
        <v>9.949999999999999</v>
      </c>
      <c r="F1988" t="n">
        <v>6.81</v>
      </c>
      <c r="G1988" t="n">
        <v>58.35</v>
      </c>
      <c r="H1988" t="n">
        <v>0.88</v>
      </c>
      <c r="I1988" t="n">
        <v>7</v>
      </c>
      <c r="J1988" t="n">
        <v>276.78</v>
      </c>
      <c r="K1988" t="n">
        <v>59.19</v>
      </c>
      <c r="L1988" t="n">
        <v>13.75</v>
      </c>
      <c r="M1988" t="n">
        <v>5</v>
      </c>
      <c r="N1988" t="n">
        <v>73.84</v>
      </c>
      <c r="O1988" t="n">
        <v>34370.54</v>
      </c>
      <c r="P1988" t="n">
        <v>108.43</v>
      </c>
      <c r="Q1988" t="n">
        <v>204.14</v>
      </c>
      <c r="R1988" t="n">
        <v>25.53</v>
      </c>
      <c r="S1988" t="n">
        <v>17.37</v>
      </c>
      <c r="T1988" t="n">
        <v>1972.36</v>
      </c>
      <c r="U1988" t="n">
        <v>0.68</v>
      </c>
      <c r="V1988" t="n">
        <v>0.75</v>
      </c>
      <c r="W1988" t="n">
        <v>1.14</v>
      </c>
      <c r="X1988" t="n">
        <v>0.12</v>
      </c>
      <c r="Y1988" t="n">
        <v>1</v>
      </c>
      <c r="Z1988" t="n">
        <v>10</v>
      </c>
    </row>
    <row r="1989">
      <c r="A1989" t="n">
        <v>52</v>
      </c>
      <c r="B1989" t="n">
        <v>130</v>
      </c>
      <c r="C1989" t="inlineStr">
        <is>
          <t xml:space="preserve">CONCLUIDO	</t>
        </is>
      </c>
      <c r="D1989" t="n">
        <v>10.0393</v>
      </c>
      <c r="E1989" t="n">
        <v>9.960000000000001</v>
      </c>
      <c r="F1989" t="n">
        <v>6.81</v>
      </c>
      <c r="G1989" t="n">
        <v>58.4</v>
      </c>
      <c r="H1989" t="n">
        <v>0.9</v>
      </c>
      <c r="I1989" t="n">
        <v>7</v>
      </c>
      <c r="J1989" t="n">
        <v>277.27</v>
      </c>
      <c r="K1989" t="n">
        <v>59.19</v>
      </c>
      <c r="L1989" t="n">
        <v>14</v>
      </c>
      <c r="M1989" t="n">
        <v>5</v>
      </c>
      <c r="N1989" t="n">
        <v>74.06999999999999</v>
      </c>
      <c r="O1989" t="n">
        <v>34430.66</v>
      </c>
      <c r="P1989" t="n">
        <v>108.53</v>
      </c>
      <c r="Q1989" t="n">
        <v>204.16</v>
      </c>
      <c r="R1989" t="n">
        <v>25.62</v>
      </c>
      <c r="S1989" t="n">
        <v>17.37</v>
      </c>
      <c r="T1989" t="n">
        <v>2018.18</v>
      </c>
      <c r="U1989" t="n">
        <v>0.68</v>
      </c>
      <c r="V1989" t="n">
        <v>0.75</v>
      </c>
      <c r="W1989" t="n">
        <v>1.15</v>
      </c>
      <c r="X1989" t="n">
        <v>0.12</v>
      </c>
      <c r="Y1989" t="n">
        <v>1</v>
      </c>
      <c r="Z1989" t="n">
        <v>10</v>
      </c>
    </row>
    <row r="1990">
      <c r="A1990" t="n">
        <v>53</v>
      </c>
      <c r="B1990" t="n">
        <v>130</v>
      </c>
      <c r="C1990" t="inlineStr">
        <is>
          <t xml:space="preserve">CONCLUIDO	</t>
        </is>
      </c>
      <c r="D1990" t="n">
        <v>10.0404</v>
      </c>
      <c r="E1990" t="n">
        <v>9.960000000000001</v>
      </c>
      <c r="F1990" t="n">
        <v>6.81</v>
      </c>
      <c r="G1990" t="n">
        <v>58.39</v>
      </c>
      <c r="H1990" t="n">
        <v>0.91</v>
      </c>
      <c r="I1990" t="n">
        <v>7</v>
      </c>
      <c r="J1990" t="n">
        <v>277.76</v>
      </c>
      <c r="K1990" t="n">
        <v>59.19</v>
      </c>
      <c r="L1990" t="n">
        <v>14.25</v>
      </c>
      <c r="M1990" t="n">
        <v>5</v>
      </c>
      <c r="N1990" t="n">
        <v>74.31</v>
      </c>
      <c r="O1990" t="n">
        <v>34490.87</v>
      </c>
      <c r="P1990" t="n">
        <v>108.38</v>
      </c>
      <c r="Q1990" t="n">
        <v>204.14</v>
      </c>
      <c r="R1990" t="n">
        <v>25.64</v>
      </c>
      <c r="S1990" t="n">
        <v>17.37</v>
      </c>
      <c r="T1990" t="n">
        <v>2026.26</v>
      </c>
      <c r="U1990" t="n">
        <v>0.68</v>
      </c>
      <c r="V1990" t="n">
        <v>0.75</v>
      </c>
      <c r="W1990" t="n">
        <v>1.15</v>
      </c>
      <c r="X1990" t="n">
        <v>0.12</v>
      </c>
      <c r="Y1990" t="n">
        <v>1</v>
      </c>
      <c r="Z1990" t="n">
        <v>10</v>
      </c>
    </row>
    <row r="1991">
      <c r="A1991" t="n">
        <v>54</v>
      </c>
      <c r="B1991" t="n">
        <v>130</v>
      </c>
      <c r="C1991" t="inlineStr">
        <is>
          <t xml:space="preserve">CONCLUIDO	</t>
        </is>
      </c>
      <c r="D1991" t="n">
        <v>10.0416</v>
      </c>
      <c r="E1991" t="n">
        <v>9.960000000000001</v>
      </c>
      <c r="F1991" t="n">
        <v>6.81</v>
      </c>
      <c r="G1991" t="n">
        <v>58.38</v>
      </c>
      <c r="H1991" t="n">
        <v>0.93</v>
      </c>
      <c r="I1991" t="n">
        <v>7</v>
      </c>
      <c r="J1991" t="n">
        <v>278.25</v>
      </c>
      <c r="K1991" t="n">
        <v>59.19</v>
      </c>
      <c r="L1991" t="n">
        <v>14.5</v>
      </c>
      <c r="M1991" t="n">
        <v>5</v>
      </c>
      <c r="N1991" t="n">
        <v>74.55</v>
      </c>
      <c r="O1991" t="n">
        <v>34551.18</v>
      </c>
      <c r="P1991" t="n">
        <v>108.16</v>
      </c>
      <c r="Q1991" t="n">
        <v>204.14</v>
      </c>
      <c r="R1991" t="n">
        <v>25.57</v>
      </c>
      <c r="S1991" t="n">
        <v>17.37</v>
      </c>
      <c r="T1991" t="n">
        <v>1989.87</v>
      </c>
      <c r="U1991" t="n">
        <v>0.68</v>
      </c>
      <c r="V1991" t="n">
        <v>0.75</v>
      </c>
      <c r="W1991" t="n">
        <v>1.15</v>
      </c>
      <c r="X1991" t="n">
        <v>0.12</v>
      </c>
      <c r="Y1991" t="n">
        <v>1</v>
      </c>
      <c r="Z1991" t="n">
        <v>10</v>
      </c>
    </row>
    <row r="1992">
      <c r="A1992" t="n">
        <v>55</v>
      </c>
      <c r="B1992" t="n">
        <v>130</v>
      </c>
      <c r="C1992" t="inlineStr">
        <is>
          <t xml:space="preserve">CONCLUIDO	</t>
        </is>
      </c>
      <c r="D1992" t="n">
        <v>10.0304</v>
      </c>
      <c r="E1992" t="n">
        <v>9.970000000000001</v>
      </c>
      <c r="F1992" t="n">
        <v>6.82</v>
      </c>
      <c r="G1992" t="n">
        <v>58.48</v>
      </c>
      <c r="H1992" t="n">
        <v>0.9399999999999999</v>
      </c>
      <c r="I1992" t="n">
        <v>7</v>
      </c>
      <c r="J1992" t="n">
        <v>278.74</v>
      </c>
      <c r="K1992" t="n">
        <v>59.19</v>
      </c>
      <c r="L1992" t="n">
        <v>14.75</v>
      </c>
      <c r="M1992" t="n">
        <v>5</v>
      </c>
      <c r="N1992" t="n">
        <v>74.79000000000001</v>
      </c>
      <c r="O1992" t="n">
        <v>34611.59</v>
      </c>
      <c r="P1992" t="n">
        <v>108.18</v>
      </c>
      <c r="Q1992" t="n">
        <v>204.14</v>
      </c>
      <c r="R1992" t="n">
        <v>25.78</v>
      </c>
      <c r="S1992" t="n">
        <v>17.37</v>
      </c>
      <c r="T1992" t="n">
        <v>2096.51</v>
      </c>
      <c r="U1992" t="n">
        <v>0.67</v>
      </c>
      <c r="V1992" t="n">
        <v>0.75</v>
      </c>
      <c r="W1992" t="n">
        <v>1.15</v>
      </c>
      <c r="X1992" t="n">
        <v>0.13</v>
      </c>
      <c r="Y1992" t="n">
        <v>1</v>
      </c>
      <c r="Z1992" t="n">
        <v>10</v>
      </c>
    </row>
    <row r="1993">
      <c r="A1993" t="n">
        <v>56</v>
      </c>
      <c r="B1993" t="n">
        <v>130</v>
      </c>
      <c r="C1993" t="inlineStr">
        <is>
          <t xml:space="preserve">CONCLUIDO	</t>
        </is>
      </c>
      <c r="D1993" t="n">
        <v>10.0421</v>
      </c>
      <c r="E1993" t="n">
        <v>9.960000000000001</v>
      </c>
      <c r="F1993" t="n">
        <v>6.81</v>
      </c>
      <c r="G1993" t="n">
        <v>58.38</v>
      </c>
      <c r="H1993" t="n">
        <v>0.96</v>
      </c>
      <c r="I1993" t="n">
        <v>7</v>
      </c>
      <c r="J1993" t="n">
        <v>279.23</v>
      </c>
      <c r="K1993" t="n">
        <v>59.19</v>
      </c>
      <c r="L1993" t="n">
        <v>15</v>
      </c>
      <c r="M1993" t="n">
        <v>5</v>
      </c>
      <c r="N1993" t="n">
        <v>75.03</v>
      </c>
      <c r="O1993" t="n">
        <v>34672.08</v>
      </c>
      <c r="P1993" t="n">
        <v>107.8</v>
      </c>
      <c r="Q1993" t="n">
        <v>204.14</v>
      </c>
      <c r="R1993" t="n">
        <v>25.66</v>
      </c>
      <c r="S1993" t="n">
        <v>17.37</v>
      </c>
      <c r="T1993" t="n">
        <v>2038.88</v>
      </c>
      <c r="U1993" t="n">
        <v>0.68</v>
      </c>
      <c r="V1993" t="n">
        <v>0.75</v>
      </c>
      <c r="W1993" t="n">
        <v>1.15</v>
      </c>
      <c r="X1993" t="n">
        <v>0.12</v>
      </c>
      <c r="Y1993" t="n">
        <v>1</v>
      </c>
      <c r="Z1993" t="n">
        <v>10</v>
      </c>
    </row>
    <row r="1994">
      <c r="A1994" t="n">
        <v>57</v>
      </c>
      <c r="B1994" t="n">
        <v>130</v>
      </c>
      <c r="C1994" t="inlineStr">
        <is>
          <t xml:space="preserve">CONCLUIDO	</t>
        </is>
      </c>
      <c r="D1994" t="n">
        <v>10.0444</v>
      </c>
      <c r="E1994" t="n">
        <v>9.960000000000001</v>
      </c>
      <c r="F1994" t="n">
        <v>6.81</v>
      </c>
      <c r="G1994" t="n">
        <v>58.36</v>
      </c>
      <c r="H1994" t="n">
        <v>0.97</v>
      </c>
      <c r="I1994" t="n">
        <v>7</v>
      </c>
      <c r="J1994" t="n">
        <v>279.72</v>
      </c>
      <c r="K1994" t="n">
        <v>59.19</v>
      </c>
      <c r="L1994" t="n">
        <v>15.25</v>
      </c>
      <c r="M1994" t="n">
        <v>5</v>
      </c>
      <c r="N1994" t="n">
        <v>75.27</v>
      </c>
      <c r="O1994" t="n">
        <v>34732.68</v>
      </c>
      <c r="P1994" t="n">
        <v>107.52</v>
      </c>
      <c r="Q1994" t="n">
        <v>204.14</v>
      </c>
      <c r="R1994" t="n">
        <v>25.46</v>
      </c>
      <c r="S1994" t="n">
        <v>17.37</v>
      </c>
      <c r="T1994" t="n">
        <v>1935.58</v>
      </c>
      <c r="U1994" t="n">
        <v>0.68</v>
      </c>
      <c r="V1994" t="n">
        <v>0.75</v>
      </c>
      <c r="W1994" t="n">
        <v>1.15</v>
      </c>
      <c r="X1994" t="n">
        <v>0.12</v>
      </c>
      <c r="Y1994" t="n">
        <v>1</v>
      </c>
      <c r="Z1994" t="n">
        <v>10</v>
      </c>
    </row>
    <row r="1995">
      <c r="A1995" t="n">
        <v>58</v>
      </c>
      <c r="B1995" t="n">
        <v>130</v>
      </c>
      <c r="C1995" t="inlineStr">
        <is>
          <t xml:space="preserve">CONCLUIDO	</t>
        </is>
      </c>
      <c r="D1995" t="n">
        <v>10.1175</v>
      </c>
      <c r="E1995" t="n">
        <v>9.880000000000001</v>
      </c>
      <c r="F1995" t="n">
        <v>6.79</v>
      </c>
      <c r="G1995" t="n">
        <v>67.86</v>
      </c>
      <c r="H1995" t="n">
        <v>0.98</v>
      </c>
      <c r="I1995" t="n">
        <v>6</v>
      </c>
      <c r="J1995" t="n">
        <v>280.21</v>
      </c>
      <c r="K1995" t="n">
        <v>59.19</v>
      </c>
      <c r="L1995" t="n">
        <v>15.5</v>
      </c>
      <c r="M1995" t="n">
        <v>4</v>
      </c>
      <c r="N1995" t="n">
        <v>75.52</v>
      </c>
      <c r="O1995" t="n">
        <v>34793.36</v>
      </c>
      <c r="P1995" t="n">
        <v>107.09</v>
      </c>
      <c r="Q1995" t="n">
        <v>204.15</v>
      </c>
      <c r="R1995" t="n">
        <v>24.72</v>
      </c>
      <c r="S1995" t="n">
        <v>17.37</v>
      </c>
      <c r="T1995" t="n">
        <v>1573.13</v>
      </c>
      <c r="U1995" t="n">
        <v>0.7</v>
      </c>
      <c r="V1995" t="n">
        <v>0.75</v>
      </c>
      <c r="W1995" t="n">
        <v>1.15</v>
      </c>
      <c r="X1995" t="n">
        <v>0.09</v>
      </c>
      <c r="Y1995" t="n">
        <v>1</v>
      </c>
      <c r="Z1995" t="n">
        <v>10</v>
      </c>
    </row>
    <row r="1996">
      <c r="A1996" t="n">
        <v>59</v>
      </c>
      <c r="B1996" t="n">
        <v>130</v>
      </c>
      <c r="C1996" t="inlineStr">
        <is>
          <t xml:space="preserve">CONCLUIDO	</t>
        </is>
      </c>
      <c r="D1996" t="n">
        <v>10.1135</v>
      </c>
      <c r="E1996" t="n">
        <v>9.890000000000001</v>
      </c>
      <c r="F1996" t="n">
        <v>6.79</v>
      </c>
      <c r="G1996" t="n">
        <v>67.89</v>
      </c>
      <c r="H1996" t="n">
        <v>1</v>
      </c>
      <c r="I1996" t="n">
        <v>6</v>
      </c>
      <c r="J1996" t="n">
        <v>280.7</v>
      </c>
      <c r="K1996" t="n">
        <v>59.19</v>
      </c>
      <c r="L1996" t="n">
        <v>15.75</v>
      </c>
      <c r="M1996" t="n">
        <v>4</v>
      </c>
      <c r="N1996" t="n">
        <v>75.76000000000001</v>
      </c>
      <c r="O1996" t="n">
        <v>34854.15</v>
      </c>
      <c r="P1996" t="n">
        <v>107.22</v>
      </c>
      <c r="Q1996" t="n">
        <v>204.14</v>
      </c>
      <c r="R1996" t="n">
        <v>24.79</v>
      </c>
      <c r="S1996" t="n">
        <v>17.37</v>
      </c>
      <c r="T1996" t="n">
        <v>1608.58</v>
      </c>
      <c r="U1996" t="n">
        <v>0.7</v>
      </c>
      <c r="V1996" t="n">
        <v>0.75</v>
      </c>
      <c r="W1996" t="n">
        <v>1.15</v>
      </c>
      <c r="X1996" t="n">
        <v>0.1</v>
      </c>
      <c r="Y1996" t="n">
        <v>1</v>
      </c>
      <c r="Z1996" t="n">
        <v>10</v>
      </c>
    </row>
    <row r="1997">
      <c r="A1997" t="n">
        <v>60</v>
      </c>
      <c r="B1997" t="n">
        <v>130</v>
      </c>
      <c r="C1997" t="inlineStr">
        <is>
          <t xml:space="preserve">CONCLUIDO	</t>
        </is>
      </c>
      <c r="D1997" t="n">
        <v>10.1143</v>
      </c>
      <c r="E1997" t="n">
        <v>9.890000000000001</v>
      </c>
      <c r="F1997" t="n">
        <v>6.79</v>
      </c>
      <c r="G1997" t="n">
        <v>67.89</v>
      </c>
      <c r="H1997" t="n">
        <v>1.01</v>
      </c>
      <c r="I1997" t="n">
        <v>6</v>
      </c>
      <c r="J1997" t="n">
        <v>281.2</v>
      </c>
      <c r="K1997" t="n">
        <v>59.19</v>
      </c>
      <c r="L1997" t="n">
        <v>16</v>
      </c>
      <c r="M1997" t="n">
        <v>4</v>
      </c>
      <c r="N1997" t="n">
        <v>76</v>
      </c>
      <c r="O1997" t="n">
        <v>34915.03</v>
      </c>
      <c r="P1997" t="n">
        <v>107.22</v>
      </c>
      <c r="Q1997" t="n">
        <v>204.14</v>
      </c>
      <c r="R1997" t="n">
        <v>24.84</v>
      </c>
      <c r="S1997" t="n">
        <v>17.37</v>
      </c>
      <c r="T1997" t="n">
        <v>1632.47</v>
      </c>
      <c r="U1997" t="n">
        <v>0.7</v>
      </c>
      <c r="V1997" t="n">
        <v>0.75</v>
      </c>
      <c r="W1997" t="n">
        <v>1.15</v>
      </c>
      <c r="X1997" t="n">
        <v>0.1</v>
      </c>
      <c r="Y1997" t="n">
        <v>1</v>
      </c>
      <c r="Z1997" t="n">
        <v>10</v>
      </c>
    </row>
    <row r="1998">
      <c r="A1998" t="n">
        <v>61</v>
      </c>
      <c r="B1998" t="n">
        <v>130</v>
      </c>
      <c r="C1998" t="inlineStr">
        <is>
          <t xml:space="preserve">CONCLUIDO	</t>
        </is>
      </c>
      <c r="D1998" t="n">
        <v>10.1138</v>
      </c>
      <c r="E1998" t="n">
        <v>9.890000000000001</v>
      </c>
      <c r="F1998" t="n">
        <v>6.79</v>
      </c>
      <c r="G1998" t="n">
        <v>67.89</v>
      </c>
      <c r="H1998" t="n">
        <v>1.03</v>
      </c>
      <c r="I1998" t="n">
        <v>6</v>
      </c>
      <c r="J1998" t="n">
        <v>281.69</v>
      </c>
      <c r="K1998" t="n">
        <v>59.19</v>
      </c>
      <c r="L1998" t="n">
        <v>16.25</v>
      </c>
      <c r="M1998" t="n">
        <v>4</v>
      </c>
      <c r="N1998" t="n">
        <v>76.25</v>
      </c>
      <c r="O1998" t="n">
        <v>34976</v>
      </c>
      <c r="P1998" t="n">
        <v>107.37</v>
      </c>
      <c r="Q1998" t="n">
        <v>204.14</v>
      </c>
      <c r="R1998" t="n">
        <v>24.87</v>
      </c>
      <c r="S1998" t="n">
        <v>17.37</v>
      </c>
      <c r="T1998" t="n">
        <v>1648.11</v>
      </c>
      <c r="U1998" t="n">
        <v>0.7</v>
      </c>
      <c r="V1998" t="n">
        <v>0.75</v>
      </c>
      <c r="W1998" t="n">
        <v>1.15</v>
      </c>
      <c r="X1998" t="n">
        <v>0.1</v>
      </c>
      <c r="Y1998" t="n">
        <v>1</v>
      </c>
      <c r="Z1998" t="n">
        <v>10</v>
      </c>
    </row>
    <row r="1999">
      <c r="A1999" t="n">
        <v>62</v>
      </c>
      <c r="B1999" t="n">
        <v>130</v>
      </c>
      <c r="C1999" t="inlineStr">
        <is>
          <t xml:space="preserve">CONCLUIDO	</t>
        </is>
      </c>
      <c r="D1999" t="n">
        <v>10.1101</v>
      </c>
      <c r="E1999" t="n">
        <v>9.890000000000001</v>
      </c>
      <c r="F1999" t="n">
        <v>6.79</v>
      </c>
      <c r="G1999" t="n">
        <v>67.93000000000001</v>
      </c>
      <c r="H1999" t="n">
        <v>1.04</v>
      </c>
      <c r="I1999" t="n">
        <v>6</v>
      </c>
      <c r="J1999" t="n">
        <v>282.19</v>
      </c>
      <c r="K1999" t="n">
        <v>59.19</v>
      </c>
      <c r="L1999" t="n">
        <v>16.5</v>
      </c>
      <c r="M1999" t="n">
        <v>4</v>
      </c>
      <c r="N1999" t="n">
        <v>76.48999999999999</v>
      </c>
      <c r="O1999" t="n">
        <v>35037.08</v>
      </c>
      <c r="P1999" t="n">
        <v>107.46</v>
      </c>
      <c r="Q1999" t="n">
        <v>204.15</v>
      </c>
      <c r="R1999" t="n">
        <v>25.04</v>
      </c>
      <c r="S1999" t="n">
        <v>17.37</v>
      </c>
      <c r="T1999" t="n">
        <v>1730.21</v>
      </c>
      <c r="U1999" t="n">
        <v>0.6899999999999999</v>
      </c>
      <c r="V1999" t="n">
        <v>0.75</v>
      </c>
      <c r="W1999" t="n">
        <v>1.15</v>
      </c>
      <c r="X1999" t="n">
        <v>0.1</v>
      </c>
      <c r="Y1999" t="n">
        <v>1</v>
      </c>
      <c r="Z1999" t="n">
        <v>10</v>
      </c>
    </row>
    <row r="2000">
      <c r="A2000" t="n">
        <v>63</v>
      </c>
      <c r="B2000" t="n">
        <v>130</v>
      </c>
      <c r="C2000" t="inlineStr">
        <is>
          <t xml:space="preserve">CONCLUIDO	</t>
        </is>
      </c>
      <c r="D2000" t="n">
        <v>10.1223</v>
      </c>
      <c r="E2000" t="n">
        <v>9.880000000000001</v>
      </c>
      <c r="F2000" t="n">
        <v>6.78</v>
      </c>
      <c r="G2000" t="n">
        <v>67.81</v>
      </c>
      <c r="H2000" t="n">
        <v>1.06</v>
      </c>
      <c r="I2000" t="n">
        <v>6</v>
      </c>
      <c r="J2000" t="n">
        <v>282.68</v>
      </c>
      <c r="K2000" t="n">
        <v>59.19</v>
      </c>
      <c r="L2000" t="n">
        <v>16.75</v>
      </c>
      <c r="M2000" t="n">
        <v>4</v>
      </c>
      <c r="N2000" t="n">
        <v>76.73999999999999</v>
      </c>
      <c r="O2000" t="n">
        <v>35098.25</v>
      </c>
      <c r="P2000" t="n">
        <v>107.22</v>
      </c>
      <c r="Q2000" t="n">
        <v>204.14</v>
      </c>
      <c r="R2000" t="n">
        <v>24.65</v>
      </c>
      <c r="S2000" t="n">
        <v>17.37</v>
      </c>
      <c r="T2000" t="n">
        <v>1535.1</v>
      </c>
      <c r="U2000" t="n">
        <v>0.7</v>
      </c>
      <c r="V2000" t="n">
        <v>0.75</v>
      </c>
      <c r="W2000" t="n">
        <v>1.14</v>
      </c>
      <c r="X2000" t="n">
        <v>0.09</v>
      </c>
      <c r="Y2000" t="n">
        <v>1</v>
      </c>
      <c r="Z2000" t="n">
        <v>10</v>
      </c>
    </row>
    <row r="2001">
      <c r="A2001" t="n">
        <v>64</v>
      </c>
      <c r="B2001" t="n">
        <v>130</v>
      </c>
      <c r="C2001" t="inlineStr">
        <is>
          <t xml:space="preserve">CONCLUIDO	</t>
        </is>
      </c>
      <c r="D2001" t="n">
        <v>10.1215</v>
      </c>
      <c r="E2001" t="n">
        <v>9.880000000000001</v>
      </c>
      <c r="F2001" t="n">
        <v>6.78</v>
      </c>
      <c r="G2001" t="n">
        <v>67.81999999999999</v>
      </c>
      <c r="H2001" t="n">
        <v>1.07</v>
      </c>
      <c r="I2001" t="n">
        <v>6</v>
      </c>
      <c r="J2001" t="n">
        <v>283.18</v>
      </c>
      <c r="K2001" t="n">
        <v>59.19</v>
      </c>
      <c r="L2001" t="n">
        <v>17</v>
      </c>
      <c r="M2001" t="n">
        <v>4</v>
      </c>
      <c r="N2001" t="n">
        <v>76.98</v>
      </c>
      <c r="O2001" t="n">
        <v>35159.52</v>
      </c>
      <c r="P2001" t="n">
        <v>107.06</v>
      </c>
      <c r="Q2001" t="n">
        <v>204.14</v>
      </c>
      <c r="R2001" t="n">
        <v>24.64</v>
      </c>
      <c r="S2001" t="n">
        <v>17.37</v>
      </c>
      <c r="T2001" t="n">
        <v>1531.24</v>
      </c>
      <c r="U2001" t="n">
        <v>0.71</v>
      </c>
      <c r="V2001" t="n">
        <v>0.75</v>
      </c>
      <c r="W2001" t="n">
        <v>1.14</v>
      </c>
      <c r="X2001" t="n">
        <v>0.09</v>
      </c>
      <c r="Y2001" t="n">
        <v>1</v>
      </c>
      <c r="Z2001" t="n">
        <v>10</v>
      </c>
    </row>
    <row r="2002">
      <c r="A2002" t="n">
        <v>65</v>
      </c>
      <c r="B2002" t="n">
        <v>130</v>
      </c>
      <c r="C2002" t="inlineStr">
        <is>
          <t xml:space="preserve">CONCLUIDO	</t>
        </is>
      </c>
      <c r="D2002" t="n">
        <v>10.1166</v>
      </c>
      <c r="E2002" t="n">
        <v>9.880000000000001</v>
      </c>
      <c r="F2002" t="n">
        <v>6.79</v>
      </c>
      <c r="G2002" t="n">
        <v>67.86</v>
      </c>
      <c r="H2002" t="n">
        <v>1.08</v>
      </c>
      <c r="I2002" t="n">
        <v>6</v>
      </c>
      <c r="J2002" t="n">
        <v>283.68</v>
      </c>
      <c r="K2002" t="n">
        <v>59.19</v>
      </c>
      <c r="L2002" t="n">
        <v>17.25</v>
      </c>
      <c r="M2002" t="n">
        <v>4</v>
      </c>
      <c r="N2002" t="n">
        <v>77.23</v>
      </c>
      <c r="O2002" t="n">
        <v>35220.89</v>
      </c>
      <c r="P2002" t="n">
        <v>107.01</v>
      </c>
      <c r="Q2002" t="n">
        <v>204.14</v>
      </c>
      <c r="R2002" t="n">
        <v>24.82</v>
      </c>
      <c r="S2002" t="n">
        <v>17.37</v>
      </c>
      <c r="T2002" t="n">
        <v>1621.54</v>
      </c>
      <c r="U2002" t="n">
        <v>0.7</v>
      </c>
      <c r="V2002" t="n">
        <v>0.75</v>
      </c>
      <c r="W2002" t="n">
        <v>1.14</v>
      </c>
      <c r="X2002" t="n">
        <v>0.1</v>
      </c>
      <c r="Y2002" t="n">
        <v>1</v>
      </c>
      <c r="Z2002" t="n">
        <v>10</v>
      </c>
    </row>
    <row r="2003">
      <c r="A2003" t="n">
        <v>66</v>
      </c>
      <c r="B2003" t="n">
        <v>130</v>
      </c>
      <c r="C2003" t="inlineStr">
        <is>
          <t xml:space="preserve">CONCLUIDO	</t>
        </is>
      </c>
      <c r="D2003" t="n">
        <v>10.1084</v>
      </c>
      <c r="E2003" t="n">
        <v>9.890000000000001</v>
      </c>
      <c r="F2003" t="n">
        <v>6.79</v>
      </c>
      <c r="G2003" t="n">
        <v>67.94</v>
      </c>
      <c r="H2003" t="n">
        <v>1.1</v>
      </c>
      <c r="I2003" t="n">
        <v>6</v>
      </c>
      <c r="J2003" t="n">
        <v>284.17</v>
      </c>
      <c r="K2003" t="n">
        <v>59.19</v>
      </c>
      <c r="L2003" t="n">
        <v>17.5</v>
      </c>
      <c r="M2003" t="n">
        <v>4</v>
      </c>
      <c r="N2003" t="n">
        <v>77.48</v>
      </c>
      <c r="O2003" t="n">
        <v>35282.36</v>
      </c>
      <c r="P2003" t="n">
        <v>107.12</v>
      </c>
      <c r="Q2003" t="n">
        <v>204.18</v>
      </c>
      <c r="R2003" t="n">
        <v>25.04</v>
      </c>
      <c r="S2003" t="n">
        <v>17.37</v>
      </c>
      <c r="T2003" t="n">
        <v>1733.57</v>
      </c>
      <c r="U2003" t="n">
        <v>0.6899999999999999</v>
      </c>
      <c r="V2003" t="n">
        <v>0.75</v>
      </c>
      <c r="W2003" t="n">
        <v>1.15</v>
      </c>
      <c r="X2003" t="n">
        <v>0.1</v>
      </c>
      <c r="Y2003" t="n">
        <v>1</v>
      </c>
      <c r="Z2003" t="n">
        <v>10</v>
      </c>
    </row>
    <row r="2004">
      <c r="A2004" t="n">
        <v>67</v>
      </c>
      <c r="B2004" t="n">
        <v>130</v>
      </c>
      <c r="C2004" t="inlineStr">
        <is>
          <t xml:space="preserve">CONCLUIDO	</t>
        </is>
      </c>
      <c r="D2004" t="n">
        <v>10.1115</v>
      </c>
      <c r="E2004" t="n">
        <v>9.890000000000001</v>
      </c>
      <c r="F2004" t="n">
        <v>6.79</v>
      </c>
      <c r="G2004" t="n">
        <v>67.91</v>
      </c>
      <c r="H2004" t="n">
        <v>1.11</v>
      </c>
      <c r="I2004" t="n">
        <v>6</v>
      </c>
      <c r="J2004" t="n">
        <v>284.67</v>
      </c>
      <c r="K2004" t="n">
        <v>59.19</v>
      </c>
      <c r="L2004" t="n">
        <v>17.75</v>
      </c>
      <c r="M2004" t="n">
        <v>4</v>
      </c>
      <c r="N2004" t="n">
        <v>77.73</v>
      </c>
      <c r="O2004" t="n">
        <v>35343.92</v>
      </c>
      <c r="P2004" t="n">
        <v>106.87</v>
      </c>
      <c r="Q2004" t="n">
        <v>204.16</v>
      </c>
      <c r="R2004" t="n">
        <v>25.04</v>
      </c>
      <c r="S2004" t="n">
        <v>17.37</v>
      </c>
      <c r="T2004" t="n">
        <v>1733.69</v>
      </c>
      <c r="U2004" t="n">
        <v>0.6899999999999999</v>
      </c>
      <c r="V2004" t="n">
        <v>0.75</v>
      </c>
      <c r="W2004" t="n">
        <v>1.14</v>
      </c>
      <c r="X2004" t="n">
        <v>0.1</v>
      </c>
      <c r="Y2004" t="n">
        <v>1</v>
      </c>
      <c r="Z2004" t="n">
        <v>10</v>
      </c>
    </row>
    <row r="2005">
      <c r="A2005" t="n">
        <v>68</v>
      </c>
      <c r="B2005" t="n">
        <v>130</v>
      </c>
      <c r="C2005" t="inlineStr">
        <is>
          <t xml:space="preserve">CONCLUIDO	</t>
        </is>
      </c>
      <c r="D2005" t="n">
        <v>10.1112</v>
      </c>
      <c r="E2005" t="n">
        <v>9.890000000000001</v>
      </c>
      <c r="F2005" t="n">
        <v>6.79</v>
      </c>
      <c r="G2005" t="n">
        <v>67.92</v>
      </c>
      <c r="H2005" t="n">
        <v>1.12</v>
      </c>
      <c r="I2005" t="n">
        <v>6</v>
      </c>
      <c r="J2005" t="n">
        <v>285.17</v>
      </c>
      <c r="K2005" t="n">
        <v>59.19</v>
      </c>
      <c r="L2005" t="n">
        <v>18</v>
      </c>
      <c r="M2005" t="n">
        <v>4</v>
      </c>
      <c r="N2005" t="n">
        <v>77.98</v>
      </c>
      <c r="O2005" t="n">
        <v>35405.59</v>
      </c>
      <c r="P2005" t="n">
        <v>106.67</v>
      </c>
      <c r="Q2005" t="n">
        <v>204.18</v>
      </c>
      <c r="R2005" t="n">
        <v>24.92</v>
      </c>
      <c r="S2005" t="n">
        <v>17.37</v>
      </c>
      <c r="T2005" t="n">
        <v>1673.98</v>
      </c>
      <c r="U2005" t="n">
        <v>0.7</v>
      </c>
      <c r="V2005" t="n">
        <v>0.75</v>
      </c>
      <c r="W2005" t="n">
        <v>1.15</v>
      </c>
      <c r="X2005" t="n">
        <v>0.1</v>
      </c>
      <c r="Y2005" t="n">
        <v>1</v>
      </c>
      <c r="Z2005" t="n">
        <v>10</v>
      </c>
    </row>
    <row r="2006">
      <c r="A2006" t="n">
        <v>69</v>
      </c>
      <c r="B2006" t="n">
        <v>130</v>
      </c>
      <c r="C2006" t="inlineStr">
        <is>
          <t xml:space="preserve">CONCLUIDO	</t>
        </is>
      </c>
      <c r="D2006" t="n">
        <v>10.1161</v>
      </c>
      <c r="E2006" t="n">
        <v>9.890000000000001</v>
      </c>
      <c r="F2006" t="n">
        <v>6.79</v>
      </c>
      <c r="G2006" t="n">
        <v>67.87</v>
      </c>
      <c r="H2006" t="n">
        <v>1.14</v>
      </c>
      <c r="I2006" t="n">
        <v>6</v>
      </c>
      <c r="J2006" t="n">
        <v>285.67</v>
      </c>
      <c r="K2006" t="n">
        <v>59.19</v>
      </c>
      <c r="L2006" t="n">
        <v>18.25</v>
      </c>
      <c r="M2006" t="n">
        <v>4</v>
      </c>
      <c r="N2006" t="n">
        <v>78.23</v>
      </c>
      <c r="O2006" t="n">
        <v>35467.36</v>
      </c>
      <c r="P2006" t="n">
        <v>106.64</v>
      </c>
      <c r="Q2006" t="n">
        <v>204.14</v>
      </c>
      <c r="R2006" t="n">
        <v>24.8</v>
      </c>
      <c r="S2006" t="n">
        <v>17.37</v>
      </c>
      <c r="T2006" t="n">
        <v>1611.34</v>
      </c>
      <c r="U2006" t="n">
        <v>0.7</v>
      </c>
      <c r="V2006" t="n">
        <v>0.75</v>
      </c>
      <c r="W2006" t="n">
        <v>1.15</v>
      </c>
      <c r="X2006" t="n">
        <v>0.1</v>
      </c>
      <c r="Y2006" t="n">
        <v>1</v>
      </c>
      <c r="Z2006" t="n">
        <v>10</v>
      </c>
    </row>
    <row r="2007">
      <c r="A2007" t="n">
        <v>70</v>
      </c>
      <c r="B2007" t="n">
        <v>130</v>
      </c>
      <c r="C2007" t="inlineStr">
        <is>
          <t xml:space="preserve">CONCLUIDO	</t>
        </is>
      </c>
      <c r="D2007" t="n">
        <v>10.1175</v>
      </c>
      <c r="E2007" t="n">
        <v>9.880000000000001</v>
      </c>
      <c r="F2007" t="n">
        <v>6.79</v>
      </c>
      <c r="G2007" t="n">
        <v>67.86</v>
      </c>
      <c r="H2007" t="n">
        <v>1.15</v>
      </c>
      <c r="I2007" t="n">
        <v>6</v>
      </c>
      <c r="J2007" t="n">
        <v>286.18</v>
      </c>
      <c r="K2007" t="n">
        <v>59.19</v>
      </c>
      <c r="L2007" t="n">
        <v>18.5</v>
      </c>
      <c r="M2007" t="n">
        <v>4</v>
      </c>
      <c r="N2007" t="n">
        <v>78.48</v>
      </c>
      <c r="O2007" t="n">
        <v>35529.23</v>
      </c>
      <c r="P2007" t="n">
        <v>106.47</v>
      </c>
      <c r="Q2007" t="n">
        <v>204.14</v>
      </c>
      <c r="R2007" t="n">
        <v>24.77</v>
      </c>
      <c r="S2007" t="n">
        <v>17.37</v>
      </c>
      <c r="T2007" t="n">
        <v>1599.49</v>
      </c>
      <c r="U2007" t="n">
        <v>0.7</v>
      </c>
      <c r="V2007" t="n">
        <v>0.75</v>
      </c>
      <c r="W2007" t="n">
        <v>1.15</v>
      </c>
      <c r="X2007" t="n">
        <v>0.09</v>
      </c>
      <c r="Y2007" t="n">
        <v>1</v>
      </c>
      <c r="Z2007" t="n">
        <v>10</v>
      </c>
    </row>
    <row r="2008">
      <c r="A2008" t="n">
        <v>71</v>
      </c>
      <c r="B2008" t="n">
        <v>130</v>
      </c>
      <c r="C2008" t="inlineStr">
        <is>
          <t xml:space="preserve">CONCLUIDO	</t>
        </is>
      </c>
      <c r="D2008" t="n">
        <v>10.1064</v>
      </c>
      <c r="E2008" t="n">
        <v>9.890000000000001</v>
      </c>
      <c r="F2008" t="n">
        <v>6.8</v>
      </c>
      <c r="G2008" t="n">
        <v>67.95999999999999</v>
      </c>
      <c r="H2008" t="n">
        <v>1.16</v>
      </c>
      <c r="I2008" t="n">
        <v>6</v>
      </c>
      <c r="J2008" t="n">
        <v>286.68</v>
      </c>
      <c r="K2008" t="n">
        <v>59.19</v>
      </c>
      <c r="L2008" t="n">
        <v>18.75</v>
      </c>
      <c r="M2008" t="n">
        <v>4</v>
      </c>
      <c r="N2008" t="n">
        <v>78.73999999999999</v>
      </c>
      <c r="O2008" t="n">
        <v>35591.33</v>
      </c>
      <c r="P2008" t="n">
        <v>106.3</v>
      </c>
      <c r="Q2008" t="n">
        <v>204.15</v>
      </c>
      <c r="R2008" t="n">
        <v>25.11</v>
      </c>
      <c r="S2008" t="n">
        <v>17.37</v>
      </c>
      <c r="T2008" t="n">
        <v>1767.49</v>
      </c>
      <c r="U2008" t="n">
        <v>0.6899999999999999</v>
      </c>
      <c r="V2008" t="n">
        <v>0.75</v>
      </c>
      <c r="W2008" t="n">
        <v>1.15</v>
      </c>
      <c r="X2008" t="n">
        <v>0.1</v>
      </c>
      <c r="Y2008" t="n">
        <v>1</v>
      </c>
      <c r="Z2008" t="n">
        <v>10</v>
      </c>
    </row>
    <row r="2009">
      <c r="A2009" t="n">
        <v>72</v>
      </c>
      <c r="B2009" t="n">
        <v>130</v>
      </c>
      <c r="C2009" t="inlineStr">
        <is>
          <t xml:space="preserve">CONCLUIDO	</t>
        </is>
      </c>
      <c r="D2009" t="n">
        <v>10.1882</v>
      </c>
      <c r="E2009" t="n">
        <v>9.82</v>
      </c>
      <c r="F2009" t="n">
        <v>6.77</v>
      </c>
      <c r="G2009" t="n">
        <v>81.19</v>
      </c>
      <c r="H2009" t="n">
        <v>1.18</v>
      </c>
      <c r="I2009" t="n">
        <v>5</v>
      </c>
      <c r="J2009" t="n">
        <v>287.18</v>
      </c>
      <c r="K2009" t="n">
        <v>59.19</v>
      </c>
      <c r="L2009" t="n">
        <v>19</v>
      </c>
      <c r="M2009" t="n">
        <v>3</v>
      </c>
      <c r="N2009" t="n">
        <v>78.98999999999999</v>
      </c>
      <c r="O2009" t="n">
        <v>35653.4</v>
      </c>
      <c r="P2009" t="n">
        <v>105.51</v>
      </c>
      <c r="Q2009" t="n">
        <v>204.14</v>
      </c>
      <c r="R2009" t="n">
        <v>24.24</v>
      </c>
      <c r="S2009" t="n">
        <v>17.37</v>
      </c>
      <c r="T2009" t="n">
        <v>1335.12</v>
      </c>
      <c r="U2009" t="n">
        <v>0.72</v>
      </c>
      <c r="V2009" t="n">
        <v>0.75</v>
      </c>
      <c r="W2009" t="n">
        <v>1.14</v>
      </c>
      <c r="X2009" t="n">
        <v>0.07000000000000001</v>
      </c>
      <c r="Y2009" t="n">
        <v>1</v>
      </c>
      <c r="Z2009" t="n">
        <v>10</v>
      </c>
    </row>
    <row r="2010">
      <c r="A2010" t="n">
        <v>73</v>
      </c>
      <c r="B2010" t="n">
        <v>130</v>
      </c>
      <c r="C2010" t="inlineStr">
        <is>
          <t xml:space="preserve">CONCLUIDO	</t>
        </is>
      </c>
      <c r="D2010" t="n">
        <v>10.1807</v>
      </c>
      <c r="E2010" t="n">
        <v>9.82</v>
      </c>
      <c r="F2010" t="n">
        <v>6.77</v>
      </c>
      <c r="G2010" t="n">
        <v>81.28</v>
      </c>
      <c r="H2010" t="n">
        <v>1.19</v>
      </c>
      <c r="I2010" t="n">
        <v>5</v>
      </c>
      <c r="J2010" t="n">
        <v>287.69</v>
      </c>
      <c r="K2010" t="n">
        <v>59.19</v>
      </c>
      <c r="L2010" t="n">
        <v>19.25</v>
      </c>
      <c r="M2010" t="n">
        <v>3</v>
      </c>
      <c r="N2010" t="n">
        <v>79.23999999999999</v>
      </c>
      <c r="O2010" t="n">
        <v>35715.58</v>
      </c>
      <c r="P2010" t="n">
        <v>105.9</v>
      </c>
      <c r="Q2010" t="n">
        <v>204.14</v>
      </c>
      <c r="R2010" t="n">
        <v>24.39</v>
      </c>
      <c r="S2010" t="n">
        <v>17.37</v>
      </c>
      <c r="T2010" t="n">
        <v>1413.54</v>
      </c>
      <c r="U2010" t="n">
        <v>0.71</v>
      </c>
      <c r="V2010" t="n">
        <v>0.75</v>
      </c>
      <c r="W2010" t="n">
        <v>1.14</v>
      </c>
      <c r="X2010" t="n">
        <v>0.08</v>
      </c>
      <c r="Y2010" t="n">
        <v>1</v>
      </c>
      <c r="Z2010" t="n">
        <v>10</v>
      </c>
    </row>
    <row r="2011">
      <c r="A2011" t="n">
        <v>74</v>
      </c>
      <c r="B2011" t="n">
        <v>130</v>
      </c>
      <c r="C2011" t="inlineStr">
        <is>
          <t xml:space="preserve">CONCLUIDO	</t>
        </is>
      </c>
      <c r="D2011" t="n">
        <v>10.1752</v>
      </c>
      <c r="E2011" t="n">
        <v>9.83</v>
      </c>
      <c r="F2011" t="n">
        <v>6.78</v>
      </c>
      <c r="G2011" t="n">
        <v>81.34</v>
      </c>
      <c r="H2011" t="n">
        <v>1.2</v>
      </c>
      <c r="I2011" t="n">
        <v>5</v>
      </c>
      <c r="J2011" t="n">
        <v>288.19</v>
      </c>
      <c r="K2011" t="n">
        <v>59.19</v>
      </c>
      <c r="L2011" t="n">
        <v>19.5</v>
      </c>
      <c r="M2011" t="n">
        <v>3</v>
      </c>
      <c r="N2011" t="n">
        <v>79.5</v>
      </c>
      <c r="O2011" t="n">
        <v>35777.86</v>
      </c>
      <c r="P2011" t="n">
        <v>106.16</v>
      </c>
      <c r="Q2011" t="n">
        <v>204.15</v>
      </c>
      <c r="R2011" t="n">
        <v>24.58</v>
      </c>
      <c r="S2011" t="n">
        <v>17.37</v>
      </c>
      <c r="T2011" t="n">
        <v>1507.42</v>
      </c>
      <c r="U2011" t="n">
        <v>0.71</v>
      </c>
      <c r="V2011" t="n">
        <v>0.75</v>
      </c>
      <c r="W2011" t="n">
        <v>1.14</v>
      </c>
      <c r="X2011" t="n">
        <v>0.09</v>
      </c>
      <c r="Y2011" t="n">
        <v>1</v>
      </c>
      <c r="Z2011" t="n">
        <v>10</v>
      </c>
    </row>
    <row r="2012">
      <c r="A2012" t="n">
        <v>75</v>
      </c>
      <c r="B2012" t="n">
        <v>130</v>
      </c>
      <c r="C2012" t="inlineStr">
        <is>
          <t xml:space="preserve">CONCLUIDO	</t>
        </is>
      </c>
      <c r="D2012" t="n">
        <v>10.1856</v>
      </c>
      <c r="E2012" t="n">
        <v>9.82</v>
      </c>
      <c r="F2012" t="n">
        <v>6.77</v>
      </c>
      <c r="G2012" t="n">
        <v>81.22</v>
      </c>
      <c r="H2012" t="n">
        <v>1.22</v>
      </c>
      <c r="I2012" t="n">
        <v>5</v>
      </c>
      <c r="J2012" t="n">
        <v>288.7</v>
      </c>
      <c r="K2012" t="n">
        <v>59.19</v>
      </c>
      <c r="L2012" t="n">
        <v>19.75</v>
      </c>
      <c r="M2012" t="n">
        <v>3</v>
      </c>
      <c r="N2012" t="n">
        <v>79.75</v>
      </c>
      <c r="O2012" t="n">
        <v>35840.25</v>
      </c>
      <c r="P2012" t="n">
        <v>106.04</v>
      </c>
      <c r="Q2012" t="n">
        <v>204.14</v>
      </c>
      <c r="R2012" t="n">
        <v>24.34</v>
      </c>
      <c r="S2012" t="n">
        <v>17.37</v>
      </c>
      <c r="T2012" t="n">
        <v>1388.53</v>
      </c>
      <c r="U2012" t="n">
        <v>0.71</v>
      </c>
      <c r="V2012" t="n">
        <v>0.75</v>
      </c>
      <c r="W2012" t="n">
        <v>1.14</v>
      </c>
      <c r="X2012" t="n">
        <v>0.08</v>
      </c>
      <c r="Y2012" t="n">
        <v>1</v>
      </c>
      <c r="Z2012" t="n">
        <v>10</v>
      </c>
    </row>
    <row r="2013">
      <c r="A2013" t="n">
        <v>76</v>
      </c>
      <c r="B2013" t="n">
        <v>130</v>
      </c>
      <c r="C2013" t="inlineStr">
        <is>
          <t xml:space="preserve">CONCLUIDO	</t>
        </is>
      </c>
      <c r="D2013" t="n">
        <v>10.1801</v>
      </c>
      <c r="E2013" t="n">
        <v>9.82</v>
      </c>
      <c r="F2013" t="n">
        <v>6.77</v>
      </c>
      <c r="G2013" t="n">
        <v>81.28</v>
      </c>
      <c r="H2013" t="n">
        <v>1.23</v>
      </c>
      <c r="I2013" t="n">
        <v>5</v>
      </c>
      <c r="J2013" t="n">
        <v>289.2</v>
      </c>
      <c r="K2013" t="n">
        <v>59.19</v>
      </c>
      <c r="L2013" t="n">
        <v>20</v>
      </c>
      <c r="M2013" t="n">
        <v>3</v>
      </c>
      <c r="N2013" t="n">
        <v>80.01000000000001</v>
      </c>
      <c r="O2013" t="n">
        <v>35902.74</v>
      </c>
      <c r="P2013" t="n">
        <v>106.36</v>
      </c>
      <c r="Q2013" t="n">
        <v>204.14</v>
      </c>
      <c r="R2013" t="n">
        <v>24.41</v>
      </c>
      <c r="S2013" t="n">
        <v>17.37</v>
      </c>
      <c r="T2013" t="n">
        <v>1424.41</v>
      </c>
      <c r="U2013" t="n">
        <v>0.71</v>
      </c>
      <c r="V2013" t="n">
        <v>0.75</v>
      </c>
      <c r="W2013" t="n">
        <v>1.14</v>
      </c>
      <c r="X2013" t="n">
        <v>0.08</v>
      </c>
      <c r="Y2013" t="n">
        <v>1</v>
      </c>
      <c r="Z2013" t="n">
        <v>10</v>
      </c>
    </row>
    <row r="2014">
      <c r="A2014" t="n">
        <v>77</v>
      </c>
      <c r="B2014" t="n">
        <v>130</v>
      </c>
      <c r="C2014" t="inlineStr">
        <is>
          <t xml:space="preserve">CONCLUIDO	</t>
        </is>
      </c>
      <c r="D2014" t="n">
        <v>10.1798</v>
      </c>
      <c r="E2014" t="n">
        <v>9.82</v>
      </c>
      <c r="F2014" t="n">
        <v>6.77</v>
      </c>
      <c r="G2014" t="n">
        <v>81.29000000000001</v>
      </c>
      <c r="H2014" t="n">
        <v>1.24</v>
      </c>
      <c r="I2014" t="n">
        <v>5</v>
      </c>
      <c r="J2014" t="n">
        <v>289.71</v>
      </c>
      <c r="K2014" t="n">
        <v>59.19</v>
      </c>
      <c r="L2014" t="n">
        <v>20.25</v>
      </c>
      <c r="M2014" t="n">
        <v>3</v>
      </c>
      <c r="N2014" t="n">
        <v>80.27</v>
      </c>
      <c r="O2014" t="n">
        <v>35965.33</v>
      </c>
      <c r="P2014" t="n">
        <v>106.33</v>
      </c>
      <c r="Q2014" t="n">
        <v>204.14</v>
      </c>
      <c r="R2014" t="n">
        <v>24.5</v>
      </c>
      <c r="S2014" t="n">
        <v>17.37</v>
      </c>
      <c r="T2014" t="n">
        <v>1467.1</v>
      </c>
      <c r="U2014" t="n">
        <v>0.71</v>
      </c>
      <c r="V2014" t="n">
        <v>0.75</v>
      </c>
      <c r="W2014" t="n">
        <v>1.14</v>
      </c>
      <c r="X2014" t="n">
        <v>0.08</v>
      </c>
      <c r="Y2014" t="n">
        <v>1</v>
      </c>
      <c r="Z2014" t="n">
        <v>10</v>
      </c>
    </row>
    <row r="2015">
      <c r="A2015" t="n">
        <v>78</v>
      </c>
      <c r="B2015" t="n">
        <v>130</v>
      </c>
      <c r="C2015" t="inlineStr">
        <is>
          <t xml:space="preserve">CONCLUIDO	</t>
        </is>
      </c>
      <c r="D2015" t="n">
        <v>10.1827</v>
      </c>
      <c r="E2015" t="n">
        <v>9.82</v>
      </c>
      <c r="F2015" t="n">
        <v>6.77</v>
      </c>
      <c r="G2015" t="n">
        <v>81.25</v>
      </c>
      <c r="H2015" t="n">
        <v>1.26</v>
      </c>
      <c r="I2015" t="n">
        <v>5</v>
      </c>
      <c r="J2015" t="n">
        <v>290.22</v>
      </c>
      <c r="K2015" t="n">
        <v>59.19</v>
      </c>
      <c r="L2015" t="n">
        <v>20.5</v>
      </c>
      <c r="M2015" t="n">
        <v>3</v>
      </c>
      <c r="N2015" t="n">
        <v>80.53</v>
      </c>
      <c r="O2015" t="n">
        <v>36028.03</v>
      </c>
      <c r="P2015" t="n">
        <v>106.19</v>
      </c>
      <c r="Q2015" t="n">
        <v>204.14</v>
      </c>
      <c r="R2015" t="n">
        <v>24.37</v>
      </c>
      <c r="S2015" t="n">
        <v>17.37</v>
      </c>
      <c r="T2015" t="n">
        <v>1400.49</v>
      </c>
      <c r="U2015" t="n">
        <v>0.71</v>
      </c>
      <c r="V2015" t="n">
        <v>0.75</v>
      </c>
      <c r="W2015" t="n">
        <v>1.14</v>
      </c>
      <c r="X2015" t="n">
        <v>0.08</v>
      </c>
      <c r="Y2015" t="n">
        <v>1</v>
      </c>
      <c r="Z2015" t="n">
        <v>10</v>
      </c>
    </row>
    <row r="2016">
      <c r="A2016" t="n">
        <v>79</v>
      </c>
      <c r="B2016" t="n">
        <v>130</v>
      </c>
      <c r="C2016" t="inlineStr">
        <is>
          <t xml:space="preserve">CONCLUIDO	</t>
        </is>
      </c>
      <c r="D2016" t="n">
        <v>10.1804</v>
      </c>
      <c r="E2016" t="n">
        <v>9.82</v>
      </c>
      <c r="F2016" t="n">
        <v>6.77</v>
      </c>
      <c r="G2016" t="n">
        <v>81.28</v>
      </c>
      <c r="H2016" t="n">
        <v>1.27</v>
      </c>
      <c r="I2016" t="n">
        <v>5</v>
      </c>
      <c r="J2016" t="n">
        <v>290.73</v>
      </c>
      <c r="K2016" t="n">
        <v>59.19</v>
      </c>
      <c r="L2016" t="n">
        <v>20.75</v>
      </c>
      <c r="M2016" t="n">
        <v>3</v>
      </c>
      <c r="N2016" t="n">
        <v>80.79000000000001</v>
      </c>
      <c r="O2016" t="n">
        <v>36090.84</v>
      </c>
      <c r="P2016" t="n">
        <v>106.26</v>
      </c>
      <c r="Q2016" t="n">
        <v>204.14</v>
      </c>
      <c r="R2016" t="n">
        <v>24.49</v>
      </c>
      <c r="S2016" t="n">
        <v>17.37</v>
      </c>
      <c r="T2016" t="n">
        <v>1462.34</v>
      </c>
      <c r="U2016" t="n">
        <v>0.71</v>
      </c>
      <c r="V2016" t="n">
        <v>0.75</v>
      </c>
      <c r="W2016" t="n">
        <v>1.14</v>
      </c>
      <c r="X2016" t="n">
        <v>0.08</v>
      </c>
      <c r="Y2016" t="n">
        <v>1</v>
      </c>
      <c r="Z2016" t="n">
        <v>10</v>
      </c>
    </row>
    <row r="2017">
      <c r="A2017" t="n">
        <v>80</v>
      </c>
      <c r="B2017" t="n">
        <v>130</v>
      </c>
      <c r="C2017" t="inlineStr">
        <is>
          <t xml:space="preserve">CONCLUIDO	</t>
        </is>
      </c>
      <c r="D2017" t="n">
        <v>10.1787</v>
      </c>
      <c r="E2017" t="n">
        <v>9.82</v>
      </c>
      <c r="F2017" t="n">
        <v>6.78</v>
      </c>
      <c r="G2017" t="n">
        <v>81.3</v>
      </c>
      <c r="H2017" t="n">
        <v>1.28</v>
      </c>
      <c r="I2017" t="n">
        <v>5</v>
      </c>
      <c r="J2017" t="n">
        <v>291.24</v>
      </c>
      <c r="K2017" t="n">
        <v>59.19</v>
      </c>
      <c r="L2017" t="n">
        <v>21</v>
      </c>
      <c r="M2017" t="n">
        <v>3</v>
      </c>
      <c r="N2017" t="n">
        <v>81.05</v>
      </c>
      <c r="O2017" t="n">
        <v>36153.75</v>
      </c>
      <c r="P2017" t="n">
        <v>106.22</v>
      </c>
      <c r="Q2017" t="n">
        <v>204.14</v>
      </c>
      <c r="R2017" t="n">
        <v>24.49</v>
      </c>
      <c r="S2017" t="n">
        <v>17.37</v>
      </c>
      <c r="T2017" t="n">
        <v>1460.5</v>
      </c>
      <c r="U2017" t="n">
        <v>0.71</v>
      </c>
      <c r="V2017" t="n">
        <v>0.75</v>
      </c>
      <c r="W2017" t="n">
        <v>1.14</v>
      </c>
      <c r="X2017" t="n">
        <v>0.08</v>
      </c>
      <c r="Y2017" t="n">
        <v>1</v>
      </c>
      <c r="Z2017" t="n">
        <v>10</v>
      </c>
    </row>
    <row r="2018">
      <c r="A2018" t="n">
        <v>81</v>
      </c>
      <c r="B2018" t="n">
        <v>130</v>
      </c>
      <c r="C2018" t="inlineStr">
        <is>
          <t xml:space="preserve">CONCLUIDO	</t>
        </is>
      </c>
      <c r="D2018" t="n">
        <v>10.1764</v>
      </c>
      <c r="E2018" t="n">
        <v>9.83</v>
      </c>
      <c r="F2018" t="n">
        <v>6.78</v>
      </c>
      <c r="G2018" t="n">
        <v>81.33</v>
      </c>
      <c r="H2018" t="n">
        <v>1.3</v>
      </c>
      <c r="I2018" t="n">
        <v>5</v>
      </c>
      <c r="J2018" t="n">
        <v>291.75</v>
      </c>
      <c r="K2018" t="n">
        <v>59.19</v>
      </c>
      <c r="L2018" t="n">
        <v>21.25</v>
      </c>
      <c r="M2018" t="n">
        <v>3</v>
      </c>
      <c r="N2018" t="n">
        <v>81.31</v>
      </c>
      <c r="O2018" t="n">
        <v>36216.77</v>
      </c>
      <c r="P2018" t="n">
        <v>106.23</v>
      </c>
      <c r="Q2018" t="n">
        <v>204.14</v>
      </c>
      <c r="R2018" t="n">
        <v>24.49</v>
      </c>
      <c r="S2018" t="n">
        <v>17.37</v>
      </c>
      <c r="T2018" t="n">
        <v>1463.78</v>
      </c>
      <c r="U2018" t="n">
        <v>0.71</v>
      </c>
      <c r="V2018" t="n">
        <v>0.75</v>
      </c>
      <c r="W2018" t="n">
        <v>1.15</v>
      </c>
      <c r="X2018" t="n">
        <v>0.09</v>
      </c>
      <c r="Y2018" t="n">
        <v>1</v>
      </c>
      <c r="Z2018" t="n">
        <v>10</v>
      </c>
    </row>
    <row r="2019">
      <c r="A2019" t="n">
        <v>82</v>
      </c>
      <c r="B2019" t="n">
        <v>130</v>
      </c>
      <c r="C2019" t="inlineStr">
        <is>
          <t xml:space="preserve">CONCLUIDO	</t>
        </is>
      </c>
      <c r="D2019" t="n">
        <v>10.1801</v>
      </c>
      <c r="E2019" t="n">
        <v>9.82</v>
      </c>
      <c r="F2019" t="n">
        <v>6.77</v>
      </c>
      <c r="G2019" t="n">
        <v>81.28</v>
      </c>
      <c r="H2019" t="n">
        <v>1.31</v>
      </c>
      <c r="I2019" t="n">
        <v>5</v>
      </c>
      <c r="J2019" t="n">
        <v>292.26</v>
      </c>
      <c r="K2019" t="n">
        <v>59.19</v>
      </c>
      <c r="L2019" t="n">
        <v>21.5</v>
      </c>
      <c r="M2019" t="n">
        <v>3</v>
      </c>
      <c r="N2019" t="n">
        <v>81.56999999999999</v>
      </c>
      <c r="O2019" t="n">
        <v>36279.9</v>
      </c>
      <c r="P2019" t="n">
        <v>106.03</v>
      </c>
      <c r="Q2019" t="n">
        <v>204.14</v>
      </c>
      <c r="R2019" t="n">
        <v>24.46</v>
      </c>
      <c r="S2019" t="n">
        <v>17.37</v>
      </c>
      <c r="T2019" t="n">
        <v>1447.3</v>
      </c>
      <c r="U2019" t="n">
        <v>0.71</v>
      </c>
      <c r="V2019" t="n">
        <v>0.75</v>
      </c>
      <c r="W2019" t="n">
        <v>1.14</v>
      </c>
      <c r="X2019" t="n">
        <v>0.08</v>
      </c>
      <c r="Y2019" t="n">
        <v>1</v>
      </c>
      <c r="Z2019" t="n">
        <v>10</v>
      </c>
    </row>
    <row r="2020">
      <c r="A2020" t="n">
        <v>83</v>
      </c>
      <c r="B2020" t="n">
        <v>130</v>
      </c>
      <c r="C2020" t="inlineStr">
        <is>
          <t xml:space="preserve">CONCLUIDO	</t>
        </is>
      </c>
      <c r="D2020" t="n">
        <v>10.1813</v>
      </c>
      <c r="E2020" t="n">
        <v>9.82</v>
      </c>
      <c r="F2020" t="n">
        <v>6.77</v>
      </c>
      <c r="G2020" t="n">
        <v>81.27</v>
      </c>
      <c r="H2020" t="n">
        <v>1.32</v>
      </c>
      <c r="I2020" t="n">
        <v>5</v>
      </c>
      <c r="J2020" t="n">
        <v>292.77</v>
      </c>
      <c r="K2020" t="n">
        <v>59.19</v>
      </c>
      <c r="L2020" t="n">
        <v>21.75</v>
      </c>
      <c r="M2020" t="n">
        <v>3</v>
      </c>
      <c r="N2020" t="n">
        <v>81.83</v>
      </c>
      <c r="O2020" t="n">
        <v>36343.13</v>
      </c>
      <c r="P2020" t="n">
        <v>105.97</v>
      </c>
      <c r="Q2020" t="n">
        <v>204.16</v>
      </c>
      <c r="R2020" t="n">
        <v>24.36</v>
      </c>
      <c r="S2020" t="n">
        <v>17.37</v>
      </c>
      <c r="T2020" t="n">
        <v>1398.07</v>
      </c>
      <c r="U2020" t="n">
        <v>0.71</v>
      </c>
      <c r="V2020" t="n">
        <v>0.75</v>
      </c>
      <c r="W2020" t="n">
        <v>1.14</v>
      </c>
      <c r="X2020" t="n">
        <v>0.08</v>
      </c>
      <c r="Y2020" t="n">
        <v>1</v>
      </c>
      <c r="Z2020" t="n">
        <v>10</v>
      </c>
    </row>
    <row r="2021">
      <c r="A2021" t="n">
        <v>84</v>
      </c>
      <c r="B2021" t="n">
        <v>130</v>
      </c>
      <c r="C2021" t="inlineStr">
        <is>
          <t xml:space="preserve">CONCLUIDO	</t>
        </is>
      </c>
      <c r="D2021" t="n">
        <v>10.1876</v>
      </c>
      <c r="E2021" t="n">
        <v>9.82</v>
      </c>
      <c r="F2021" t="n">
        <v>6.77</v>
      </c>
      <c r="G2021" t="n">
        <v>81.2</v>
      </c>
      <c r="H2021" t="n">
        <v>1.34</v>
      </c>
      <c r="I2021" t="n">
        <v>5</v>
      </c>
      <c r="J2021" t="n">
        <v>293.29</v>
      </c>
      <c r="K2021" t="n">
        <v>59.19</v>
      </c>
      <c r="L2021" t="n">
        <v>22</v>
      </c>
      <c r="M2021" t="n">
        <v>3</v>
      </c>
      <c r="N2021" t="n">
        <v>82.09</v>
      </c>
      <c r="O2021" t="n">
        <v>36406.47</v>
      </c>
      <c r="P2021" t="n">
        <v>105.7</v>
      </c>
      <c r="Q2021" t="n">
        <v>204.14</v>
      </c>
      <c r="R2021" t="n">
        <v>24.16</v>
      </c>
      <c r="S2021" t="n">
        <v>17.37</v>
      </c>
      <c r="T2021" t="n">
        <v>1296.89</v>
      </c>
      <c r="U2021" t="n">
        <v>0.72</v>
      </c>
      <c r="V2021" t="n">
        <v>0.75</v>
      </c>
      <c r="W2021" t="n">
        <v>1.15</v>
      </c>
      <c r="X2021" t="n">
        <v>0.08</v>
      </c>
      <c r="Y2021" t="n">
        <v>1</v>
      </c>
      <c r="Z2021" t="n">
        <v>10</v>
      </c>
    </row>
    <row r="2022">
      <c r="A2022" t="n">
        <v>85</v>
      </c>
      <c r="B2022" t="n">
        <v>130</v>
      </c>
      <c r="C2022" t="inlineStr">
        <is>
          <t xml:space="preserve">CONCLUIDO	</t>
        </is>
      </c>
      <c r="D2022" t="n">
        <v>10.1919</v>
      </c>
      <c r="E2022" t="n">
        <v>9.81</v>
      </c>
      <c r="F2022" t="n">
        <v>6.76</v>
      </c>
      <c r="G2022" t="n">
        <v>81.15000000000001</v>
      </c>
      <c r="H2022" t="n">
        <v>1.35</v>
      </c>
      <c r="I2022" t="n">
        <v>5</v>
      </c>
      <c r="J2022" t="n">
        <v>293.8</v>
      </c>
      <c r="K2022" t="n">
        <v>59.19</v>
      </c>
      <c r="L2022" t="n">
        <v>22.25</v>
      </c>
      <c r="M2022" t="n">
        <v>3</v>
      </c>
      <c r="N2022" t="n">
        <v>82.36</v>
      </c>
      <c r="O2022" t="n">
        <v>36469.92</v>
      </c>
      <c r="P2022" t="n">
        <v>105.34</v>
      </c>
      <c r="Q2022" t="n">
        <v>204.14</v>
      </c>
      <c r="R2022" t="n">
        <v>24.11</v>
      </c>
      <c r="S2022" t="n">
        <v>17.37</v>
      </c>
      <c r="T2022" t="n">
        <v>1270.01</v>
      </c>
      <c r="U2022" t="n">
        <v>0.72</v>
      </c>
      <c r="V2022" t="n">
        <v>0.76</v>
      </c>
      <c r="W2022" t="n">
        <v>1.14</v>
      </c>
      <c r="X2022" t="n">
        <v>0.07000000000000001</v>
      </c>
      <c r="Y2022" t="n">
        <v>1</v>
      </c>
      <c r="Z2022" t="n">
        <v>10</v>
      </c>
    </row>
    <row r="2023">
      <c r="A2023" t="n">
        <v>86</v>
      </c>
      <c r="B2023" t="n">
        <v>130</v>
      </c>
      <c r="C2023" t="inlineStr">
        <is>
          <t xml:space="preserve">CONCLUIDO	</t>
        </is>
      </c>
      <c r="D2023" t="n">
        <v>10.1917</v>
      </c>
      <c r="E2023" t="n">
        <v>9.81</v>
      </c>
      <c r="F2023" t="n">
        <v>6.76</v>
      </c>
      <c r="G2023" t="n">
        <v>81.15000000000001</v>
      </c>
      <c r="H2023" t="n">
        <v>1.36</v>
      </c>
      <c r="I2023" t="n">
        <v>5</v>
      </c>
      <c r="J2023" t="n">
        <v>294.32</v>
      </c>
      <c r="K2023" t="n">
        <v>59.19</v>
      </c>
      <c r="L2023" t="n">
        <v>22.5</v>
      </c>
      <c r="M2023" t="n">
        <v>3</v>
      </c>
      <c r="N2023" t="n">
        <v>82.62</v>
      </c>
      <c r="O2023" t="n">
        <v>36533.49</v>
      </c>
      <c r="P2023" t="n">
        <v>105.11</v>
      </c>
      <c r="Q2023" t="n">
        <v>204.15</v>
      </c>
      <c r="R2023" t="n">
        <v>24.05</v>
      </c>
      <c r="S2023" t="n">
        <v>17.37</v>
      </c>
      <c r="T2023" t="n">
        <v>1240.86</v>
      </c>
      <c r="U2023" t="n">
        <v>0.72</v>
      </c>
      <c r="V2023" t="n">
        <v>0.76</v>
      </c>
      <c r="W2023" t="n">
        <v>1.14</v>
      </c>
      <c r="X2023" t="n">
        <v>0.07000000000000001</v>
      </c>
      <c r="Y2023" t="n">
        <v>1</v>
      </c>
      <c r="Z2023" t="n">
        <v>10</v>
      </c>
    </row>
    <row r="2024">
      <c r="A2024" t="n">
        <v>87</v>
      </c>
      <c r="B2024" t="n">
        <v>130</v>
      </c>
      <c r="C2024" t="inlineStr">
        <is>
          <t xml:space="preserve">CONCLUIDO	</t>
        </is>
      </c>
      <c r="D2024" t="n">
        <v>10.1885</v>
      </c>
      <c r="E2024" t="n">
        <v>9.82</v>
      </c>
      <c r="F2024" t="n">
        <v>6.77</v>
      </c>
      <c r="G2024" t="n">
        <v>81.19</v>
      </c>
      <c r="H2024" t="n">
        <v>1.37</v>
      </c>
      <c r="I2024" t="n">
        <v>5</v>
      </c>
      <c r="J2024" t="n">
        <v>294.83</v>
      </c>
      <c r="K2024" t="n">
        <v>59.19</v>
      </c>
      <c r="L2024" t="n">
        <v>22.75</v>
      </c>
      <c r="M2024" t="n">
        <v>3</v>
      </c>
      <c r="N2024" t="n">
        <v>82.89</v>
      </c>
      <c r="O2024" t="n">
        <v>36597.16</v>
      </c>
      <c r="P2024" t="n">
        <v>104.96</v>
      </c>
      <c r="Q2024" t="n">
        <v>204.14</v>
      </c>
      <c r="R2024" t="n">
        <v>24.09</v>
      </c>
      <c r="S2024" t="n">
        <v>17.37</v>
      </c>
      <c r="T2024" t="n">
        <v>1264.44</v>
      </c>
      <c r="U2024" t="n">
        <v>0.72</v>
      </c>
      <c r="V2024" t="n">
        <v>0.75</v>
      </c>
      <c r="W2024" t="n">
        <v>1.15</v>
      </c>
      <c r="X2024" t="n">
        <v>0.07000000000000001</v>
      </c>
      <c r="Y2024" t="n">
        <v>1</v>
      </c>
      <c r="Z2024" t="n">
        <v>10</v>
      </c>
    </row>
    <row r="2025">
      <c r="A2025" t="n">
        <v>88</v>
      </c>
      <c r="B2025" t="n">
        <v>130</v>
      </c>
      <c r="C2025" t="inlineStr">
        <is>
          <t xml:space="preserve">CONCLUIDO	</t>
        </is>
      </c>
      <c r="D2025" t="n">
        <v>10.1827</v>
      </c>
      <c r="E2025" t="n">
        <v>9.82</v>
      </c>
      <c r="F2025" t="n">
        <v>6.77</v>
      </c>
      <c r="G2025" t="n">
        <v>81.25</v>
      </c>
      <c r="H2025" t="n">
        <v>1.39</v>
      </c>
      <c r="I2025" t="n">
        <v>5</v>
      </c>
      <c r="J2025" t="n">
        <v>295.35</v>
      </c>
      <c r="K2025" t="n">
        <v>59.19</v>
      </c>
      <c r="L2025" t="n">
        <v>23</v>
      </c>
      <c r="M2025" t="n">
        <v>3</v>
      </c>
      <c r="N2025" t="n">
        <v>83.16</v>
      </c>
      <c r="O2025" t="n">
        <v>36660.94</v>
      </c>
      <c r="P2025" t="n">
        <v>104.73</v>
      </c>
      <c r="Q2025" t="n">
        <v>204.14</v>
      </c>
      <c r="R2025" t="n">
        <v>24.23</v>
      </c>
      <c r="S2025" t="n">
        <v>17.37</v>
      </c>
      <c r="T2025" t="n">
        <v>1333.83</v>
      </c>
      <c r="U2025" t="n">
        <v>0.72</v>
      </c>
      <c r="V2025" t="n">
        <v>0.75</v>
      </c>
      <c r="W2025" t="n">
        <v>1.15</v>
      </c>
      <c r="X2025" t="n">
        <v>0.08</v>
      </c>
      <c r="Y2025" t="n">
        <v>1</v>
      </c>
      <c r="Z2025" t="n">
        <v>10</v>
      </c>
    </row>
    <row r="2026">
      <c r="A2026" t="n">
        <v>89</v>
      </c>
      <c r="B2026" t="n">
        <v>130</v>
      </c>
      <c r="C2026" t="inlineStr">
        <is>
          <t xml:space="preserve">CONCLUIDO	</t>
        </is>
      </c>
      <c r="D2026" t="n">
        <v>10.1896</v>
      </c>
      <c r="E2026" t="n">
        <v>9.81</v>
      </c>
      <c r="F2026" t="n">
        <v>6.76</v>
      </c>
      <c r="G2026" t="n">
        <v>81.17</v>
      </c>
      <c r="H2026" t="n">
        <v>1.4</v>
      </c>
      <c r="I2026" t="n">
        <v>5</v>
      </c>
      <c r="J2026" t="n">
        <v>295.87</v>
      </c>
      <c r="K2026" t="n">
        <v>59.19</v>
      </c>
      <c r="L2026" t="n">
        <v>23.25</v>
      </c>
      <c r="M2026" t="n">
        <v>3</v>
      </c>
      <c r="N2026" t="n">
        <v>83.43000000000001</v>
      </c>
      <c r="O2026" t="n">
        <v>36724.83</v>
      </c>
      <c r="P2026" t="n">
        <v>104.47</v>
      </c>
      <c r="Q2026" t="n">
        <v>204.17</v>
      </c>
      <c r="R2026" t="n">
        <v>24.16</v>
      </c>
      <c r="S2026" t="n">
        <v>17.37</v>
      </c>
      <c r="T2026" t="n">
        <v>1296.01</v>
      </c>
      <c r="U2026" t="n">
        <v>0.72</v>
      </c>
      <c r="V2026" t="n">
        <v>0.75</v>
      </c>
      <c r="W2026" t="n">
        <v>1.14</v>
      </c>
      <c r="X2026" t="n">
        <v>0.07000000000000001</v>
      </c>
      <c r="Y2026" t="n">
        <v>1</v>
      </c>
      <c r="Z2026" t="n">
        <v>10</v>
      </c>
    </row>
    <row r="2027">
      <c r="A2027" t="n">
        <v>90</v>
      </c>
      <c r="B2027" t="n">
        <v>130</v>
      </c>
      <c r="C2027" t="inlineStr">
        <is>
          <t xml:space="preserve">CONCLUIDO	</t>
        </is>
      </c>
      <c r="D2027" t="n">
        <v>10.1845</v>
      </c>
      <c r="E2027" t="n">
        <v>9.82</v>
      </c>
      <c r="F2027" t="n">
        <v>6.77</v>
      </c>
      <c r="G2027" t="n">
        <v>81.23</v>
      </c>
      <c r="H2027" t="n">
        <v>1.41</v>
      </c>
      <c r="I2027" t="n">
        <v>5</v>
      </c>
      <c r="J2027" t="n">
        <v>296.39</v>
      </c>
      <c r="K2027" t="n">
        <v>59.19</v>
      </c>
      <c r="L2027" t="n">
        <v>23.5</v>
      </c>
      <c r="M2027" t="n">
        <v>3</v>
      </c>
      <c r="N2027" t="n">
        <v>83.69</v>
      </c>
      <c r="O2027" t="n">
        <v>36788.84</v>
      </c>
      <c r="P2027" t="n">
        <v>104.5</v>
      </c>
      <c r="Q2027" t="n">
        <v>204.14</v>
      </c>
      <c r="R2027" t="n">
        <v>24.23</v>
      </c>
      <c r="S2027" t="n">
        <v>17.37</v>
      </c>
      <c r="T2027" t="n">
        <v>1334.46</v>
      </c>
      <c r="U2027" t="n">
        <v>0.72</v>
      </c>
      <c r="V2027" t="n">
        <v>0.75</v>
      </c>
      <c r="W2027" t="n">
        <v>1.15</v>
      </c>
      <c r="X2027" t="n">
        <v>0.08</v>
      </c>
      <c r="Y2027" t="n">
        <v>1</v>
      </c>
      <c r="Z2027" t="n">
        <v>10</v>
      </c>
    </row>
    <row r="2028">
      <c r="A2028" t="n">
        <v>91</v>
      </c>
      <c r="B2028" t="n">
        <v>130</v>
      </c>
      <c r="C2028" t="inlineStr">
        <is>
          <t xml:space="preserve">CONCLUIDO	</t>
        </is>
      </c>
      <c r="D2028" t="n">
        <v>10.1856</v>
      </c>
      <c r="E2028" t="n">
        <v>9.82</v>
      </c>
      <c r="F2028" t="n">
        <v>6.77</v>
      </c>
      <c r="G2028" t="n">
        <v>81.22</v>
      </c>
      <c r="H2028" t="n">
        <v>1.42</v>
      </c>
      <c r="I2028" t="n">
        <v>5</v>
      </c>
      <c r="J2028" t="n">
        <v>296.91</v>
      </c>
      <c r="K2028" t="n">
        <v>59.19</v>
      </c>
      <c r="L2028" t="n">
        <v>23.75</v>
      </c>
      <c r="M2028" t="n">
        <v>3</v>
      </c>
      <c r="N2028" t="n">
        <v>83.95999999999999</v>
      </c>
      <c r="O2028" t="n">
        <v>36852.96</v>
      </c>
      <c r="P2028" t="n">
        <v>104.36</v>
      </c>
      <c r="Q2028" t="n">
        <v>204.14</v>
      </c>
      <c r="R2028" t="n">
        <v>24.28</v>
      </c>
      <c r="S2028" t="n">
        <v>17.37</v>
      </c>
      <c r="T2028" t="n">
        <v>1356.29</v>
      </c>
      <c r="U2028" t="n">
        <v>0.72</v>
      </c>
      <c r="V2028" t="n">
        <v>0.75</v>
      </c>
      <c r="W2028" t="n">
        <v>1.14</v>
      </c>
      <c r="X2028" t="n">
        <v>0.08</v>
      </c>
      <c r="Y2028" t="n">
        <v>1</v>
      </c>
      <c r="Z2028" t="n">
        <v>10</v>
      </c>
    </row>
    <row r="2029">
      <c r="A2029" t="n">
        <v>92</v>
      </c>
      <c r="B2029" t="n">
        <v>130</v>
      </c>
      <c r="C2029" t="inlineStr">
        <is>
          <t xml:space="preserve">CONCLUIDO	</t>
        </is>
      </c>
      <c r="D2029" t="n">
        <v>10.1793</v>
      </c>
      <c r="E2029" t="n">
        <v>9.82</v>
      </c>
      <c r="F2029" t="n">
        <v>6.77</v>
      </c>
      <c r="G2029" t="n">
        <v>81.29000000000001</v>
      </c>
      <c r="H2029" t="n">
        <v>1.44</v>
      </c>
      <c r="I2029" t="n">
        <v>5</v>
      </c>
      <c r="J2029" t="n">
        <v>297.43</v>
      </c>
      <c r="K2029" t="n">
        <v>59.19</v>
      </c>
      <c r="L2029" t="n">
        <v>24</v>
      </c>
      <c r="M2029" t="n">
        <v>3</v>
      </c>
      <c r="N2029" t="n">
        <v>84.23999999999999</v>
      </c>
      <c r="O2029" t="n">
        <v>36917.19</v>
      </c>
      <c r="P2029" t="n">
        <v>104.35</v>
      </c>
      <c r="Q2029" t="n">
        <v>204.14</v>
      </c>
      <c r="R2029" t="n">
        <v>24.41</v>
      </c>
      <c r="S2029" t="n">
        <v>17.37</v>
      </c>
      <c r="T2029" t="n">
        <v>1421.27</v>
      </c>
      <c r="U2029" t="n">
        <v>0.71</v>
      </c>
      <c r="V2029" t="n">
        <v>0.75</v>
      </c>
      <c r="W2029" t="n">
        <v>1.15</v>
      </c>
      <c r="X2029" t="n">
        <v>0.08</v>
      </c>
      <c r="Y2029" t="n">
        <v>1</v>
      </c>
      <c r="Z2029" t="n">
        <v>10</v>
      </c>
    </row>
    <row r="2030">
      <c r="A2030" t="n">
        <v>93</v>
      </c>
      <c r="B2030" t="n">
        <v>130</v>
      </c>
      <c r="C2030" t="inlineStr">
        <is>
          <t xml:space="preserve">CONCLUIDO	</t>
        </is>
      </c>
      <c r="D2030" t="n">
        <v>10.1862</v>
      </c>
      <c r="E2030" t="n">
        <v>9.82</v>
      </c>
      <c r="F2030" t="n">
        <v>6.77</v>
      </c>
      <c r="G2030" t="n">
        <v>81.20999999999999</v>
      </c>
      <c r="H2030" t="n">
        <v>1.45</v>
      </c>
      <c r="I2030" t="n">
        <v>5</v>
      </c>
      <c r="J2030" t="n">
        <v>297.95</v>
      </c>
      <c r="K2030" t="n">
        <v>59.19</v>
      </c>
      <c r="L2030" t="n">
        <v>24.25</v>
      </c>
      <c r="M2030" t="n">
        <v>3</v>
      </c>
      <c r="N2030" t="n">
        <v>84.51000000000001</v>
      </c>
      <c r="O2030" t="n">
        <v>36981.53</v>
      </c>
      <c r="P2030" t="n">
        <v>103.94</v>
      </c>
      <c r="Q2030" t="n">
        <v>204.14</v>
      </c>
      <c r="R2030" t="n">
        <v>24.27</v>
      </c>
      <c r="S2030" t="n">
        <v>17.37</v>
      </c>
      <c r="T2030" t="n">
        <v>1352.12</v>
      </c>
      <c r="U2030" t="n">
        <v>0.72</v>
      </c>
      <c r="V2030" t="n">
        <v>0.75</v>
      </c>
      <c r="W2030" t="n">
        <v>1.14</v>
      </c>
      <c r="X2030" t="n">
        <v>0.08</v>
      </c>
      <c r="Y2030" t="n">
        <v>1</v>
      </c>
      <c r="Z2030" t="n">
        <v>10</v>
      </c>
    </row>
    <row r="2031">
      <c r="A2031" t="n">
        <v>94</v>
      </c>
      <c r="B2031" t="n">
        <v>130</v>
      </c>
      <c r="C2031" t="inlineStr">
        <is>
          <t xml:space="preserve">CONCLUIDO	</t>
        </is>
      </c>
      <c r="D2031" t="n">
        <v>10.1847</v>
      </c>
      <c r="E2031" t="n">
        <v>9.82</v>
      </c>
      <c r="F2031" t="n">
        <v>6.77</v>
      </c>
      <c r="G2031" t="n">
        <v>81.23</v>
      </c>
      <c r="H2031" t="n">
        <v>1.46</v>
      </c>
      <c r="I2031" t="n">
        <v>5</v>
      </c>
      <c r="J2031" t="n">
        <v>298.47</v>
      </c>
      <c r="K2031" t="n">
        <v>59.19</v>
      </c>
      <c r="L2031" t="n">
        <v>24.5</v>
      </c>
      <c r="M2031" t="n">
        <v>3</v>
      </c>
      <c r="N2031" t="n">
        <v>84.78</v>
      </c>
      <c r="O2031" t="n">
        <v>37045.99</v>
      </c>
      <c r="P2031" t="n">
        <v>103.7</v>
      </c>
      <c r="Q2031" t="n">
        <v>204.15</v>
      </c>
      <c r="R2031" t="n">
        <v>24.19</v>
      </c>
      <c r="S2031" t="n">
        <v>17.37</v>
      </c>
      <c r="T2031" t="n">
        <v>1314.02</v>
      </c>
      <c r="U2031" t="n">
        <v>0.72</v>
      </c>
      <c r="V2031" t="n">
        <v>0.75</v>
      </c>
      <c r="W2031" t="n">
        <v>1.15</v>
      </c>
      <c r="X2031" t="n">
        <v>0.08</v>
      </c>
      <c r="Y2031" t="n">
        <v>1</v>
      </c>
      <c r="Z2031" t="n">
        <v>10</v>
      </c>
    </row>
    <row r="2032">
      <c r="A2032" t="n">
        <v>95</v>
      </c>
      <c r="B2032" t="n">
        <v>130</v>
      </c>
      <c r="C2032" t="inlineStr">
        <is>
          <t xml:space="preserve">CONCLUIDO	</t>
        </is>
      </c>
      <c r="D2032" t="n">
        <v>10.2602</v>
      </c>
      <c r="E2032" t="n">
        <v>9.75</v>
      </c>
      <c r="F2032" t="n">
        <v>6.75</v>
      </c>
      <c r="G2032" t="n">
        <v>101.19</v>
      </c>
      <c r="H2032" t="n">
        <v>1.47</v>
      </c>
      <c r="I2032" t="n">
        <v>4</v>
      </c>
      <c r="J2032" t="n">
        <v>299</v>
      </c>
      <c r="K2032" t="n">
        <v>59.19</v>
      </c>
      <c r="L2032" t="n">
        <v>24.75</v>
      </c>
      <c r="M2032" t="n">
        <v>2</v>
      </c>
      <c r="N2032" t="n">
        <v>85.05</v>
      </c>
      <c r="O2032" t="n">
        <v>37110.57</v>
      </c>
      <c r="P2032" t="n">
        <v>103.21</v>
      </c>
      <c r="Q2032" t="n">
        <v>204.14</v>
      </c>
      <c r="R2032" t="n">
        <v>23.45</v>
      </c>
      <c r="S2032" t="n">
        <v>17.37</v>
      </c>
      <c r="T2032" t="n">
        <v>949.73</v>
      </c>
      <c r="U2032" t="n">
        <v>0.74</v>
      </c>
      <c r="V2032" t="n">
        <v>0.76</v>
      </c>
      <c r="W2032" t="n">
        <v>1.14</v>
      </c>
      <c r="X2032" t="n">
        <v>0.05</v>
      </c>
      <c r="Y2032" t="n">
        <v>1</v>
      </c>
      <c r="Z2032" t="n">
        <v>10</v>
      </c>
    </row>
    <row r="2033">
      <c r="A2033" t="n">
        <v>96</v>
      </c>
      <c r="B2033" t="n">
        <v>130</v>
      </c>
      <c r="C2033" t="inlineStr">
        <is>
          <t xml:space="preserve">CONCLUIDO	</t>
        </is>
      </c>
      <c r="D2033" t="n">
        <v>10.2628</v>
      </c>
      <c r="E2033" t="n">
        <v>9.74</v>
      </c>
      <c r="F2033" t="n">
        <v>6.74</v>
      </c>
      <c r="G2033" t="n">
        <v>101.15</v>
      </c>
      <c r="H2033" t="n">
        <v>1.49</v>
      </c>
      <c r="I2033" t="n">
        <v>4</v>
      </c>
      <c r="J2033" t="n">
        <v>299.52</v>
      </c>
      <c r="K2033" t="n">
        <v>59.19</v>
      </c>
      <c r="L2033" t="n">
        <v>25</v>
      </c>
      <c r="M2033" t="n">
        <v>2</v>
      </c>
      <c r="N2033" t="n">
        <v>85.33</v>
      </c>
      <c r="O2033" t="n">
        <v>37175.38</v>
      </c>
      <c r="P2033" t="n">
        <v>103.21</v>
      </c>
      <c r="Q2033" t="n">
        <v>204.14</v>
      </c>
      <c r="R2033" t="n">
        <v>23.49</v>
      </c>
      <c r="S2033" t="n">
        <v>17.37</v>
      </c>
      <c r="T2033" t="n">
        <v>964.91</v>
      </c>
      <c r="U2033" t="n">
        <v>0.74</v>
      </c>
      <c r="V2033" t="n">
        <v>0.76</v>
      </c>
      <c r="W2033" t="n">
        <v>1.14</v>
      </c>
      <c r="X2033" t="n">
        <v>0.05</v>
      </c>
      <c r="Y2033" t="n">
        <v>1</v>
      </c>
      <c r="Z2033" t="n">
        <v>10</v>
      </c>
    </row>
    <row r="2034">
      <c r="A2034" t="n">
        <v>97</v>
      </c>
      <c r="B2034" t="n">
        <v>130</v>
      </c>
      <c r="C2034" t="inlineStr">
        <is>
          <t xml:space="preserve">CONCLUIDO	</t>
        </is>
      </c>
      <c r="D2034" t="n">
        <v>10.2608</v>
      </c>
      <c r="E2034" t="n">
        <v>9.75</v>
      </c>
      <c r="F2034" t="n">
        <v>6.75</v>
      </c>
      <c r="G2034" t="n">
        <v>101.18</v>
      </c>
      <c r="H2034" t="n">
        <v>1.5</v>
      </c>
      <c r="I2034" t="n">
        <v>4</v>
      </c>
      <c r="J2034" t="n">
        <v>300.05</v>
      </c>
      <c r="K2034" t="n">
        <v>59.19</v>
      </c>
      <c r="L2034" t="n">
        <v>25.25</v>
      </c>
      <c r="M2034" t="n">
        <v>2</v>
      </c>
      <c r="N2034" t="n">
        <v>85.59999999999999</v>
      </c>
      <c r="O2034" t="n">
        <v>37240.19</v>
      </c>
      <c r="P2034" t="n">
        <v>103.3</v>
      </c>
      <c r="Q2034" t="n">
        <v>204.14</v>
      </c>
      <c r="R2034" t="n">
        <v>23.48</v>
      </c>
      <c r="S2034" t="n">
        <v>17.37</v>
      </c>
      <c r="T2034" t="n">
        <v>963.92</v>
      </c>
      <c r="U2034" t="n">
        <v>0.74</v>
      </c>
      <c r="V2034" t="n">
        <v>0.76</v>
      </c>
      <c r="W2034" t="n">
        <v>1.14</v>
      </c>
      <c r="X2034" t="n">
        <v>0.05</v>
      </c>
      <c r="Y2034" t="n">
        <v>1</v>
      </c>
      <c r="Z2034" t="n">
        <v>10</v>
      </c>
    </row>
    <row r="2035">
      <c r="A2035" t="n">
        <v>98</v>
      </c>
      <c r="B2035" t="n">
        <v>130</v>
      </c>
      <c r="C2035" t="inlineStr">
        <is>
          <t xml:space="preserve">CONCLUIDO	</t>
        </is>
      </c>
      <c r="D2035" t="n">
        <v>10.2547</v>
      </c>
      <c r="E2035" t="n">
        <v>9.75</v>
      </c>
      <c r="F2035" t="n">
        <v>6.75</v>
      </c>
      <c r="G2035" t="n">
        <v>101.27</v>
      </c>
      <c r="H2035" t="n">
        <v>1.51</v>
      </c>
      <c r="I2035" t="n">
        <v>4</v>
      </c>
      <c r="J2035" t="n">
        <v>300.57</v>
      </c>
      <c r="K2035" t="n">
        <v>59.19</v>
      </c>
      <c r="L2035" t="n">
        <v>25.5</v>
      </c>
      <c r="M2035" t="n">
        <v>2</v>
      </c>
      <c r="N2035" t="n">
        <v>85.88</v>
      </c>
      <c r="O2035" t="n">
        <v>37305.12</v>
      </c>
      <c r="P2035" t="n">
        <v>103.6</v>
      </c>
      <c r="Q2035" t="n">
        <v>204.14</v>
      </c>
      <c r="R2035" t="n">
        <v>23.68</v>
      </c>
      <c r="S2035" t="n">
        <v>17.37</v>
      </c>
      <c r="T2035" t="n">
        <v>1063.47</v>
      </c>
      <c r="U2035" t="n">
        <v>0.73</v>
      </c>
      <c r="V2035" t="n">
        <v>0.76</v>
      </c>
      <c r="W2035" t="n">
        <v>1.14</v>
      </c>
      <c r="X2035" t="n">
        <v>0.06</v>
      </c>
      <c r="Y2035" t="n">
        <v>1</v>
      </c>
      <c r="Z2035" t="n">
        <v>10</v>
      </c>
    </row>
    <row r="2036">
      <c r="A2036" t="n">
        <v>99</v>
      </c>
      <c r="B2036" t="n">
        <v>130</v>
      </c>
      <c r="C2036" t="inlineStr">
        <is>
          <t xml:space="preserve">CONCLUIDO	</t>
        </is>
      </c>
      <c r="D2036" t="n">
        <v>10.257</v>
      </c>
      <c r="E2036" t="n">
        <v>9.75</v>
      </c>
      <c r="F2036" t="n">
        <v>6.75</v>
      </c>
      <c r="G2036" t="n">
        <v>101.23</v>
      </c>
      <c r="H2036" t="n">
        <v>1.52</v>
      </c>
      <c r="I2036" t="n">
        <v>4</v>
      </c>
      <c r="J2036" t="n">
        <v>301.1</v>
      </c>
      <c r="K2036" t="n">
        <v>59.19</v>
      </c>
      <c r="L2036" t="n">
        <v>25.75</v>
      </c>
      <c r="M2036" t="n">
        <v>2</v>
      </c>
      <c r="N2036" t="n">
        <v>86.16</v>
      </c>
      <c r="O2036" t="n">
        <v>37370.16</v>
      </c>
      <c r="P2036" t="n">
        <v>103.71</v>
      </c>
      <c r="Q2036" t="n">
        <v>204.14</v>
      </c>
      <c r="R2036" t="n">
        <v>23.64</v>
      </c>
      <c r="S2036" t="n">
        <v>17.37</v>
      </c>
      <c r="T2036" t="n">
        <v>1043.25</v>
      </c>
      <c r="U2036" t="n">
        <v>0.73</v>
      </c>
      <c r="V2036" t="n">
        <v>0.76</v>
      </c>
      <c r="W2036" t="n">
        <v>1.14</v>
      </c>
      <c r="X2036" t="n">
        <v>0.06</v>
      </c>
      <c r="Y2036" t="n">
        <v>1</v>
      </c>
      <c r="Z2036" t="n">
        <v>10</v>
      </c>
    </row>
    <row r="2037">
      <c r="A2037" t="n">
        <v>100</v>
      </c>
      <c r="B2037" t="n">
        <v>130</v>
      </c>
      <c r="C2037" t="inlineStr">
        <is>
          <t xml:space="preserve">CONCLUIDO	</t>
        </is>
      </c>
      <c r="D2037" t="n">
        <v>10.2567</v>
      </c>
      <c r="E2037" t="n">
        <v>9.75</v>
      </c>
      <c r="F2037" t="n">
        <v>6.75</v>
      </c>
      <c r="G2037" t="n">
        <v>101.24</v>
      </c>
      <c r="H2037" t="n">
        <v>1.54</v>
      </c>
      <c r="I2037" t="n">
        <v>4</v>
      </c>
      <c r="J2037" t="n">
        <v>301.63</v>
      </c>
      <c r="K2037" t="n">
        <v>59.19</v>
      </c>
      <c r="L2037" t="n">
        <v>26</v>
      </c>
      <c r="M2037" t="n">
        <v>2</v>
      </c>
      <c r="N2037" t="n">
        <v>86.44</v>
      </c>
      <c r="O2037" t="n">
        <v>37435.32</v>
      </c>
      <c r="P2037" t="n">
        <v>103.83</v>
      </c>
      <c r="Q2037" t="n">
        <v>204.14</v>
      </c>
      <c r="R2037" t="n">
        <v>23.64</v>
      </c>
      <c r="S2037" t="n">
        <v>17.37</v>
      </c>
      <c r="T2037" t="n">
        <v>1040.77</v>
      </c>
      <c r="U2037" t="n">
        <v>0.74</v>
      </c>
      <c r="V2037" t="n">
        <v>0.76</v>
      </c>
      <c r="W2037" t="n">
        <v>1.14</v>
      </c>
      <c r="X2037" t="n">
        <v>0.06</v>
      </c>
      <c r="Y2037" t="n">
        <v>1</v>
      </c>
      <c r="Z2037" t="n">
        <v>10</v>
      </c>
    </row>
    <row r="2038">
      <c r="A2038" t="n">
        <v>101</v>
      </c>
      <c r="B2038" t="n">
        <v>130</v>
      </c>
      <c r="C2038" t="inlineStr">
        <is>
          <t xml:space="preserve">CONCLUIDO	</t>
        </is>
      </c>
      <c r="D2038" t="n">
        <v>10.2538</v>
      </c>
      <c r="E2038" t="n">
        <v>9.75</v>
      </c>
      <c r="F2038" t="n">
        <v>6.75</v>
      </c>
      <c r="G2038" t="n">
        <v>101.28</v>
      </c>
      <c r="H2038" t="n">
        <v>1.55</v>
      </c>
      <c r="I2038" t="n">
        <v>4</v>
      </c>
      <c r="J2038" t="n">
        <v>302.16</v>
      </c>
      <c r="K2038" t="n">
        <v>59.19</v>
      </c>
      <c r="L2038" t="n">
        <v>26.25</v>
      </c>
      <c r="M2038" t="n">
        <v>2</v>
      </c>
      <c r="N2038" t="n">
        <v>86.72</v>
      </c>
      <c r="O2038" t="n">
        <v>37500.6</v>
      </c>
      <c r="P2038" t="n">
        <v>103.93</v>
      </c>
      <c r="Q2038" t="n">
        <v>204.14</v>
      </c>
      <c r="R2038" t="n">
        <v>23.73</v>
      </c>
      <c r="S2038" t="n">
        <v>17.37</v>
      </c>
      <c r="T2038" t="n">
        <v>1088.44</v>
      </c>
      <c r="U2038" t="n">
        <v>0.73</v>
      </c>
      <c r="V2038" t="n">
        <v>0.76</v>
      </c>
      <c r="W2038" t="n">
        <v>1.14</v>
      </c>
      <c r="X2038" t="n">
        <v>0.06</v>
      </c>
      <c r="Y2038" t="n">
        <v>1</v>
      </c>
      <c r="Z2038" t="n">
        <v>10</v>
      </c>
    </row>
    <row r="2039">
      <c r="A2039" t="n">
        <v>102</v>
      </c>
      <c r="B2039" t="n">
        <v>130</v>
      </c>
      <c r="C2039" t="inlineStr">
        <is>
          <t xml:space="preserve">CONCLUIDO	</t>
        </is>
      </c>
      <c r="D2039" t="n">
        <v>10.2596</v>
      </c>
      <c r="E2039" t="n">
        <v>9.75</v>
      </c>
      <c r="F2039" t="n">
        <v>6.75</v>
      </c>
      <c r="G2039" t="n">
        <v>101.2</v>
      </c>
      <c r="H2039" t="n">
        <v>1.56</v>
      </c>
      <c r="I2039" t="n">
        <v>4</v>
      </c>
      <c r="J2039" t="n">
        <v>302.69</v>
      </c>
      <c r="K2039" t="n">
        <v>59.19</v>
      </c>
      <c r="L2039" t="n">
        <v>26.5</v>
      </c>
      <c r="M2039" t="n">
        <v>2</v>
      </c>
      <c r="N2039" t="n">
        <v>87</v>
      </c>
      <c r="O2039" t="n">
        <v>37566</v>
      </c>
      <c r="P2039" t="n">
        <v>104.07</v>
      </c>
      <c r="Q2039" t="n">
        <v>204.14</v>
      </c>
      <c r="R2039" t="n">
        <v>23.61</v>
      </c>
      <c r="S2039" t="n">
        <v>17.37</v>
      </c>
      <c r="T2039" t="n">
        <v>1027.36</v>
      </c>
      <c r="U2039" t="n">
        <v>0.74</v>
      </c>
      <c r="V2039" t="n">
        <v>0.76</v>
      </c>
      <c r="W2039" t="n">
        <v>1.14</v>
      </c>
      <c r="X2039" t="n">
        <v>0.06</v>
      </c>
      <c r="Y2039" t="n">
        <v>1</v>
      </c>
      <c r="Z2039" t="n">
        <v>10</v>
      </c>
    </row>
    <row r="2040">
      <c r="A2040" t="n">
        <v>103</v>
      </c>
      <c r="B2040" t="n">
        <v>130</v>
      </c>
      <c r="C2040" t="inlineStr">
        <is>
          <t xml:space="preserve">CONCLUIDO	</t>
        </is>
      </c>
      <c r="D2040" t="n">
        <v>10.2611</v>
      </c>
      <c r="E2040" t="n">
        <v>9.75</v>
      </c>
      <c r="F2040" t="n">
        <v>6.75</v>
      </c>
      <c r="G2040" t="n">
        <v>101.17</v>
      </c>
      <c r="H2040" t="n">
        <v>1.57</v>
      </c>
      <c r="I2040" t="n">
        <v>4</v>
      </c>
      <c r="J2040" t="n">
        <v>303.22</v>
      </c>
      <c r="K2040" t="n">
        <v>59.19</v>
      </c>
      <c r="L2040" t="n">
        <v>26.75</v>
      </c>
      <c r="M2040" t="n">
        <v>2</v>
      </c>
      <c r="N2040" t="n">
        <v>87.28</v>
      </c>
      <c r="O2040" t="n">
        <v>37631.52</v>
      </c>
      <c r="P2040" t="n">
        <v>104.03</v>
      </c>
      <c r="Q2040" t="n">
        <v>204.14</v>
      </c>
      <c r="R2040" t="n">
        <v>23.51</v>
      </c>
      <c r="S2040" t="n">
        <v>17.37</v>
      </c>
      <c r="T2040" t="n">
        <v>976.8</v>
      </c>
      <c r="U2040" t="n">
        <v>0.74</v>
      </c>
      <c r="V2040" t="n">
        <v>0.76</v>
      </c>
      <c r="W2040" t="n">
        <v>1.14</v>
      </c>
      <c r="X2040" t="n">
        <v>0.05</v>
      </c>
      <c r="Y2040" t="n">
        <v>1</v>
      </c>
      <c r="Z2040" t="n">
        <v>10</v>
      </c>
    </row>
    <row r="2041">
      <c r="A2041" t="n">
        <v>104</v>
      </c>
      <c r="B2041" t="n">
        <v>130</v>
      </c>
      <c r="C2041" t="inlineStr">
        <is>
          <t xml:space="preserve">CONCLUIDO	</t>
        </is>
      </c>
      <c r="D2041" t="n">
        <v>10.2649</v>
      </c>
      <c r="E2041" t="n">
        <v>9.74</v>
      </c>
      <c r="F2041" t="n">
        <v>6.74</v>
      </c>
      <c r="G2041" t="n">
        <v>101.12</v>
      </c>
      <c r="H2041" t="n">
        <v>1.58</v>
      </c>
      <c r="I2041" t="n">
        <v>4</v>
      </c>
      <c r="J2041" t="n">
        <v>303.75</v>
      </c>
      <c r="K2041" t="n">
        <v>59.19</v>
      </c>
      <c r="L2041" t="n">
        <v>27</v>
      </c>
      <c r="M2041" t="n">
        <v>2</v>
      </c>
      <c r="N2041" t="n">
        <v>87.56</v>
      </c>
      <c r="O2041" t="n">
        <v>37697.16</v>
      </c>
      <c r="P2041" t="n">
        <v>104.1</v>
      </c>
      <c r="Q2041" t="n">
        <v>204.14</v>
      </c>
      <c r="R2041" t="n">
        <v>23.44</v>
      </c>
      <c r="S2041" t="n">
        <v>17.37</v>
      </c>
      <c r="T2041" t="n">
        <v>940.22</v>
      </c>
      <c r="U2041" t="n">
        <v>0.74</v>
      </c>
      <c r="V2041" t="n">
        <v>0.76</v>
      </c>
      <c r="W2041" t="n">
        <v>1.14</v>
      </c>
      <c r="X2041" t="n">
        <v>0.05</v>
      </c>
      <c r="Y2041" t="n">
        <v>1</v>
      </c>
      <c r="Z2041" t="n">
        <v>10</v>
      </c>
    </row>
    <row r="2042">
      <c r="A2042" t="n">
        <v>105</v>
      </c>
      <c r="B2042" t="n">
        <v>130</v>
      </c>
      <c r="C2042" t="inlineStr">
        <is>
          <t xml:space="preserve">CONCLUIDO	</t>
        </is>
      </c>
      <c r="D2042" t="n">
        <v>10.2596</v>
      </c>
      <c r="E2042" t="n">
        <v>9.75</v>
      </c>
      <c r="F2042" t="n">
        <v>6.75</v>
      </c>
      <c r="G2042" t="n">
        <v>101.2</v>
      </c>
      <c r="H2042" t="n">
        <v>1.6</v>
      </c>
      <c r="I2042" t="n">
        <v>4</v>
      </c>
      <c r="J2042" t="n">
        <v>304.29</v>
      </c>
      <c r="K2042" t="n">
        <v>59.19</v>
      </c>
      <c r="L2042" t="n">
        <v>27.25</v>
      </c>
      <c r="M2042" t="n">
        <v>2</v>
      </c>
      <c r="N2042" t="n">
        <v>87.84</v>
      </c>
      <c r="O2042" t="n">
        <v>37762.92</v>
      </c>
      <c r="P2042" t="n">
        <v>104.22</v>
      </c>
      <c r="Q2042" t="n">
        <v>204.14</v>
      </c>
      <c r="R2042" t="n">
        <v>23.51</v>
      </c>
      <c r="S2042" t="n">
        <v>17.37</v>
      </c>
      <c r="T2042" t="n">
        <v>975.13</v>
      </c>
      <c r="U2042" t="n">
        <v>0.74</v>
      </c>
      <c r="V2042" t="n">
        <v>0.76</v>
      </c>
      <c r="W2042" t="n">
        <v>1.14</v>
      </c>
      <c r="X2042" t="n">
        <v>0.06</v>
      </c>
      <c r="Y2042" t="n">
        <v>1</v>
      </c>
      <c r="Z2042" t="n">
        <v>10</v>
      </c>
    </row>
    <row r="2043">
      <c r="A2043" t="n">
        <v>106</v>
      </c>
      <c r="B2043" t="n">
        <v>130</v>
      </c>
      <c r="C2043" t="inlineStr">
        <is>
          <t xml:space="preserve">CONCLUIDO	</t>
        </is>
      </c>
      <c r="D2043" t="n">
        <v>10.2593</v>
      </c>
      <c r="E2043" t="n">
        <v>9.75</v>
      </c>
      <c r="F2043" t="n">
        <v>6.75</v>
      </c>
      <c r="G2043" t="n">
        <v>101.2</v>
      </c>
      <c r="H2043" t="n">
        <v>1.61</v>
      </c>
      <c r="I2043" t="n">
        <v>4</v>
      </c>
      <c r="J2043" t="n">
        <v>304.82</v>
      </c>
      <c r="K2043" t="n">
        <v>59.19</v>
      </c>
      <c r="L2043" t="n">
        <v>27.5</v>
      </c>
      <c r="M2043" t="n">
        <v>2</v>
      </c>
      <c r="N2043" t="n">
        <v>88.13</v>
      </c>
      <c r="O2043" t="n">
        <v>37828.81</v>
      </c>
      <c r="P2043" t="n">
        <v>104.21</v>
      </c>
      <c r="Q2043" t="n">
        <v>204.14</v>
      </c>
      <c r="R2043" t="n">
        <v>23.55</v>
      </c>
      <c r="S2043" t="n">
        <v>17.37</v>
      </c>
      <c r="T2043" t="n">
        <v>999.67</v>
      </c>
      <c r="U2043" t="n">
        <v>0.74</v>
      </c>
      <c r="V2043" t="n">
        <v>0.76</v>
      </c>
      <c r="W2043" t="n">
        <v>1.14</v>
      </c>
      <c r="X2043" t="n">
        <v>0.06</v>
      </c>
      <c r="Y2043" t="n">
        <v>1</v>
      </c>
      <c r="Z2043" t="n">
        <v>10</v>
      </c>
    </row>
    <row r="2044">
      <c r="A2044" t="n">
        <v>107</v>
      </c>
      <c r="B2044" t="n">
        <v>130</v>
      </c>
      <c r="C2044" t="inlineStr">
        <is>
          <t xml:space="preserve">CONCLUIDO	</t>
        </is>
      </c>
      <c r="D2044" t="n">
        <v>10.2523</v>
      </c>
      <c r="E2044" t="n">
        <v>9.75</v>
      </c>
      <c r="F2044" t="n">
        <v>6.75</v>
      </c>
      <c r="G2044" t="n">
        <v>101.3</v>
      </c>
      <c r="H2044" t="n">
        <v>1.62</v>
      </c>
      <c r="I2044" t="n">
        <v>4</v>
      </c>
      <c r="J2044" t="n">
        <v>305.36</v>
      </c>
      <c r="K2044" t="n">
        <v>59.19</v>
      </c>
      <c r="L2044" t="n">
        <v>27.75</v>
      </c>
      <c r="M2044" t="n">
        <v>2</v>
      </c>
      <c r="N2044" t="n">
        <v>88.41</v>
      </c>
      <c r="O2044" t="n">
        <v>37894.82</v>
      </c>
      <c r="P2044" t="n">
        <v>104.31</v>
      </c>
      <c r="Q2044" t="n">
        <v>204.14</v>
      </c>
      <c r="R2044" t="n">
        <v>23.75</v>
      </c>
      <c r="S2044" t="n">
        <v>17.37</v>
      </c>
      <c r="T2044" t="n">
        <v>1099.26</v>
      </c>
      <c r="U2044" t="n">
        <v>0.73</v>
      </c>
      <c r="V2044" t="n">
        <v>0.76</v>
      </c>
      <c r="W2044" t="n">
        <v>1.14</v>
      </c>
      <c r="X2044" t="n">
        <v>0.06</v>
      </c>
      <c r="Y2044" t="n">
        <v>1</v>
      </c>
      <c r="Z2044" t="n">
        <v>10</v>
      </c>
    </row>
    <row r="2045">
      <c r="A2045" t="n">
        <v>108</v>
      </c>
      <c r="B2045" t="n">
        <v>130</v>
      </c>
      <c r="C2045" t="inlineStr">
        <is>
          <t xml:space="preserve">CONCLUIDO	</t>
        </is>
      </c>
      <c r="D2045" t="n">
        <v>10.2579</v>
      </c>
      <c r="E2045" t="n">
        <v>9.75</v>
      </c>
      <c r="F2045" t="n">
        <v>6.75</v>
      </c>
      <c r="G2045" t="n">
        <v>101.22</v>
      </c>
      <c r="H2045" t="n">
        <v>1.63</v>
      </c>
      <c r="I2045" t="n">
        <v>4</v>
      </c>
      <c r="J2045" t="n">
        <v>305.89</v>
      </c>
      <c r="K2045" t="n">
        <v>59.19</v>
      </c>
      <c r="L2045" t="n">
        <v>28</v>
      </c>
      <c r="M2045" t="n">
        <v>2</v>
      </c>
      <c r="N2045" t="n">
        <v>88.7</v>
      </c>
      <c r="O2045" t="n">
        <v>37960.95</v>
      </c>
      <c r="P2045" t="n">
        <v>104.22</v>
      </c>
      <c r="Q2045" t="n">
        <v>204.14</v>
      </c>
      <c r="R2045" t="n">
        <v>23.65</v>
      </c>
      <c r="S2045" t="n">
        <v>17.37</v>
      </c>
      <c r="T2045" t="n">
        <v>1045.03</v>
      </c>
      <c r="U2045" t="n">
        <v>0.73</v>
      </c>
      <c r="V2045" t="n">
        <v>0.76</v>
      </c>
      <c r="W2045" t="n">
        <v>1.14</v>
      </c>
      <c r="X2045" t="n">
        <v>0.06</v>
      </c>
      <c r="Y2045" t="n">
        <v>1</v>
      </c>
      <c r="Z2045" t="n">
        <v>10</v>
      </c>
    </row>
    <row r="2046">
      <c r="A2046" t="n">
        <v>109</v>
      </c>
      <c r="B2046" t="n">
        <v>130</v>
      </c>
      <c r="C2046" t="inlineStr">
        <is>
          <t xml:space="preserve">CONCLUIDO	</t>
        </is>
      </c>
      <c r="D2046" t="n">
        <v>10.2558</v>
      </c>
      <c r="E2046" t="n">
        <v>9.75</v>
      </c>
      <c r="F2046" t="n">
        <v>6.75</v>
      </c>
      <c r="G2046" t="n">
        <v>101.25</v>
      </c>
      <c r="H2046" t="n">
        <v>1.64</v>
      </c>
      <c r="I2046" t="n">
        <v>4</v>
      </c>
      <c r="J2046" t="n">
        <v>306.43</v>
      </c>
      <c r="K2046" t="n">
        <v>59.19</v>
      </c>
      <c r="L2046" t="n">
        <v>28.25</v>
      </c>
      <c r="M2046" t="n">
        <v>2</v>
      </c>
      <c r="N2046" t="n">
        <v>88.98999999999999</v>
      </c>
      <c r="O2046" t="n">
        <v>38027.2</v>
      </c>
      <c r="P2046" t="n">
        <v>104.22</v>
      </c>
      <c r="Q2046" t="n">
        <v>204.14</v>
      </c>
      <c r="R2046" t="n">
        <v>23.75</v>
      </c>
      <c r="S2046" t="n">
        <v>17.37</v>
      </c>
      <c r="T2046" t="n">
        <v>1096.74</v>
      </c>
      <c r="U2046" t="n">
        <v>0.73</v>
      </c>
      <c r="V2046" t="n">
        <v>0.76</v>
      </c>
      <c r="W2046" t="n">
        <v>1.14</v>
      </c>
      <c r="X2046" t="n">
        <v>0.06</v>
      </c>
      <c r="Y2046" t="n">
        <v>1</v>
      </c>
      <c r="Z2046" t="n">
        <v>10</v>
      </c>
    </row>
    <row r="2047">
      <c r="A2047" t="n">
        <v>110</v>
      </c>
      <c r="B2047" t="n">
        <v>130</v>
      </c>
      <c r="C2047" t="inlineStr">
        <is>
          <t xml:space="preserve">CONCLUIDO	</t>
        </is>
      </c>
      <c r="D2047" t="n">
        <v>10.2567</v>
      </c>
      <c r="E2047" t="n">
        <v>9.75</v>
      </c>
      <c r="F2047" t="n">
        <v>6.75</v>
      </c>
      <c r="G2047" t="n">
        <v>101.24</v>
      </c>
      <c r="H2047" t="n">
        <v>1.65</v>
      </c>
      <c r="I2047" t="n">
        <v>4</v>
      </c>
      <c r="J2047" t="n">
        <v>306.97</v>
      </c>
      <c r="K2047" t="n">
        <v>59.19</v>
      </c>
      <c r="L2047" t="n">
        <v>28.5</v>
      </c>
      <c r="M2047" t="n">
        <v>2</v>
      </c>
      <c r="N2047" t="n">
        <v>89.27</v>
      </c>
      <c r="O2047" t="n">
        <v>38093.58</v>
      </c>
      <c r="P2047" t="n">
        <v>104.21</v>
      </c>
      <c r="Q2047" t="n">
        <v>204.14</v>
      </c>
      <c r="R2047" t="n">
        <v>23.62</v>
      </c>
      <c r="S2047" t="n">
        <v>17.37</v>
      </c>
      <c r="T2047" t="n">
        <v>1032.08</v>
      </c>
      <c r="U2047" t="n">
        <v>0.74</v>
      </c>
      <c r="V2047" t="n">
        <v>0.76</v>
      </c>
      <c r="W2047" t="n">
        <v>1.14</v>
      </c>
      <c r="X2047" t="n">
        <v>0.06</v>
      </c>
      <c r="Y2047" t="n">
        <v>1</v>
      </c>
      <c r="Z2047" t="n">
        <v>10</v>
      </c>
    </row>
    <row r="2048">
      <c r="A2048" t="n">
        <v>111</v>
      </c>
      <c r="B2048" t="n">
        <v>130</v>
      </c>
      <c r="C2048" t="inlineStr">
        <is>
          <t xml:space="preserve">CONCLUIDO	</t>
        </is>
      </c>
      <c r="D2048" t="n">
        <v>10.2582</v>
      </c>
      <c r="E2048" t="n">
        <v>9.75</v>
      </c>
      <c r="F2048" t="n">
        <v>6.75</v>
      </c>
      <c r="G2048" t="n">
        <v>101.22</v>
      </c>
      <c r="H2048" t="n">
        <v>1.67</v>
      </c>
      <c r="I2048" t="n">
        <v>4</v>
      </c>
      <c r="J2048" t="n">
        <v>307.51</v>
      </c>
      <c r="K2048" t="n">
        <v>59.19</v>
      </c>
      <c r="L2048" t="n">
        <v>28.75</v>
      </c>
      <c r="M2048" t="n">
        <v>2</v>
      </c>
      <c r="N2048" t="n">
        <v>89.56</v>
      </c>
      <c r="O2048" t="n">
        <v>38160.09</v>
      </c>
      <c r="P2048" t="n">
        <v>104.05</v>
      </c>
      <c r="Q2048" t="n">
        <v>204.15</v>
      </c>
      <c r="R2048" t="n">
        <v>23.57</v>
      </c>
      <c r="S2048" t="n">
        <v>17.37</v>
      </c>
      <c r="T2048" t="n">
        <v>1006.54</v>
      </c>
      <c r="U2048" t="n">
        <v>0.74</v>
      </c>
      <c r="V2048" t="n">
        <v>0.76</v>
      </c>
      <c r="W2048" t="n">
        <v>1.14</v>
      </c>
      <c r="X2048" t="n">
        <v>0.06</v>
      </c>
      <c r="Y2048" t="n">
        <v>1</v>
      </c>
      <c r="Z2048" t="n">
        <v>10</v>
      </c>
    </row>
    <row r="2049">
      <c r="A2049" t="n">
        <v>112</v>
      </c>
      <c r="B2049" t="n">
        <v>130</v>
      </c>
      <c r="C2049" t="inlineStr">
        <is>
          <t xml:space="preserve">CONCLUIDO	</t>
        </is>
      </c>
      <c r="D2049" t="n">
        <v>10.2585</v>
      </c>
      <c r="E2049" t="n">
        <v>9.75</v>
      </c>
      <c r="F2049" t="n">
        <v>6.75</v>
      </c>
      <c r="G2049" t="n">
        <v>101.21</v>
      </c>
      <c r="H2049" t="n">
        <v>1.68</v>
      </c>
      <c r="I2049" t="n">
        <v>4</v>
      </c>
      <c r="J2049" t="n">
        <v>308.05</v>
      </c>
      <c r="K2049" t="n">
        <v>59.19</v>
      </c>
      <c r="L2049" t="n">
        <v>29</v>
      </c>
      <c r="M2049" t="n">
        <v>2</v>
      </c>
      <c r="N2049" t="n">
        <v>89.84999999999999</v>
      </c>
      <c r="O2049" t="n">
        <v>38226.72</v>
      </c>
      <c r="P2049" t="n">
        <v>104.08</v>
      </c>
      <c r="Q2049" t="n">
        <v>204.15</v>
      </c>
      <c r="R2049" t="n">
        <v>23.54</v>
      </c>
      <c r="S2049" t="n">
        <v>17.37</v>
      </c>
      <c r="T2049" t="n">
        <v>993.16</v>
      </c>
      <c r="U2049" t="n">
        <v>0.74</v>
      </c>
      <c r="V2049" t="n">
        <v>0.76</v>
      </c>
      <c r="W2049" t="n">
        <v>1.14</v>
      </c>
      <c r="X2049" t="n">
        <v>0.06</v>
      </c>
      <c r="Y2049" t="n">
        <v>1</v>
      </c>
      <c r="Z2049" t="n">
        <v>10</v>
      </c>
    </row>
    <row r="2050">
      <c r="A2050" t="n">
        <v>113</v>
      </c>
      <c r="B2050" t="n">
        <v>130</v>
      </c>
      <c r="C2050" t="inlineStr">
        <is>
          <t xml:space="preserve">CONCLUIDO	</t>
        </is>
      </c>
      <c r="D2050" t="n">
        <v>10.2646</v>
      </c>
      <c r="E2050" t="n">
        <v>9.74</v>
      </c>
      <c r="F2050" t="n">
        <v>6.74</v>
      </c>
      <c r="G2050" t="n">
        <v>101.12</v>
      </c>
      <c r="H2050" t="n">
        <v>1.69</v>
      </c>
      <c r="I2050" t="n">
        <v>4</v>
      </c>
      <c r="J2050" t="n">
        <v>308.59</v>
      </c>
      <c r="K2050" t="n">
        <v>59.19</v>
      </c>
      <c r="L2050" t="n">
        <v>29.25</v>
      </c>
      <c r="M2050" t="n">
        <v>2</v>
      </c>
      <c r="N2050" t="n">
        <v>90.14</v>
      </c>
      <c r="O2050" t="n">
        <v>38293.47</v>
      </c>
      <c r="P2050" t="n">
        <v>103.93</v>
      </c>
      <c r="Q2050" t="n">
        <v>204.14</v>
      </c>
      <c r="R2050" t="n">
        <v>23.46</v>
      </c>
      <c r="S2050" t="n">
        <v>17.37</v>
      </c>
      <c r="T2050" t="n">
        <v>952.85</v>
      </c>
      <c r="U2050" t="n">
        <v>0.74</v>
      </c>
      <c r="V2050" t="n">
        <v>0.76</v>
      </c>
      <c r="W2050" t="n">
        <v>1.14</v>
      </c>
      <c r="X2050" t="n">
        <v>0.05</v>
      </c>
      <c r="Y2050" t="n">
        <v>1</v>
      </c>
      <c r="Z2050" t="n">
        <v>10</v>
      </c>
    </row>
    <row r="2051">
      <c r="A2051" t="n">
        <v>114</v>
      </c>
      <c r="B2051" t="n">
        <v>130</v>
      </c>
      <c r="C2051" t="inlineStr">
        <is>
          <t xml:space="preserve">CONCLUIDO	</t>
        </is>
      </c>
      <c r="D2051" t="n">
        <v>10.2661</v>
      </c>
      <c r="E2051" t="n">
        <v>9.74</v>
      </c>
      <c r="F2051" t="n">
        <v>6.74</v>
      </c>
      <c r="G2051" t="n">
        <v>101.1</v>
      </c>
      <c r="H2051" t="n">
        <v>1.7</v>
      </c>
      <c r="I2051" t="n">
        <v>4</v>
      </c>
      <c r="J2051" t="n">
        <v>309.13</v>
      </c>
      <c r="K2051" t="n">
        <v>59.19</v>
      </c>
      <c r="L2051" t="n">
        <v>29.5</v>
      </c>
      <c r="M2051" t="n">
        <v>2</v>
      </c>
      <c r="N2051" t="n">
        <v>90.44</v>
      </c>
      <c r="O2051" t="n">
        <v>38360.36</v>
      </c>
      <c r="P2051" t="n">
        <v>103.81</v>
      </c>
      <c r="Q2051" t="n">
        <v>204.14</v>
      </c>
      <c r="R2051" t="n">
        <v>23.35</v>
      </c>
      <c r="S2051" t="n">
        <v>17.37</v>
      </c>
      <c r="T2051" t="n">
        <v>898.17</v>
      </c>
      <c r="U2051" t="n">
        <v>0.74</v>
      </c>
      <c r="V2051" t="n">
        <v>0.76</v>
      </c>
      <c r="W2051" t="n">
        <v>1.14</v>
      </c>
      <c r="X2051" t="n">
        <v>0.05</v>
      </c>
      <c r="Y2051" t="n">
        <v>1</v>
      </c>
      <c r="Z2051" t="n">
        <v>10</v>
      </c>
    </row>
    <row r="2052">
      <c r="A2052" t="n">
        <v>115</v>
      </c>
      <c r="B2052" t="n">
        <v>130</v>
      </c>
      <c r="C2052" t="inlineStr">
        <is>
          <t xml:space="preserve">CONCLUIDO	</t>
        </is>
      </c>
      <c r="D2052" t="n">
        <v>10.2617</v>
      </c>
      <c r="E2052" t="n">
        <v>9.74</v>
      </c>
      <c r="F2052" t="n">
        <v>6.74</v>
      </c>
      <c r="G2052" t="n">
        <v>101.17</v>
      </c>
      <c r="H2052" t="n">
        <v>1.71</v>
      </c>
      <c r="I2052" t="n">
        <v>4</v>
      </c>
      <c r="J2052" t="n">
        <v>309.67</v>
      </c>
      <c r="K2052" t="n">
        <v>59.19</v>
      </c>
      <c r="L2052" t="n">
        <v>29.75</v>
      </c>
      <c r="M2052" t="n">
        <v>2</v>
      </c>
      <c r="N2052" t="n">
        <v>90.73</v>
      </c>
      <c r="O2052" t="n">
        <v>38427.37</v>
      </c>
      <c r="P2052" t="n">
        <v>103.78</v>
      </c>
      <c r="Q2052" t="n">
        <v>204.14</v>
      </c>
      <c r="R2052" t="n">
        <v>23.48</v>
      </c>
      <c r="S2052" t="n">
        <v>17.37</v>
      </c>
      <c r="T2052" t="n">
        <v>960.86</v>
      </c>
      <c r="U2052" t="n">
        <v>0.74</v>
      </c>
      <c r="V2052" t="n">
        <v>0.76</v>
      </c>
      <c r="W2052" t="n">
        <v>1.14</v>
      </c>
      <c r="X2052" t="n">
        <v>0.05</v>
      </c>
      <c r="Y2052" t="n">
        <v>1</v>
      </c>
      <c r="Z2052" t="n">
        <v>10</v>
      </c>
    </row>
    <row r="2053">
      <c r="A2053" t="n">
        <v>116</v>
      </c>
      <c r="B2053" t="n">
        <v>130</v>
      </c>
      <c r="C2053" t="inlineStr">
        <is>
          <t xml:space="preserve">CONCLUIDO	</t>
        </is>
      </c>
      <c r="D2053" t="n">
        <v>10.2649</v>
      </c>
      <c r="E2053" t="n">
        <v>9.74</v>
      </c>
      <c r="F2053" t="n">
        <v>6.74</v>
      </c>
      <c r="G2053" t="n">
        <v>101.12</v>
      </c>
      <c r="H2053" t="n">
        <v>1.72</v>
      </c>
      <c r="I2053" t="n">
        <v>4</v>
      </c>
      <c r="J2053" t="n">
        <v>310.22</v>
      </c>
      <c r="K2053" t="n">
        <v>59.19</v>
      </c>
      <c r="L2053" t="n">
        <v>30</v>
      </c>
      <c r="M2053" t="n">
        <v>2</v>
      </c>
      <c r="N2053" t="n">
        <v>91.02</v>
      </c>
      <c r="O2053" t="n">
        <v>38494.52</v>
      </c>
      <c r="P2053" t="n">
        <v>103.6</v>
      </c>
      <c r="Q2053" t="n">
        <v>204.14</v>
      </c>
      <c r="R2053" t="n">
        <v>23.46</v>
      </c>
      <c r="S2053" t="n">
        <v>17.37</v>
      </c>
      <c r="T2053" t="n">
        <v>951.73</v>
      </c>
      <c r="U2053" t="n">
        <v>0.74</v>
      </c>
      <c r="V2053" t="n">
        <v>0.76</v>
      </c>
      <c r="W2053" t="n">
        <v>1.14</v>
      </c>
      <c r="X2053" t="n">
        <v>0.05</v>
      </c>
      <c r="Y2053" t="n">
        <v>1</v>
      </c>
      <c r="Z2053" t="n">
        <v>10</v>
      </c>
    </row>
    <row r="2054">
      <c r="A2054" t="n">
        <v>117</v>
      </c>
      <c r="B2054" t="n">
        <v>130</v>
      </c>
      <c r="C2054" t="inlineStr">
        <is>
          <t xml:space="preserve">CONCLUIDO	</t>
        </is>
      </c>
      <c r="D2054" t="n">
        <v>10.2623</v>
      </c>
      <c r="E2054" t="n">
        <v>9.74</v>
      </c>
      <c r="F2054" t="n">
        <v>6.74</v>
      </c>
      <c r="G2054" t="n">
        <v>101.16</v>
      </c>
      <c r="H2054" t="n">
        <v>1.73</v>
      </c>
      <c r="I2054" t="n">
        <v>4</v>
      </c>
      <c r="J2054" t="n">
        <v>310.76</v>
      </c>
      <c r="K2054" t="n">
        <v>59.19</v>
      </c>
      <c r="L2054" t="n">
        <v>30.25</v>
      </c>
      <c r="M2054" t="n">
        <v>2</v>
      </c>
      <c r="N2054" t="n">
        <v>91.31999999999999</v>
      </c>
      <c r="O2054" t="n">
        <v>38561.79</v>
      </c>
      <c r="P2054" t="n">
        <v>103.5</v>
      </c>
      <c r="Q2054" t="n">
        <v>204.14</v>
      </c>
      <c r="R2054" t="n">
        <v>23.4</v>
      </c>
      <c r="S2054" t="n">
        <v>17.37</v>
      </c>
      <c r="T2054" t="n">
        <v>924.4</v>
      </c>
      <c r="U2054" t="n">
        <v>0.74</v>
      </c>
      <c r="V2054" t="n">
        <v>0.76</v>
      </c>
      <c r="W2054" t="n">
        <v>1.14</v>
      </c>
      <c r="X2054" t="n">
        <v>0.05</v>
      </c>
      <c r="Y2054" t="n">
        <v>1</v>
      </c>
      <c r="Z2054" t="n">
        <v>10</v>
      </c>
    </row>
    <row r="2055">
      <c r="A2055" t="n">
        <v>118</v>
      </c>
      <c r="B2055" t="n">
        <v>130</v>
      </c>
      <c r="C2055" t="inlineStr">
        <is>
          <t xml:space="preserve">CONCLUIDO	</t>
        </is>
      </c>
      <c r="D2055" t="n">
        <v>10.2628</v>
      </c>
      <c r="E2055" t="n">
        <v>9.74</v>
      </c>
      <c r="F2055" t="n">
        <v>6.74</v>
      </c>
      <c r="G2055" t="n">
        <v>101.15</v>
      </c>
      <c r="H2055" t="n">
        <v>1.75</v>
      </c>
      <c r="I2055" t="n">
        <v>4</v>
      </c>
      <c r="J2055" t="n">
        <v>311.31</v>
      </c>
      <c r="K2055" t="n">
        <v>59.19</v>
      </c>
      <c r="L2055" t="n">
        <v>30.5</v>
      </c>
      <c r="M2055" t="n">
        <v>2</v>
      </c>
      <c r="N2055" t="n">
        <v>91.62</v>
      </c>
      <c r="O2055" t="n">
        <v>38629.19</v>
      </c>
      <c r="P2055" t="n">
        <v>103.44</v>
      </c>
      <c r="Q2055" t="n">
        <v>204.14</v>
      </c>
      <c r="R2055" t="n">
        <v>23.39</v>
      </c>
      <c r="S2055" t="n">
        <v>17.37</v>
      </c>
      <c r="T2055" t="n">
        <v>916.89</v>
      </c>
      <c r="U2055" t="n">
        <v>0.74</v>
      </c>
      <c r="V2055" t="n">
        <v>0.76</v>
      </c>
      <c r="W2055" t="n">
        <v>1.14</v>
      </c>
      <c r="X2055" t="n">
        <v>0.05</v>
      </c>
      <c r="Y2055" t="n">
        <v>1</v>
      </c>
      <c r="Z2055" t="n">
        <v>10</v>
      </c>
    </row>
    <row r="2056">
      <c r="A2056" t="n">
        <v>119</v>
      </c>
      <c r="B2056" t="n">
        <v>130</v>
      </c>
      <c r="C2056" t="inlineStr">
        <is>
          <t xml:space="preserve">CONCLUIDO	</t>
        </is>
      </c>
      <c r="D2056" t="n">
        <v>10.2649</v>
      </c>
      <c r="E2056" t="n">
        <v>9.74</v>
      </c>
      <c r="F2056" t="n">
        <v>6.74</v>
      </c>
      <c r="G2056" t="n">
        <v>101.12</v>
      </c>
      <c r="H2056" t="n">
        <v>1.76</v>
      </c>
      <c r="I2056" t="n">
        <v>4</v>
      </c>
      <c r="J2056" t="n">
        <v>311.86</v>
      </c>
      <c r="K2056" t="n">
        <v>59.19</v>
      </c>
      <c r="L2056" t="n">
        <v>30.75</v>
      </c>
      <c r="M2056" t="n">
        <v>2</v>
      </c>
      <c r="N2056" t="n">
        <v>91.91</v>
      </c>
      <c r="O2056" t="n">
        <v>38696.85</v>
      </c>
      <c r="P2056" t="n">
        <v>103.15</v>
      </c>
      <c r="Q2056" t="n">
        <v>204.14</v>
      </c>
      <c r="R2056" t="n">
        <v>23.4</v>
      </c>
      <c r="S2056" t="n">
        <v>17.37</v>
      </c>
      <c r="T2056" t="n">
        <v>921.2</v>
      </c>
      <c r="U2056" t="n">
        <v>0.74</v>
      </c>
      <c r="V2056" t="n">
        <v>0.76</v>
      </c>
      <c r="W2056" t="n">
        <v>1.14</v>
      </c>
      <c r="X2056" t="n">
        <v>0.05</v>
      </c>
      <c r="Y2056" t="n">
        <v>1</v>
      </c>
      <c r="Z2056" t="n">
        <v>10</v>
      </c>
    </row>
    <row r="2057">
      <c r="A2057" t="n">
        <v>120</v>
      </c>
      <c r="B2057" t="n">
        <v>130</v>
      </c>
      <c r="C2057" t="inlineStr">
        <is>
          <t xml:space="preserve">CONCLUIDO	</t>
        </is>
      </c>
      <c r="D2057" t="n">
        <v>10.2628</v>
      </c>
      <c r="E2057" t="n">
        <v>9.74</v>
      </c>
      <c r="F2057" t="n">
        <v>6.74</v>
      </c>
      <c r="G2057" t="n">
        <v>101.15</v>
      </c>
      <c r="H2057" t="n">
        <v>1.77</v>
      </c>
      <c r="I2057" t="n">
        <v>4</v>
      </c>
      <c r="J2057" t="n">
        <v>312.41</v>
      </c>
      <c r="K2057" t="n">
        <v>59.19</v>
      </c>
      <c r="L2057" t="n">
        <v>31</v>
      </c>
      <c r="M2057" t="n">
        <v>2</v>
      </c>
      <c r="N2057" t="n">
        <v>92.20999999999999</v>
      </c>
      <c r="O2057" t="n">
        <v>38764.53</v>
      </c>
      <c r="P2057" t="n">
        <v>103.02</v>
      </c>
      <c r="Q2057" t="n">
        <v>204.14</v>
      </c>
      <c r="R2057" t="n">
        <v>23.42</v>
      </c>
      <c r="S2057" t="n">
        <v>17.37</v>
      </c>
      <c r="T2057" t="n">
        <v>931.77</v>
      </c>
      <c r="U2057" t="n">
        <v>0.74</v>
      </c>
      <c r="V2057" t="n">
        <v>0.76</v>
      </c>
      <c r="W2057" t="n">
        <v>1.14</v>
      </c>
      <c r="X2057" t="n">
        <v>0.05</v>
      </c>
      <c r="Y2057" t="n">
        <v>1</v>
      </c>
      <c r="Z2057" t="n">
        <v>10</v>
      </c>
    </row>
    <row r="2058">
      <c r="A2058" t="n">
        <v>121</v>
      </c>
      <c r="B2058" t="n">
        <v>130</v>
      </c>
      <c r="C2058" t="inlineStr">
        <is>
          <t xml:space="preserve">CONCLUIDO	</t>
        </is>
      </c>
      <c r="D2058" t="n">
        <v>10.2696</v>
      </c>
      <c r="E2058" t="n">
        <v>9.74</v>
      </c>
      <c r="F2058" t="n">
        <v>6.74</v>
      </c>
      <c r="G2058" t="n">
        <v>101.05</v>
      </c>
      <c r="H2058" t="n">
        <v>1.78</v>
      </c>
      <c r="I2058" t="n">
        <v>4</v>
      </c>
      <c r="J2058" t="n">
        <v>312.96</v>
      </c>
      <c r="K2058" t="n">
        <v>59.19</v>
      </c>
      <c r="L2058" t="n">
        <v>31.25</v>
      </c>
      <c r="M2058" t="n">
        <v>2</v>
      </c>
      <c r="N2058" t="n">
        <v>92.51000000000001</v>
      </c>
      <c r="O2058" t="n">
        <v>38832.33</v>
      </c>
      <c r="P2058" t="n">
        <v>102.79</v>
      </c>
      <c r="Q2058" t="n">
        <v>204.14</v>
      </c>
      <c r="R2058" t="n">
        <v>23.16</v>
      </c>
      <c r="S2058" t="n">
        <v>17.37</v>
      </c>
      <c r="T2058" t="n">
        <v>803.86</v>
      </c>
      <c r="U2058" t="n">
        <v>0.75</v>
      </c>
      <c r="V2058" t="n">
        <v>0.76</v>
      </c>
      <c r="W2058" t="n">
        <v>1.14</v>
      </c>
      <c r="X2058" t="n">
        <v>0.05</v>
      </c>
      <c r="Y2058" t="n">
        <v>1</v>
      </c>
      <c r="Z2058" t="n">
        <v>10</v>
      </c>
    </row>
    <row r="2059">
      <c r="A2059" t="n">
        <v>122</v>
      </c>
      <c r="B2059" t="n">
        <v>130</v>
      </c>
      <c r="C2059" t="inlineStr">
        <is>
          <t xml:space="preserve">CONCLUIDO	</t>
        </is>
      </c>
      <c r="D2059" t="n">
        <v>10.2705</v>
      </c>
      <c r="E2059" t="n">
        <v>9.74</v>
      </c>
      <c r="F2059" t="n">
        <v>6.74</v>
      </c>
      <c r="G2059" t="n">
        <v>101.04</v>
      </c>
      <c r="H2059" t="n">
        <v>1.79</v>
      </c>
      <c r="I2059" t="n">
        <v>4</v>
      </c>
      <c r="J2059" t="n">
        <v>313.51</v>
      </c>
      <c r="K2059" t="n">
        <v>59.19</v>
      </c>
      <c r="L2059" t="n">
        <v>31.5</v>
      </c>
      <c r="M2059" t="n">
        <v>2</v>
      </c>
      <c r="N2059" t="n">
        <v>92.81</v>
      </c>
      <c r="O2059" t="n">
        <v>38900.27</v>
      </c>
      <c r="P2059" t="n">
        <v>102.67</v>
      </c>
      <c r="Q2059" t="n">
        <v>204.15</v>
      </c>
      <c r="R2059" t="n">
        <v>23.13</v>
      </c>
      <c r="S2059" t="n">
        <v>17.37</v>
      </c>
      <c r="T2059" t="n">
        <v>789</v>
      </c>
      <c r="U2059" t="n">
        <v>0.75</v>
      </c>
      <c r="V2059" t="n">
        <v>0.76</v>
      </c>
      <c r="W2059" t="n">
        <v>1.14</v>
      </c>
      <c r="X2059" t="n">
        <v>0.04</v>
      </c>
      <c r="Y2059" t="n">
        <v>1</v>
      </c>
      <c r="Z2059" t="n">
        <v>10</v>
      </c>
    </row>
    <row r="2060">
      <c r="A2060" t="n">
        <v>123</v>
      </c>
      <c r="B2060" t="n">
        <v>130</v>
      </c>
      <c r="C2060" t="inlineStr">
        <is>
          <t xml:space="preserve">CONCLUIDO	</t>
        </is>
      </c>
      <c r="D2060" t="n">
        <v>10.2713</v>
      </c>
      <c r="E2060" t="n">
        <v>9.74</v>
      </c>
      <c r="F2060" t="n">
        <v>6.74</v>
      </c>
      <c r="G2060" t="n">
        <v>101.03</v>
      </c>
      <c r="H2060" t="n">
        <v>1.8</v>
      </c>
      <c r="I2060" t="n">
        <v>4</v>
      </c>
      <c r="J2060" t="n">
        <v>314.06</v>
      </c>
      <c r="K2060" t="n">
        <v>59.19</v>
      </c>
      <c r="L2060" t="n">
        <v>31.75</v>
      </c>
      <c r="M2060" t="n">
        <v>2</v>
      </c>
      <c r="N2060" t="n">
        <v>93.12</v>
      </c>
      <c r="O2060" t="n">
        <v>38968.34</v>
      </c>
      <c r="P2060" t="n">
        <v>102.48</v>
      </c>
      <c r="Q2060" t="n">
        <v>204.14</v>
      </c>
      <c r="R2060" t="n">
        <v>23.11</v>
      </c>
      <c r="S2060" t="n">
        <v>17.37</v>
      </c>
      <c r="T2060" t="n">
        <v>778.48</v>
      </c>
      <c r="U2060" t="n">
        <v>0.75</v>
      </c>
      <c r="V2060" t="n">
        <v>0.76</v>
      </c>
      <c r="W2060" t="n">
        <v>1.14</v>
      </c>
      <c r="X2060" t="n">
        <v>0.04</v>
      </c>
      <c r="Y2060" t="n">
        <v>1</v>
      </c>
      <c r="Z2060" t="n">
        <v>10</v>
      </c>
    </row>
    <row r="2061">
      <c r="A2061" t="n">
        <v>124</v>
      </c>
      <c r="B2061" t="n">
        <v>130</v>
      </c>
      <c r="C2061" t="inlineStr">
        <is>
          <t xml:space="preserve">CONCLUIDO	</t>
        </is>
      </c>
      <c r="D2061" t="n">
        <v>10.271</v>
      </c>
      <c r="E2061" t="n">
        <v>9.74</v>
      </c>
      <c r="F2061" t="n">
        <v>6.74</v>
      </c>
      <c r="G2061" t="n">
        <v>101.03</v>
      </c>
      <c r="H2061" t="n">
        <v>1.81</v>
      </c>
      <c r="I2061" t="n">
        <v>4</v>
      </c>
      <c r="J2061" t="n">
        <v>314.61</v>
      </c>
      <c r="K2061" t="n">
        <v>59.19</v>
      </c>
      <c r="L2061" t="n">
        <v>32</v>
      </c>
      <c r="M2061" t="n">
        <v>2</v>
      </c>
      <c r="N2061" t="n">
        <v>93.42</v>
      </c>
      <c r="O2061" t="n">
        <v>39036.55</v>
      </c>
      <c r="P2061" t="n">
        <v>102.31</v>
      </c>
      <c r="Q2061" t="n">
        <v>204.14</v>
      </c>
      <c r="R2061" t="n">
        <v>23.18</v>
      </c>
      <c r="S2061" t="n">
        <v>17.37</v>
      </c>
      <c r="T2061" t="n">
        <v>811.2</v>
      </c>
      <c r="U2061" t="n">
        <v>0.75</v>
      </c>
      <c r="V2061" t="n">
        <v>0.76</v>
      </c>
      <c r="W2061" t="n">
        <v>1.14</v>
      </c>
      <c r="X2061" t="n">
        <v>0.04</v>
      </c>
      <c r="Y2061" t="n">
        <v>1</v>
      </c>
      <c r="Z2061" t="n">
        <v>10</v>
      </c>
    </row>
    <row r="2062">
      <c r="A2062" t="n">
        <v>125</v>
      </c>
      <c r="B2062" t="n">
        <v>130</v>
      </c>
      <c r="C2062" t="inlineStr">
        <is>
          <t xml:space="preserve">CONCLUIDO	</t>
        </is>
      </c>
      <c r="D2062" t="n">
        <v>10.2699</v>
      </c>
      <c r="E2062" t="n">
        <v>9.74</v>
      </c>
      <c r="F2062" t="n">
        <v>6.74</v>
      </c>
      <c r="G2062" t="n">
        <v>101.05</v>
      </c>
      <c r="H2062" t="n">
        <v>1.82</v>
      </c>
      <c r="I2062" t="n">
        <v>4</v>
      </c>
      <c r="J2062" t="n">
        <v>315.17</v>
      </c>
      <c r="K2062" t="n">
        <v>59.19</v>
      </c>
      <c r="L2062" t="n">
        <v>32.25</v>
      </c>
      <c r="M2062" t="n">
        <v>2</v>
      </c>
      <c r="N2062" t="n">
        <v>93.72</v>
      </c>
      <c r="O2062" t="n">
        <v>39104.89</v>
      </c>
      <c r="P2062" t="n">
        <v>102.14</v>
      </c>
      <c r="Q2062" t="n">
        <v>204.14</v>
      </c>
      <c r="R2062" t="n">
        <v>23.23</v>
      </c>
      <c r="S2062" t="n">
        <v>17.37</v>
      </c>
      <c r="T2062" t="n">
        <v>838.62</v>
      </c>
      <c r="U2062" t="n">
        <v>0.75</v>
      </c>
      <c r="V2062" t="n">
        <v>0.76</v>
      </c>
      <c r="W2062" t="n">
        <v>1.14</v>
      </c>
      <c r="X2062" t="n">
        <v>0.05</v>
      </c>
      <c r="Y2062" t="n">
        <v>1</v>
      </c>
      <c r="Z2062" t="n">
        <v>10</v>
      </c>
    </row>
    <row r="2063">
      <c r="A2063" t="n">
        <v>126</v>
      </c>
      <c r="B2063" t="n">
        <v>130</v>
      </c>
      <c r="C2063" t="inlineStr">
        <is>
          <t xml:space="preserve">CONCLUIDO	</t>
        </is>
      </c>
      <c r="D2063" t="n">
        <v>10.2707</v>
      </c>
      <c r="E2063" t="n">
        <v>9.74</v>
      </c>
      <c r="F2063" t="n">
        <v>6.74</v>
      </c>
      <c r="G2063" t="n">
        <v>101.04</v>
      </c>
      <c r="H2063" t="n">
        <v>1.83</v>
      </c>
      <c r="I2063" t="n">
        <v>4</v>
      </c>
      <c r="J2063" t="n">
        <v>315.72</v>
      </c>
      <c r="K2063" t="n">
        <v>59.19</v>
      </c>
      <c r="L2063" t="n">
        <v>32.5</v>
      </c>
      <c r="M2063" t="n">
        <v>2</v>
      </c>
      <c r="N2063" t="n">
        <v>94.03</v>
      </c>
      <c r="O2063" t="n">
        <v>39173.37</v>
      </c>
      <c r="P2063" t="n">
        <v>102.05</v>
      </c>
      <c r="Q2063" t="n">
        <v>204.14</v>
      </c>
      <c r="R2063" t="n">
        <v>23.24</v>
      </c>
      <c r="S2063" t="n">
        <v>17.37</v>
      </c>
      <c r="T2063" t="n">
        <v>840.46</v>
      </c>
      <c r="U2063" t="n">
        <v>0.75</v>
      </c>
      <c r="V2063" t="n">
        <v>0.76</v>
      </c>
      <c r="W2063" t="n">
        <v>1.14</v>
      </c>
      <c r="X2063" t="n">
        <v>0.04</v>
      </c>
      <c r="Y2063" t="n">
        <v>1</v>
      </c>
      <c r="Z2063" t="n">
        <v>10</v>
      </c>
    </row>
    <row r="2064">
      <c r="A2064" t="n">
        <v>127</v>
      </c>
      <c r="B2064" t="n">
        <v>130</v>
      </c>
      <c r="C2064" t="inlineStr">
        <is>
          <t xml:space="preserve">CONCLUIDO	</t>
        </is>
      </c>
      <c r="D2064" t="n">
        <v>10.2658</v>
      </c>
      <c r="E2064" t="n">
        <v>9.74</v>
      </c>
      <c r="F2064" t="n">
        <v>6.74</v>
      </c>
      <c r="G2064" t="n">
        <v>101.11</v>
      </c>
      <c r="H2064" t="n">
        <v>1.84</v>
      </c>
      <c r="I2064" t="n">
        <v>4</v>
      </c>
      <c r="J2064" t="n">
        <v>316.28</v>
      </c>
      <c r="K2064" t="n">
        <v>59.19</v>
      </c>
      <c r="L2064" t="n">
        <v>32.75</v>
      </c>
      <c r="M2064" t="n">
        <v>2</v>
      </c>
      <c r="N2064" t="n">
        <v>94.33</v>
      </c>
      <c r="O2064" t="n">
        <v>39241.99</v>
      </c>
      <c r="P2064" t="n">
        <v>101.96</v>
      </c>
      <c r="Q2064" t="n">
        <v>204.14</v>
      </c>
      <c r="R2064" t="n">
        <v>23.3</v>
      </c>
      <c r="S2064" t="n">
        <v>17.37</v>
      </c>
      <c r="T2064" t="n">
        <v>870.52</v>
      </c>
      <c r="U2064" t="n">
        <v>0.75</v>
      </c>
      <c r="V2064" t="n">
        <v>0.76</v>
      </c>
      <c r="W2064" t="n">
        <v>1.14</v>
      </c>
      <c r="X2064" t="n">
        <v>0.05</v>
      </c>
      <c r="Y2064" t="n">
        <v>1</v>
      </c>
      <c r="Z2064" t="n">
        <v>10</v>
      </c>
    </row>
    <row r="2065">
      <c r="A2065" t="n">
        <v>128</v>
      </c>
      <c r="B2065" t="n">
        <v>130</v>
      </c>
      <c r="C2065" t="inlineStr">
        <is>
          <t xml:space="preserve">CONCLUIDO	</t>
        </is>
      </c>
      <c r="D2065" t="n">
        <v>10.264</v>
      </c>
      <c r="E2065" t="n">
        <v>9.74</v>
      </c>
      <c r="F2065" t="n">
        <v>6.74</v>
      </c>
      <c r="G2065" t="n">
        <v>101.13</v>
      </c>
      <c r="H2065" t="n">
        <v>1.86</v>
      </c>
      <c r="I2065" t="n">
        <v>4</v>
      </c>
      <c r="J2065" t="n">
        <v>316.84</v>
      </c>
      <c r="K2065" t="n">
        <v>59.19</v>
      </c>
      <c r="L2065" t="n">
        <v>33</v>
      </c>
      <c r="M2065" t="n">
        <v>2</v>
      </c>
      <c r="N2065" t="n">
        <v>94.64</v>
      </c>
      <c r="O2065" t="n">
        <v>39310.75</v>
      </c>
      <c r="P2065" t="n">
        <v>101.74</v>
      </c>
      <c r="Q2065" t="n">
        <v>204.14</v>
      </c>
      <c r="R2065" t="n">
        <v>23.4</v>
      </c>
      <c r="S2065" t="n">
        <v>17.37</v>
      </c>
      <c r="T2065" t="n">
        <v>922.46</v>
      </c>
      <c r="U2065" t="n">
        <v>0.74</v>
      </c>
      <c r="V2065" t="n">
        <v>0.76</v>
      </c>
      <c r="W2065" t="n">
        <v>1.14</v>
      </c>
      <c r="X2065" t="n">
        <v>0.05</v>
      </c>
      <c r="Y2065" t="n">
        <v>1</v>
      </c>
      <c r="Z2065" t="n">
        <v>10</v>
      </c>
    </row>
    <row r="2066">
      <c r="A2066" t="n">
        <v>129</v>
      </c>
      <c r="B2066" t="n">
        <v>130</v>
      </c>
      <c r="C2066" t="inlineStr">
        <is>
          <t xml:space="preserve">CONCLUIDO	</t>
        </is>
      </c>
      <c r="D2066" t="n">
        <v>10.2634</v>
      </c>
      <c r="E2066" t="n">
        <v>9.74</v>
      </c>
      <c r="F2066" t="n">
        <v>6.74</v>
      </c>
      <c r="G2066" t="n">
        <v>101.14</v>
      </c>
      <c r="H2066" t="n">
        <v>1.87</v>
      </c>
      <c r="I2066" t="n">
        <v>4</v>
      </c>
      <c r="J2066" t="n">
        <v>317.39</v>
      </c>
      <c r="K2066" t="n">
        <v>59.19</v>
      </c>
      <c r="L2066" t="n">
        <v>33.25</v>
      </c>
      <c r="M2066" t="n">
        <v>2</v>
      </c>
      <c r="N2066" t="n">
        <v>94.95</v>
      </c>
      <c r="O2066" t="n">
        <v>39379.65</v>
      </c>
      <c r="P2066" t="n">
        <v>101.56</v>
      </c>
      <c r="Q2066" t="n">
        <v>204.14</v>
      </c>
      <c r="R2066" t="n">
        <v>23.38</v>
      </c>
      <c r="S2066" t="n">
        <v>17.37</v>
      </c>
      <c r="T2066" t="n">
        <v>911.96</v>
      </c>
      <c r="U2066" t="n">
        <v>0.74</v>
      </c>
      <c r="V2066" t="n">
        <v>0.76</v>
      </c>
      <c r="W2066" t="n">
        <v>1.14</v>
      </c>
      <c r="X2066" t="n">
        <v>0.05</v>
      </c>
      <c r="Y2066" t="n">
        <v>1</v>
      </c>
      <c r="Z2066" t="n">
        <v>10</v>
      </c>
    </row>
    <row r="2067">
      <c r="A2067" t="n">
        <v>130</v>
      </c>
      <c r="B2067" t="n">
        <v>130</v>
      </c>
      <c r="C2067" t="inlineStr">
        <is>
          <t xml:space="preserve">CONCLUIDO	</t>
        </is>
      </c>
      <c r="D2067" t="n">
        <v>10.2696</v>
      </c>
      <c r="E2067" t="n">
        <v>9.74</v>
      </c>
      <c r="F2067" t="n">
        <v>6.74</v>
      </c>
      <c r="G2067" t="n">
        <v>101.05</v>
      </c>
      <c r="H2067" t="n">
        <v>1.88</v>
      </c>
      <c r="I2067" t="n">
        <v>4</v>
      </c>
      <c r="J2067" t="n">
        <v>317.95</v>
      </c>
      <c r="K2067" t="n">
        <v>59.19</v>
      </c>
      <c r="L2067" t="n">
        <v>33.5</v>
      </c>
      <c r="M2067" t="n">
        <v>2</v>
      </c>
      <c r="N2067" t="n">
        <v>95.26000000000001</v>
      </c>
      <c r="O2067" t="n">
        <v>39448.69</v>
      </c>
      <c r="P2067" t="n">
        <v>101.29</v>
      </c>
      <c r="Q2067" t="n">
        <v>204.15</v>
      </c>
      <c r="R2067" t="n">
        <v>23.26</v>
      </c>
      <c r="S2067" t="n">
        <v>17.37</v>
      </c>
      <c r="T2067" t="n">
        <v>854.13</v>
      </c>
      <c r="U2067" t="n">
        <v>0.75</v>
      </c>
      <c r="V2067" t="n">
        <v>0.76</v>
      </c>
      <c r="W2067" t="n">
        <v>1.14</v>
      </c>
      <c r="X2067" t="n">
        <v>0.05</v>
      </c>
      <c r="Y2067" t="n">
        <v>1</v>
      </c>
      <c r="Z2067" t="n">
        <v>10</v>
      </c>
    </row>
    <row r="2068">
      <c r="A2068" t="n">
        <v>131</v>
      </c>
      <c r="B2068" t="n">
        <v>130</v>
      </c>
      <c r="C2068" t="inlineStr">
        <is>
          <t xml:space="preserve">CONCLUIDO	</t>
        </is>
      </c>
      <c r="D2068" t="n">
        <v>10.2681</v>
      </c>
      <c r="E2068" t="n">
        <v>9.74</v>
      </c>
      <c r="F2068" t="n">
        <v>6.74</v>
      </c>
      <c r="G2068" t="n">
        <v>101.08</v>
      </c>
      <c r="H2068" t="n">
        <v>1.89</v>
      </c>
      <c r="I2068" t="n">
        <v>4</v>
      </c>
      <c r="J2068" t="n">
        <v>318.52</v>
      </c>
      <c r="K2068" t="n">
        <v>59.19</v>
      </c>
      <c r="L2068" t="n">
        <v>33.75</v>
      </c>
      <c r="M2068" t="n">
        <v>2</v>
      </c>
      <c r="N2068" t="n">
        <v>95.56999999999999</v>
      </c>
      <c r="O2068" t="n">
        <v>39517.87</v>
      </c>
      <c r="P2068" t="n">
        <v>101.1</v>
      </c>
      <c r="Q2068" t="n">
        <v>204.14</v>
      </c>
      <c r="R2068" t="n">
        <v>23.26</v>
      </c>
      <c r="S2068" t="n">
        <v>17.37</v>
      </c>
      <c r="T2068" t="n">
        <v>850.26</v>
      </c>
      <c r="U2068" t="n">
        <v>0.75</v>
      </c>
      <c r="V2068" t="n">
        <v>0.76</v>
      </c>
      <c r="W2068" t="n">
        <v>1.14</v>
      </c>
      <c r="X2068" t="n">
        <v>0.05</v>
      </c>
      <c r="Y2068" t="n">
        <v>1</v>
      </c>
      <c r="Z2068" t="n">
        <v>10</v>
      </c>
    </row>
    <row r="2069">
      <c r="A2069" t="n">
        <v>132</v>
      </c>
      <c r="B2069" t="n">
        <v>130</v>
      </c>
      <c r="C2069" t="inlineStr">
        <is>
          <t xml:space="preserve">CONCLUIDO	</t>
        </is>
      </c>
      <c r="D2069" t="n">
        <v>10.2669</v>
      </c>
      <c r="E2069" t="n">
        <v>9.74</v>
      </c>
      <c r="F2069" t="n">
        <v>6.74</v>
      </c>
      <c r="G2069" t="n">
        <v>101.09</v>
      </c>
      <c r="H2069" t="n">
        <v>1.9</v>
      </c>
      <c r="I2069" t="n">
        <v>4</v>
      </c>
      <c r="J2069" t="n">
        <v>319.08</v>
      </c>
      <c r="K2069" t="n">
        <v>59.19</v>
      </c>
      <c r="L2069" t="n">
        <v>34</v>
      </c>
      <c r="M2069" t="n">
        <v>2</v>
      </c>
      <c r="N2069" t="n">
        <v>95.88</v>
      </c>
      <c r="O2069" t="n">
        <v>39587.19</v>
      </c>
      <c r="P2069" t="n">
        <v>101.05</v>
      </c>
      <c r="Q2069" t="n">
        <v>204.14</v>
      </c>
      <c r="R2069" t="n">
        <v>23.32</v>
      </c>
      <c r="S2069" t="n">
        <v>17.37</v>
      </c>
      <c r="T2069" t="n">
        <v>881.5</v>
      </c>
      <c r="U2069" t="n">
        <v>0.75</v>
      </c>
      <c r="V2069" t="n">
        <v>0.76</v>
      </c>
      <c r="W2069" t="n">
        <v>1.14</v>
      </c>
      <c r="X2069" t="n">
        <v>0.05</v>
      </c>
      <c r="Y2069" t="n">
        <v>1</v>
      </c>
      <c r="Z2069" t="n">
        <v>10</v>
      </c>
    </row>
    <row r="2070">
      <c r="A2070" t="n">
        <v>133</v>
      </c>
      <c r="B2070" t="n">
        <v>130</v>
      </c>
      <c r="C2070" t="inlineStr">
        <is>
          <t xml:space="preserve">CONCLUIDO	</t>
        </is>
      </c>
      <c r="D2070" t="n">
        <v>10.2678</v>
      </c>
      <c r="E2070" t="n">
        <v>9.74</v>
      </c>
      <c r="F2070" t="n">
        <v>6.74</v>
      </c>
      <c r="G2070" t="n">
        <v>101.08</v>
      </c>
      <c r="H2070" t="n">
        <v>1.91</v>
      </c>
      <c r="I2070" t="n">
        <v>4</v>
      </c>
      <c r="J2070" t="n">
        <v>319.64</v>
      </c>
      <c r="K2070" t="n">
        <v>59.19</v>
      </c>
      <c r="L2070" t="n">
        <v>34.25</v>
      </c>
      <c r="M2070" t="n">
        <v>2</v>
      </c>
      <c r="N2070" t="n">
        <v>96.2</v>
      </c>
      <c r="O2070" t="n">
        <v>39656.65</v>
      </c>
      <c r="P2070" t="n">
        <v>100.9</v>
      </c>
      <c r="Q2070" t="n">
        <v>204.16</v>
      </c>
      <c r="R2070" t="n">
        <v>23.2</v>
      </c>
      <c r="S2070" t="n">
        <v>17.37</v>
      </c>
      <c r="T2070" t="n">
        <v>822.86</v>
      </c>
      <c r="U2070" t="n">
        <v>0.75</v>
      </c>
      <c r="V2070" t="n">
        <v>0.76</v>
      </c>
      <c r="W2070" t="n">
        <v>1.14</v>
      </c>
      <c r="X2070" t="n">
        <v>0.05</v>
      </c>
      <c r="Y2070" t="n">
        <v>1</v>
      </c>
      <c r="Z2070" t="n">
        <v>10</v>
      </c>
    </row>
    <row r="2071">
      <c r="A2071" t="n">
        <v>134</v>
      </c>
      <c r="B2071" t="n">
        <v>130</v>
      </c>
      <c r="C2071" t="inlineStr">
        <is>
          <t xml:space="preserve">CONCLUIDO	</t>
        </is>
      </c>
      <c r="D2071" t="n">
        <v>10.2678</v>
      </c>
      <c r="E2071" t="n">
        <v>9.74</v>
      </c>
      <c r="F2071" t="n">
        <v>6.74</v>
      </c>
      <c r="G2071" t="n">
        <v>101.08</v>
      </c>
      <c r="H2071" t="n">
        <v>1.92</v>
      </c>
      <c r="I2071" t="n">
        <v>4</v>
      </c>
      <c r="J2071" t="n">
        <v>320.21</v>
      </c>
      <c r="K2071" t="n">
        <v>59.19</v>
      </c>
      <c r="L2071" t="n">
        <v>34.5</v>
      </c>
      <c r="M2071" t="n">
        <v>2</v>
      </c>
      <c r="N2071" t="n">
        <v>96.51000000000001</v>
      </c>
      <c r="O2071" t="n">
        <v>39726.26</v>
      </c>
      <c r="P2071" t="n">
        <v>100.62</v>
      </c>
      <c r="Q2071" t="n">
        <v>204.14</v>
      </c>
      <c r="R2071" t="n">
        <v>23.31</v>
      </c>
      <c r="S2071" t="n">
        <v>17.37</v>
      </c>
      <c r="T2071" t="n">
        <v>875.9299999999999</v>
      </c>
      <c r="U2071" t="n">
        <v>0.75</v>
      </c>
      <c r="V2071" t="n">
        <v>0.76</v>
      </c>
      <c r="W2071" t="n">
        <v>1.14</v>
      </c>
      <c r="X2071" t="n">
        <v>0.05</v>
      </c>
      <c r="Y2071" t="n">
        <v>1</v>
      </c>
      <c r="Z2071" t="n">
        <v>10</v>
      </c>
    </row>
    <row r="2072">
      <c r="A2072" t="n">
        <v>135</v>
      </c>
      <c r="B2072" t="n">
        <v>130</v>
      </c>
      <c r="C2072" t="inlineStr">
        <is>
          <t xml:space="preserve">CONCLUIDO	</t>
        </is>
      </c>
      <c r="D2072" t="n">
        <v>10.2646</v>
      </c>
      <c r="E2072" t="n">
        <v>9.74</v>
      </c>
      <c r="F2072" t="n">
        <v>6.74</v>
      </c>
      <c r="G2072" t="n">
        <v>101.12</v>
      </c>
      <c r="H2072" t="n">
        <v>1.93</v>
      </c>
      <c r="I2072" t="n">
        <v>4</v>
      </c>
      <c r="J2072" t="n">
        <v>320.77</v>
      </c>
      <c r="K2072" t="n">
        <v>59.19</v>
      </c>
      <c r="L2072" t="n">
        <v>34.75</v>
      </c>
      <c r="M2072" t="n">
        <v>2</v>
      </c>
      <c r="N2072" t="n">
        <v>96.83</v>
      </c>
      <c r="O2072" t="n">
        <v>39796.01</v>
      </c>
      <c r="P2072" t="n">
        <v>100.41</v>
      </c>
      <c r="Q2072" t="n">
        <v>204.14</v>
      </c>
      <c r="R2072" t="n">
        <v>23.39</v>
      </c>
      <c r="S2072" t="n">
        <v>17.37</v>
      </c>
      <c r="T2072" t="n">
        <v>919.1900000000001</v>
      </c>
      <c r="U2072" t="n">
        <v>0.74</v>
      </c>
      <c r="V2072" t="n">
        <v>0.76</v>
      </c>
      <c r="W2072" t="n">
        <v>1.14</v>
      </c>
      <c r="X2072" t="n">
        <v>0.05</v>
      </c>
      <c r="Y2072" t="n">
        <v>1</v>
      </c>
      <c r="Z2072" t="n">
        <v>10</v>
      </c>
    </row>
    <row r="2073">
      <c r="A2073" t="n">
        <v>136</v>
      </c>
      <c r="B2073" t="n">
        <v>130</v>
      </c>
      <c r="C2073" t="inlineStr">
        <is>
          <t xml:space="preserve">CONCLUIDO	</t>
        </is>
      </c>
      <c r="D2073" t="n">
        <v>10.2608</v>
      </c>
      <c r="E2073" t="n">
        <v>9.75</v>
      </c>
      <c r="F2073" t="n">
        <v>6.75</v>
      </c>
      <c r="G2073" t="n">
        <v>101.18</v>
      </c>
      <c r="H2073" t="n">
        <v>1.94</v>
      </c>
      <c r="I2073" t="n">
        <v>4</v>
      </c>
      <c r="J2073" t="n">
        <v>321.34</v>
      </c>
      <c r="K2073" t="n">
        <v>59.19</v>
      </c>
      <c r="L2073" t="n">
        <v>35</v>
      </c>
      <c r="M2073" t="n">
        <v>2</v>
      </c>
      <c r="N2073" t="n">
        <v>97.14</v>
      </c>
      <c r="O2073" t="n">
        <v>39865.91</v>
      </c>
      <c r="P2073" t="n">
        <v>100.1</v>
      </c>
      <c r="Q2073" t="n">
        <v>204.14</v>
      </c>
      <c r="R2073" t="n">
        <v>23.42</v>
      </c>
      <c r="S2073" t="n">
        <v>17.37</v>
      </c>
      <c r="T2073" t="n">
        <v>931.39</v>
      </c>
      <c r="U2073" t="n">
        <v>0.74</v>
      </c>
      <c r="V2073" t="n">
        <v>0.76</v>
      </c>
      <c r="W2073" t="n">
        <v>1.15</v>
      </c>
      <c r="X2073" t="n">
        <v>0.05</v>
      </c>
      <c r="Y2073" t="n">
        <v>1</v>
      </c>
      <c r="Z2073" t="n">
        <v>10</v>
      </c>
    </row>
    <row r="2074">
      <c r="A2074" t="n">
        <v>137</v>
      </c>
      <c r="B2074" t="n">
        <v>130</v>
      </c>
      <c r="C2074" t="inlineStr">
        <is>
          <t xml:space="preserve">CONCLUIDO	</t>
        </is>
      </c>
      <c r="D2074" t="n">
        <v>10.2669</v>
      </c>
      <c r="E2074" t="n">
        <v>9.74</v>
      </c>
      <c r="F2074" t="n">
        <v>6.74</v>
      </c>
      <c r="G2074" t="n">
        <v>101.09</v>
      </c>
      <c r="H2074" t="n">
        <v>1.95</v>
      </c>
      <c r="I2074" t="n">
        <v>4</v>
      </c>
      <c r="J2074" t="n">
        <v>321.91</v>
      </c>
      <c r="K2074" t="n">
        <v>59.19</v>
      </c>
      <c r="L2074" t="n">
        <v>35.25</v>
      </c>
      <c r="M2074" t="n">
        <v>2</v>
      </c>
      <c r="N2074" t="n">
        <v>97.45999999999999</v>
      </c>
      <c r="O2074" t="n">
        <v>39935.96</v>
      </c>
      <c r="P2074" t="n">
        <v>99.81999999999999</v>
      </c>
      <c r="Q2074" t="n">
        <v>204.14</v>
      </c>
      <c r="R2074" t="n">
        <v>23.33</v>
      </c>
      <c r="S2074" t="n">
        <v>17.37</v>
      </c>
      <c r="T2074" t="n">
        <v>889.29</v>
      </c>
      <c r="U2074" t="n">
        <v>0.74</v>
      </c>
      <c r="V2074" t="n">
        <v>0.76</v>
      </c>
      <c r="W2074" t="n">
        <v>1.14</v>
      </c>
      <c r="X2074" t="n">
        <v>0.05</v>
      </c>
      <c r="Y2074" t="n">
        <v>1</v>
      </c>
      <c r="Z2074" t="n">
        <v>10</v>
      </c>
    </row>
    <row r="2075">
      <c r="A2075" t="n">
        <v>138</v>
      </c>
      <c r="B2075" t="n">
        <v>130</v>
      </c>
      <c r="C2075" t="inlineStr">
        <is>
          <t xml:space="preserve">CONCLUIDO	</t>
        </is>
      </c>
      <c r="D2075" t="n">
        <v>10.3439</v>
      </c>
      <c r="E2075" t="n">
        <v>9.67</v>
      </c>
      <c r="F2075" t="n">
        <v>6.72</v>
      </c>
      <c r="G2075" t="n">
        <v>134.32</v>
      </c>
      <c r="H2075" t="n">
        <v>1.96</v>
      </c>
      <c r="I2075" t="n">
        <v>3</v>
      </c>
      <c r="J2075" t="n">
        <v>322.47</v>
      </c>
      <c r="K2075" t="n">
        <v>59.19</v>
      </c>
      <c r="L2075" t="n">
        <v>35.5</v>
      </c>
      <c r="M2075" t="n">
        <v>1</v>
      </c>
      <c r="N2075" t="n">
        <v>97.78</v>
      </c>
      <c r="O2075" t="n">
        <v>40006.15</v>
      </c>
      <c r="P2075" t="n">
        <v>99.05</v>
      </c>
      <c r="Q2075" t="n">
        <v>204.14</v>
      </c>
      <c r="R2075" t="n">
        <v>22.58</v>
      </c>
      <c r="S2075" t="n">
        <v>17.37</v>
      </c>
      <c r="T2075" t="n">
        <v>516.29</v>
      </c>
      <c r="U2075" t="n">
        <v>0.77</v>
      </c>
      <c r="V2075" t="n">
        <v>0.76</v>
      </c>
      <c r="W2075" t="n">
        <v>1.14</v>
      </c>
      <c r="X2075" t="n">
        <v>0.02</v>
      </c>
      <c r="Y2075" t="n">
        <v>1</v>
      </c>
      <c r="Z2075" t="n">
        <v>10</v>
      </c>
    </row>
    <row r="2076">
      <c r="A2076" t="n">
        <v>139</v>
      </c>
      <c r="B2076" t="n">
        <v>130</v>
      </c>
      <c r="C2076" t="inlineStr">
        <is>
          <t xml:space="preserve">CONCLUIDO	</t>
        </is>
      </c>
      <c r="D2076" t="n">
        <v>10.3427</v>
      </c>
      <c r="E2076" t="n">
        <v>9.67</v>
      </c>
      <c r="F2076" t="n">
        <v>6.72</v>
      </c>
      <c r="G2076" t="n">
        <v>134.34</v>
      </c>
      <c r="H2076" t="n">
        <v>1.97</v>
      </c>
      <c r="I2076" t="n">
        <v>3</v>
      </c>
      <c r="J2076" t="n">
        <v>323.04</v>
      </c>
      <c r="K2076" t="n">
        <v>59.19</v>
      </c>
      <c r="L2076" t="n">
        <v>35.75</v>
      </c>
      <c r="M2076" t="n">
        <v>1</v>
      </c>
      <c r="N2076" t="n">
        <v>98.09999999999999</v>
      </c>
      <c r="O2076" t="n">
        <v>40076.49</v>
      </c>
      <c r="P2076" t="n">
        <v>99.34999999999999</v>
      </c>
      <c r="Q2076" t="n">
        <v>204.14</v>
      </c>
      <c r="R2076" t="n">
        <v>22.63</v>
      </c>
      <c r="S2076" t="n">
        <v>17.37</v>
      </c>
      <c r="T2076" t="n">
        <v>540.03</v>
      </c>
      <c r="U2076" t="n">
        <v>0.77</v>
      </c>
      <c r="V2076" t="n">
        <v>0.76</v>
      </c>
      <c r="W2076" t="n">
        <v>1.14</v>
      </c>
      <c r="X2076" t="n">
        <v>0.03</v>
      </c>
      <c r="Y2076" t="n">
        <v>1</v>
      </c>
      <c r="Z2076" t="n">
        <v>10</v>
      </c>
    </row>
    <row r="2077">
      <c r="A2077" t="n">
        <v>140</v>
      </c>
      <c r="B2077" t="n">
        <v>130</v>
      </c>
      <c r="C2077" t="inlineStr">
        <is>
          <t xml:space="preserve">CONCLUIDO	</t>
        </is>
      </c>
      <c r="D2077" t="n">
        <v>10.3425</v>
      </c>
      <c r="E2077" t="n">
        <v>9.67</v>
      </c>
      <c r="F2077" t="n">
        <v>6.72</v>
      </c>
      <c r="G2077" t="n">
        <v>134.34</v>
      </c>
      <c r="H2077" t="n">
        <v>1.98</v>
      </c>
      <c r="I2077" t="n">
        <v>3</v>
      </c>
      <c r="J2077" t="n">
        <v>323.62</v>
      </c>
      <c r="K2077" t="n">
        <v>59.19</v>
      </c>
      <c r="L2077" t="n">
        <v>36</v>
      </c>
      <c r="M2077" t="n">
        <v>1</v>
      </c>
      <c r="N2077" t="n">
        <v>98.42</v>
      </c>
      <c r="O2077" t="n">
        <v>40147.11</v>
      </c>
      <c r="P2077" t="n">
        <v>99.54000000000001</v>
      </c>
      <c r="Q2077" t="n">
        <v>204.14</v>
      </c>
      <c r="R2077" t="n">
        <v>22.64</v>
      </c>
      <c r="S2077" t="n">
        <v>17.37</v>
      </c>
      <c r="T2077" t="n">
        <v>546.2</v>
      </c>
      <c r="U2077" t="n">
        <v>0.77</v>
      </c>
      <c r="V2077" t="n">
        <v>0.76</v>
      </c>
      <c r="W2077" t="n">
        <v>1.14</v>
      </c>
      <c r="X2077" t="n">
        <v>0.03</v>
      </c>
      <c r="Y2077" t="n">
        <v>1</v>
      </c>
      <c r="Z2077" t="n">
        <v>10</v>
      </c>
    </row>
    <row r="2078">
      <c r="A2078" t="n">
        <v>141</v>
      </c>
      <c r="B2078" t="n">
        <v>130</v>
      </c>
      <c r="C2078" t="inlineStr">
        <is>
          <t xml:space="preserve">CONCLUIDO	</t>
        </is>
      </c>
      <c r="D2078" t="n">
        <v>10.3383</v>
      </c>
      <c r="E2078" t="n">
        <v>9.67</v>
      </c>
      <c r="F2078" t="n">
        <v>6.72</v>
      </c>
      <c r="G2078" t="n">
        <v>134.42</v>
      </c>
      <c r="H2078" t="n">
        <v>1.99</v>
      </c>
      <c r="I2078" t="n">
        <v>3</v>
      </c>
      <c r="J2078" t="n">
        <v>324.19</v>
      </c>
      <c r="K2078" t="n">
        <v>59.19</v>
      </c>
      <c r="L2078" t="n">
        <v>36.25</v>
      </c>
      <c r="M2078" t="n">
        <v>1</v>
      </c>
      <c r="N2078" t="n">
        <v>98.75</v>
      </c>
      <c r="O2078" t="n">
        <v>40217.75</v>
      </c>
      <c r="P2078" t="n">
        <v>99.8</v>
      </c>
      <c r="Q2078" t="n">
        <v>204.17</v>
      </c>
      <c r="R2078" t="n">
        <v>22.7</v>
      </c>
      <c r="S2078" t="n">
        <v>17.37</v>
      </c>
      <c r="T2078" t="n">
        <v>576.63</v>
      </c>
      <c r="U2078" t="n">
        <v>0.77</v>
      </c>
      <c r="V2078" t="n">
        <v>0.76</v>
      </c>
      <c r="W2078" t="n">
        <v>1.14</v>
      </c>
      <c r="X2078" t="n">
        <v>0.03</v>
      </c>
      <c r="Y2078" t="n">
        <v>1</v>
      </c>
      <c r="Z2078" t="n">
        <v>10</v>
      </c>
    </row>
    <row r="2079">
      <c r="A2079" t="n">
        <v>142</v>
      </c>
      <c r="B2079" t="n">
        <v>130</v>
      </c>
      <c r="C2079" t="inlineStr">
        <is>
          <t xml:space="preserve">CONCLUIDO	</t>
        </is>
      </c>
      <c r="D2079" t="n">
        <v>10.3404</v>
      </c>
      <c r="E2079" t="n">
        <v>9.67</v>
      </c>
      <c r="F2079" t="n">
        <v>6.72</v>
      </c>
      <c r="G2079" t="n">
        <v>134.38</v>
      </c>
      <c r="H2079" t="n">
        <v>2</v>
      </c>
      <c r="I2079" t="n">
        <v>3</v>
      </c>
      <c r="J2079" t="n">
        <v>324.76</v>
      </c>
      <c r="K2079" t="n">
        <v>59.19</v>
      </c>
      <c r="L2079" t="n">
        <v>36.5</v>
      </c>
      <c r="M2079" t="n">
        <v>1</v>
      </c>
      <c r="N2079" t="n">
        <v>99.06999999999999</v>
      </c>
      <c r="O2079" t="n">
        <v>40288.55</v>
      </c>
      <c r="P2079" t="n">
        <v>99.97</v>
      </c>
      <c r="Q2079" t="n">
        <v>204.14</v>
      </c>
      <c r="R2079" t="n">
        <v>22.66</v>
      </c>
      <c r="S2079" t="n">
        <v>17.37</v>
      </c>
      <c r="T2079" t="n">
        <v>555.61</v>
      </c>
      <c r="U2079" t="n">
        <v>0.77</v>
      </c>
      <c r="V2079" t="n">
        <v>0.76</v>
      </c>
      <c r="W2079" t="n">
        <v>1.14</v>
      </c>
      <c r="X2079" t="n">
        <v>0.03</v>
      </c>
      <c r="Y2079" t="n">
        <v>1</v>
      </c>
      <c r="Z2079" t="n">
        <v>10</v>
      </c>
    </row>
    <row r="2080">
      <c r="A2080" t="n">
        <v>143</v>
      </c>
      <c r="B2080" t="n">
        <v>130</v>
      </c>
      <c r="C2080" t="inlineStr">
        <is>
          <t xml:space="preserve">CONCLUIDO	</t>
        </is>
      </c>
      <c r="D2080" t="n">
        <v>10.3401</v>
      </c>
      <c r="E2080" t="n">
        <v>9.67</v>
      </c>
      <c r="F2080" t="n">
        <v>6.72</v>
      </c>
      <c r="G2080" t="n">
        <v>134.39</v>
      </c>
      <c r="H2080" t="n">
        <v>2.01</v>
      </c>
      <c r="I2080" t="n">
        <v>3</v>
      </c>
      <c r="J2080" t="n">
        <v>325.34</v>
      </c>
      <c r="K2080" t="n">
        <v>59.19</v>
      </c>
      <c r="L2080" t="n">
        <v>36.75</v>
      </c>
      <c r="M2080" t="n">
        <v>1</v>
      </c>
      <c r="N2080" t="n">
        <v>99.40000000000001</v>
      </c>
      <c r="O2080" t="n">
        <v>40359.5</v>
      </c>
      <c r="P2080" t="n">
        <v>100.09</v>
      </c>
      <c r="Q2080" t="n">
        <v>204.14</v>
      </c>
      <c r="R2080" t="n">
        <v>22.67</v>
      </c>
      <c r="S2080" t="n">
        <v>17.37</v>
      </c>
      <c r="T2080" t="n">
        <v>563.6799999999999</v>
      </c>
      <c r="U2080" t="n">
        <v>0.77</v>
      </c>
      <c r="V2080" t="n">
        <v>0.76</v>
      </c>
      <c r="W2080" t="n">
        <v>1.14</v>
      </c>
      <c r="X2080" t="n">
        <v>0.03</v>
      </c>
      <c r="Y2080" t="n">
        <v>1</v>
      </c>
      <c r="Z2080" t="n">
        <v>10</v>
      </c>
    </row>
    <row r="2081">
      <c r="A2081" t="n">
        <v>144</v>
      </c>
      <c r="B2081" t="n">
        <v>130</v>
      </c>
      <c r="C2081" t="inlineStr">
        <is>
          <t xml:space="preserve">CONCLUIDO	</t>
        </is>
      </c>
      <c r="D2081" t="n">
        <v>10.3425</v>
      </c>
      <c r="E2081" t="n">
        <v>9.67</v>
      </c>
      <c r="F2081" t="n">
        <v>6.72</v>
      </c>
      <c r="G2081" t="n">
        <v>134.34</v>
      </c>
      <c r="H2081" t="n">
        <v>2.02</v>
      </c>
      <c r="I2081" t="n">
        <v>3</v>
      </c>
      <c r="J2081" t="n">
        <v>325.92</v>
      </c>
      <c r="K2081" t="n">
        <v>59.19</v>
      </c>
      <c r="L2081" t="n">
        <v>37</v>
      </c>
      <c r="M2081" t="n">
        <v>1</v>
      </c>
      <c r="N2081" t="n">
        <v>99.72</v>
      </c>
      <c r="O2081" t="n">
        <v>40430.6</v>
      </c>
      <c r="P2081" t="n">
        <v>100.31</v>
      </c>
      <c r="Q2081" t="n">
        <v>204.14</v>
      </c>
      <c r="R2081" t="n">
        <v>22.6</v>
      </c>
      <c r="S2081" t="n">
        <v>17.37</v>
      </c>
      <c r="T2081" t="n">
        <v>529.62</v>
      </c>
      <c r="U2081" t="n">
        <v>0.77</v>
      </c>
      <c r="V2081" t="n">
        <v>0.76</v>
      </c>
      <c r="W2081" t="n">
        <v>1.14</v>
      </c>
      <c r="X2081" t="n">
        <v>0.03</v>
      </c>
      <c r="Y2081" t="n">
        <v>1</v>
      </c>
      <c r="Z2081" t="n">
        <v>10</v>
      </c>
    </row>
    <row r="2082">
      <c r="A2082" t="n">
        <v>145</v>
      </c>
      <c r="B2082" t="n">
        <v>130</v>
      </c>
      <c r="C2082" t="inlineStr">
        <is>
          <t xml:space="preserve">CONCLUIDO	</t>
        </is>
      </c>
      <c r="D2082" t="n">
        <v>10.341</v>
      </c>
      <c r="E2082" t="n">
        <v>9.67</v>
      </c>
      <c r="F2082" t="n">
        <v>6.72</v>
      </c>
      <c r="G2082" t="n">
        <v>134.37</v>
      </c>
      <c r="H2082" t="n">
        <v>2.03</v>
      </c>
      <c r="I2082" t="n">
        <v>3</v>
      </c>
      <c r="J2082" t="n">
        <v>326.49</v>
      </c>
      <c r="K2082" t="n">
        <v>59.19</v>
      </c>
      <c r="L2082" t="n">
        <v>37.25</v>
      </c>
      <c r="M2082" t="n">
        <v>1</v>
      </c>
      <c r="N2082" t="n">
        <v>100.05</v>
      </c>
      <c r="O2082" t="n">
        <v>40501.85</v>
      </c>
      <c r="P2082" t="n">
        <v>100.47</v>
      </c>
      <c r="Q2082" t="n">
        <v>204.15</v>
      </c>
      <c r="R2082" t="n">
        <v>22.61</v>
      </c>
      <c r="S2082" t="n">
        <v>17.37</v>
      </c>
      <c r="T2082" t="n">
        <v>533.17</v>
      </c>
      <c r="U2082" t="n">
        <v>0.77</v>
      </c>
      <c r="V2082" t="n">
        <v>0.76</v>
      </c>
      <c r="W2082" t="n">
        <v>1.14</v>
      </c>
      <c r="X2082" t="n">
        <v>0.03</v>
      </c>
      <c r="Y2082" t="n">
        <v>1</v>
      </c>
      <c r="Z2082" t="n">
        <v>10</v>
      </c>
    </row>
    <row r="2083">
      <c r="A2083" t="n">
        <v>146</v>
      </c>
      <c r="B2083" t="n">
        <v>130</v>
      </c>
      <c r="C2083" t="inlineStr">
        <is>
          <t xml:space="preserve">CONCLUIDO	</t>
        </is>
      </c>
      <c r="D2083" t="n">
        <v>10.3413</v>
      </c>
      <c r="E2083" t="n">
        <v>9.67</v>
      </c>
      <c r="F2083" t="n">
        <v>6.72</v>
      </c>
      <c r="G2083" t="n">
        <v>134.37</v>
      </c>
      <c r="H2083" t="n">
        <v>2.04</v>
      </c>
      <c r="I2083" t="n">
        <v>3</v>
      </c>
      <c r="J2083" t="n">
        <v>327.07</v>
      </c>
      <c r="K2083" t="n">
        <v>59.19</v>
      </c>
      <c r="L2083" t="n">
        <v>37.5</v>
      </c>
      <c r="M2083" t="n">
        <v>1</v>
      </c>
      <c r="N2083" t="n">
        <v>100.38</v>
      </c>
      <c r="O2083" t="n">
        <v>40573.27</v>
      </c>
      <c r="P2083" t="n">
        <v>100.54</v>
      </c>
      <c r="Q2083" t="n">
        <v>204.14</v>
      </c>
      <c r="R2083" t="n">
        <v>22.67</v>
      </c>
      <c r="S2083" t="n">
        <v>17.37</v>
      </c>
      <c r="T2083" t="n">
        <v>561.54</v>
      </c>
      <c r="U2083" t="n">
        <v>0.77</v>
      </c>
      <c r="V2083" t="n">
        <v>0.76</v>
      </c>
      <c r="W2083" t="n">
        <v>1.14</v>
      </c>
      <c r="X2083" t="n">
        <v>0.03</v>
      </c>
      <c r="Y2083" t="n">
        <v>1</v>
      </c>
      <c r="Z2083" t="n">
        <v>10</v>
      </c>
    </row>
    <row r="2084">
      <c r="A2084" t="n">
        <v>147</v>
      </c>
      <c r="B2084" t="n">
        <v>130</v>
      </c>
      <c r="C2084" t="inlineStr">
        <is>
          <t xml:space="preserve">CONCLUIDO	</t>
        </is>
      </c>
      <c r="D2084" t="n">
        <v>10.3383</v>
      </c>
      <c r="E2084" t="n">
        <v>9.67</v>
      </c>
      <c r="F2084" t="n">
        <v>6.72</v>
      </c>
      <c r="G2084" t="n">
        <v>134.42</v>
      </c>
      <c r="H2084" t="n">
        <v>2.05</v>
      </c>
      <c r="I2084" t="n">
        <v>3</v>
      </c>
      <c r="J2084" t="n">
        <v>327.65</v>
      </c>
      <c r="K2084" t="n">
        <v>59.19</v>
      </c>
      <c r="L2084" t="n">
        <v>37.75</v>
      </c>
      <c r="M2084" t="n">
        <v>1</v>
      </c>
      <c r="N2084" t="n">
        <v>100.71</v>
      </c>
      <c r="O2084" t="n">
        <v>40644.83</v>
      </c>
      <c r="P2084" t="n">
        <v>100.67</v>
      </c>
      <c r="Q2084" t="n">
        <v>204.14</v>
      </c>
      <c r="R2084" t="n">
        <v>22.75</v>
      </c>
      <c r="S2084" t="n">
        <v>17.37</v>
      </c>
      <c r="T2084" t="n">
        <v>601.34</v>
      </c>
      <c r="U2084" t="n">
        <v>0.76</v>
      </c>
      <c r="V2084" t="n">
        <v>0.76</v>
      </c>
      <c r="W2084" t="n">
        <v>1.14</v>
      </c>
      <c r="X2084" t="n">
        <v>0.03</v>
      </c>
      <c r="Y2084" t="n">
        <v>1</v>
      </c>
      <c r="Z2084" t="n">
        <v>10</v>
      </c>
    </row>
    <row r="2085">
      <c r="A2085" t="n">
        <v>148</v>
      </c>
      <c r="B2085" t="n">
        <v>130</v>
      </c>
      <c r="C2085" t="inlineStr">
        <is>
          <t xml:space="preserve">CONCLUIDO	</t>
        </is>
      </c>
      <c r="D2085" t="n">
        <v>10.3386</v>
      </c>
      <c r="E2085" t="n">
        <v>9.67</v>
      </c>
      <c r="F2085" t="n">
        <v>6.72</v>
      </c>
      <c r="G2085" t="n">
        <v>134.42</v>
      </c>
      <c r="H2085" t="n">
        <v>2.06</v>
      </c>
      <c r="I2085" t="n">
        <v>3</v>
      </c>
      <c r="J2085" t="n">
        <v>328.23</v>
      </c>
      <c r="K2085" t="n">
        <v>59.19</v>
      </c>
      <c r="L2085" t="n">
        <v>38</v>
      </c>
      <c r="M2085" t="n">
        <v>1</v>
      </c>
      <c r="N2085" t="n">
        <v>101.04</v>
      </c>
      <c r="O2085" t="n">
        <v>40716.56</v>
      </c>
      <c r="P2085" t="n">
        <v>100.69</v>
      </c>
      <c r="Q2085" t="n">
        <v>204.14</v>
      </c>
      <c r="R2085" t="n">
        <v>22.76</v>
      </c>
      <c r="S2085" t="n">
        <v>17.37</v>
      </c>
      <c r="T2085" t="n">
        <v>607.6900000000001</v>
      </c>
      <c r="U2085" t="n">
        <v>0.76</v>
      </c>
      <c r="V2085" t="n">
        <v>0.76</v>
      </c>
      <c r="W2085" t="n">
        <v>1.14</v>
      </c>
      <c r="X2085" t="n">
        <v>0.03</v>
      </c>
      <c r="Y2085" t="n">
        <v>1</v>
      </c>
      <c r="Z2085" t="n">
        <v>10</v>
      </c>
    </row>
    <row r="2086">
      <c r="A2086" t="n">
        <v>149</v>
      </c>
      <c r="B2086" t="n">
        <v>130</v>
      </c>
      <c r="C2086" t="inlineStr">
        <is>
          <t xml:space="preserve">CONCLUIDO	</t>
        </is>
      </c>
      <c r="D2086" t="n">
        <v>10.3407</v>
      </c>
      <c r="E2086" t="n">
        <v>9.67</v>
      </c>
      <c r="F2086" t="n">
        <v>6.72</v>
      </c>
      <c r="G2086" t="n">
        <v>134.38</v>
      </c>
      <c r="H2086" t="n">
        <v>2.07</v>
      </c>
      <c r="I2086" t="n">
        <v>3</v>
      </c>
      <c r="J2086" t="n">
        <v>328.82</v>
      </c>
      <c r="K2086" t="n">
        <v>59.19</v>
      </c>
      <c r="L2086" t="n">
        <v>38.25</v>
      </c>
      <c r="M2086" t="n">
        <v>1</v>
      </c>
      <c r="N2086" t="n">
        <v>101.37</v>
      </c>
      <c r="O2086" t="n">
        <v>40788.44</v>
      </c>
      <c r="P2086" t="n">
        <v>100.76</v>
      </c>
      <c r="Q2086" t="n">
        <v>204.14</v>
      </c>
      <c r="R2086" t="n">
        <v>22.69</v>
      </c>
      <c r="S2086" t="n">
        <v>17.37</v>
      </c>
      <c r="T2086" t="n">
        <v>570.9</v>
      </c>
      <c r="U2086" t="n">
        <v>0.77</v>
      </c>
      <c r="V2086" t="n">
        <v>0.76</v>
      </c>
      <c r="W2086" t="n">
        <v>1.14</v>
      </c>
      <c r="X2086" t="n">
        <v>0.03</v>
      </c>
      <c r="Y2086" t="n">
        <v>1</v>
      </c>
      <c r="Z2086" t="n">
        <v>10</v>
      </c>
    </row>
    <row r="2087">
      <c r="A2087" t="n">
        <v>150</v>
      </c>
      <c r="B2087" t="n">
        <v>130</v>
      </c>
      <c r="C2087" t="inlineStr">
        <is>
          <t xml:space="preserve">CONCLUIDO	</t>
        </is>
      </c>
      <c r="D2087" t="n">
        <v>10.3395</v>
      </c>
      <c r="E2087" t="n">
        <v>9.67</v>
      </c>
      <c r="F2087" t="n">
        <v>6.72</v>
      </c>
      <c r="G2087" t="n">
        <v>134.4</v>
      </c>
      <c r="H2087" t="n">
        <v>2.08</v>
      </c>
      <c r="I2087" t="n">
        <v>3</v>
      </c>
      <c r="J2087" t="n">
        <v>329.4</v>
      </c>
      <c r="K2087" t="n">
        <v>59.19</v>
      </c>
      <c r="L2087" t="n">
        <v>38.5</v>
      </c>
      <c r="M2087" t="n">
        <v>1</v>
      </c>
      <c r="N2087" t="n">
        <v>101.71</v>
      </c>
      <c r="O2087" t="n">
        <v>40860.49</v>
      </c>
      <c r="P2087" t="n">
        <v>100.84</v>
      </c>
      <c r="Q2087" t="n">
        <v>204.14</v>
      </c>
      <c r="R2087" t="n">
        <v>22.73</v>
      </c>
      <c r="S2087" t="n">
        <v>17.37</v>
      </c>
      <c r="T2087" t="n">
        <v>594.47</v>
      </c>
      <c r="U2087" t="n">
        <v>0.76</v>
      </c>
      <c r="V2087" t="n">
        <v>0.76</v>
      </c>
      <c r="W2087" t="n">
        <v>1.14</v>
      </c>
      <c r="X2087" t="n">
        <v>0.03</v>
      </c>
      <c r="Y2087" t="n">
        <v>1</v>
      </c>
      <c r="Z2087" t="n">
        <v>10</v>
      </c>
    </row>
    <row r="2088">
      <c r="A2088" t="n">
        <v>151</v>
      </c>
      <c r="B2088" t="n">
        <v>130</v>
      </c>
      <c r="C2088" t="inlineStr">
        <is>
          <t xml:space="preserve">CONCLUIDO	</t>
        </is>
      </c>
      <c r="D2088" t="n">
        <v>10.3386</v>
      </c>
      <c r="E2088" t="n">
        <v>9.67</v>
      </c>
      <c r="F2088" t="n">
        <v>6.72</v>
      </c>
      <c r="G2088" t="n">
        <v>134.42</v>
      </c>
      <c r="H2088" t="n">
        <v>2.09</v>
      </c>
      <c r="I2088" t="n">
        <v>3</v>
      </c>
      <c r="J2088" t="n">
        <v>329.99</v>
      </c>
      <c r="K2088" t="n">
        <v>59.19</v>
      </c>
      <c r="L2088" t="n">
        <v>38.75</v>
      </c>
      <c r="M2088" t="n">
        <v>1</v>
      </c>
      <c r="N2088" t="n">
        <v>102.04</v>
      </c>
      <c r="O2088" t="n">
        <v>40932.69</v>
      </c>
      <c r="P2088" t="n">
        <v>100.97</v>
      </c>
      <c r="Q2088" t="n">
        <v>204.14</v>
      </c>
      <c r="R2088" t="n">
        <v>22.75</v>
      </c>
      <c r="S2088" t="n">
        <v>17.37</v>
      </c>
      <c r="T2088" t="n">
        <v>603.29</v>
      </c>
      <c r="U2088" t="n">
        <v>0.76</v>
      </c>
      <c r="V2088" t="n">
        <v>0.76</v>
      </c>
      <c r="W2088" t="n">
        <v>1.14</v>
      </c>
      <c r="X2088" t="n">
        <v>0.03</v>
      </c>
      <c r="Y2088" t="n">
        <v>1</v>
      </c>
      <c r="Z2088" t="n">
        <v>10</v>
      </c>
    </row>
    <row r="2089">
      <c r="A2089" t="n">
        <v>152</v>
      </c>
      <c r="B2089" t="n">
        <v>130</v>
      </c>
      <c r="C2089" t="inlineStr">
        <is>
          <t xml:space="preserve">CONCLUIDO	</t>
        </is>
      </c>
      <c r="D2089" t="n">
        <v>10.3371</v>
      </c>
      <c r="E2089" t="n">
        <v>9.67</v>
      </c>
      <c r="F2089" t="n">
        <v>6.72</v>
      </c>
      <c r="G2089" t="n">
        <v>134.44</v>
      </c>
      <c r="H2089" t="n">
        <v>2.1</v>
      </c>
      <c r="I2089" t="n">
        <v>3</v>
      </c>
      <c r="J2089" t="n">
        <v>330.57</v>
      </c>
      <c r="K2089" t="n">
        <v>59.19</v>
      </c>
      <c r="L2089" t="n">
        <v>39</v>
      </c>
      <c r="M2089" t="n">
        <v>1</v>
      </c>
      <c r="N2089" t="n">
        <v>102.38</v>
      </c>
      <c r="O2089" t="n">
        <v>41005.06</v>
      </c>
      <c r="P2089" t="n">
        <v>101.01</v>
      </c>
      <c r="Q2089" t="n">
        <v>204.14</v>
      </c>
      <c r="R2089" t="n">
        <v>22.73</v>
      </c>
      <c r="S2089" t="n">
        <v>17.37</v>
      </c>
      <c r="T2089" t="n">
        <v>592.23</v>
      </c>
      <c r="U2089" t="n">
        <v>0.76</v>
      </c>
      <c r="V2089" t="n">
        <v>0.76</v>
      </c>
      <c r="W2089" t="n">
        <v>1.14</v>
      </c>
      <c r="X2089" t="n">
        <v>0.03</v>
      </c>
      <c r="Y2089" t="n">
        <v>1</v>
      </c>
      <c r="Z2089" t="n">
        <v>10</v>
      </c>
    </row>
    <row r="2090">
      <c r="A2090" t="n">
        <v>153</v>
      </c>
      <c r="B2090" t="n">
        <v>130</v>
      </c>
      <c r="C2090" t="inlineStr">
        <is>
          <t xml:space="preserve">CONCLUIDO	</t>
        </is>
      </c>
      <c r="D2090" t="n">
        <v>10.3365</v>
      </c>
      <c r="E2090" t="n">
        <v>9.67</v>
      </c>
      <c r="F2090" t="n">
        <v>6.72</v>
      </c>
      <c r="G2090" t="n">
        <v>134.46</v>
      </c>
      <c r="H2090" t="n">
        <v>2.11</v>
      </c>
      <c r="I2090" t="n">
        <v>3</v>
      </c>
      <c r="J2090" t="n">
        <v>331.16</v>
      </c>
      <c r="K2090" t="n">
        <v>59.19</v>
      </c>
      <c r="L2090" t="n">
        <v>39.25</v>
      </c>
      <c r="M2090" t="n">
        <v>1</v>
      </c>
      <c r="N2090" t="n">
        <v>102.72</v>
      </c>
      <c r="O2090" t="n">
        <v>41077.58</v>
      </c>
      <c r="P2090" t="n">
        <v>101.14</v>
      </c>
      <c r="Q2090" t="n">
        <v>204.14</v>
      </c>
      <c r="R2090" t="n">
        <v>22.81</v>
      </c>
      <c r="S2090" t="n">
        <v>17.37</v>
      </c>
      <c r="T2090" t="n">
        <v>631.1</v>
      </c>
      <c r="U2090" t="n">
        <v>0.76</v>
      </c>
      <c r="V2090" t="n">
        <v>0.76</v>
      </c>
      <c r="W2090" t="n">
        <v>1.14</v>
      </c>
      <c r="X2090" t="n">
        <v>0.03</v>
      </c>
      <c r="Y2090" t="n">
        <v>1</v>
      </c>
      <c r="Z2090" t="n">
        <v>10</v>
      </c>
    </row>
    <row r="2091">
      <c r="A2091" t="n">
        <v>154</v>
      </c>
      <c r="B2091" t="n">
        <v>130</v>
      </c>
      <c r="C2091" t="inlineStr">
        <is>
          <t xml:space="preserve">CONCLUIDO	</t>
        </is>
      </c>
      <c r="D2091" t="n">
        <v>10.3371</v>
      </c>
      <c r="E2091" t="n">
        <v>9.67</v>
      </c>
      <c r="F2091" t="n">
        <v>6.72</v>
      </c>
      <c r="G2091" t="n">
        <v>134.44</v>
      </c>
      <c r="H2091" t="n">
        <v>2.12</v>
      </c>
      <c r="I2091" t="n">
        <v>3</v>
      </c>
      <c r="J2091" t="n">
        <v>331.75</v>
      </c>
      <c r="K2091" t="n">
        <v>59.19</v>
      </c>
      <c r="L2091" t="n">
        <v>39.5</v>
      </c>
      <c r="M2091" t="n">
        <v>1</v>
      </c>
      <c r="N2091" t="n">
        <v>103.06</v>
      </c>
      <c r="O2091" t="n">
        <v>41150.28</v>
      </c>
      <c r="P2091" t="n">
        <v>101.18</v>
      </c>
      <c r="Q2091" t="n">
        <v>204.14</v>
      </c>
      <c r="R2091" t="n">
        <v>22.82</v>
      </c>
      <c r="S2091" t="n">
        <v>17.37</v>
      </c>
      <c r="T2091" t="n">
        <v>637.74</v>
      </c>
      <c r="U2091" t="n">
        <v>0.76</v>
      </c>
      <c r="V2091" t="n">
        <v>0.76</v>
      </c>
      <c r="W2091" t="n">
        <v>1.14</v>
      </c>
      <c r="X2091" t="n">
        <v>0.03</v>
      </c>
      <c r="Y2091" t="n">
        <v>1</v>
      </c>
      <c r="Z2091" t="n">
        <v>10</v>
      </c>
    </row>
    <row r="2092">
      <c r="A2092" t="n">
        <v>155</v>
      </c>
      <c r="B2092" t="n">
        <v>130</v>
      </c>
      <c r="C2092" t="inlineStr">
        <is>
          <t xml:space="preserve">CONCLUIDO	</t>
        </is>
      </c>
      <c r="D2092" t="n">
        <v>10.3389</v>
      </c>
      <c r="E2092" t="n">
        <v>9.67</v>
      </c>
      <c r="F2092" t="n">
        <v>6.72</v>
      </c>
      <c r="G2092" t="n">
        <v>134.41</v>
      </c>
      <c r="H2092" t="n">
        <v>2.13</v>
      </c>
      <c r="I2092" t="n">
        <v>3</v>
      </c>
      <c r="J2092" t="n">
        <v>332.34</v>
      </c>
      <c r="K2092" t="n">
        <v>59.19</v>
      </c>
      <c r="L2092" t="n">
        <v>39.75</v>
      </c>
      <c r="M2092" t="n">
        <v>1</v>
      </c>
      <c r="N2092" t="n">
        <v>103.4</v>
      </c>
      <c r="O2092" t="n">
        <v>41223.13</v>
      </c>
      <c r="P2092" t="n">
        <v>101.19</v>
      </c>
      <c r="Q2092" t="n">
        <v>204.14</v>
      </c>
      <c r="R2092" t="n">
        <v>22.74</v>
      </c>
      <c r="S2092" t="n">
        <v>17.37</v>
      </c>
      <c r="T2092" t="n">
        <v>599.21</v>
      </c>
      <c r="U2092" t="n">
        <v>0.76</v>
      </c>
      <c r="V2092" t="n">
        <v>0.76</v>
      </c>
      <c r="W2092" t="n">
        <v>1.14</v>
      </c>
      <c r="X2092" t="n">
        <v>0.03</v>
      </c>
      <c r="Y2092" t="n">
        <v>1</v>
      </c>
      <c r="Z2092" t="n">
        <v>10</v>
      </c>
    </row>
    <row r="2093">
      <c r="A2093" t="n">
        <v>156</v>
      </c>
      <c r="B2093" t="n">
        <v>130</v>
      </c>
      <c r="C2093" t="inlineStr">
        <is>
          <t xml:space="preserve">CONCLUIDO	</t>
        </is>
      </c>
      <c r="D2093" t="n">
        <v>10.338</v>
      </c>
      <c r="E2093" t="n">
        <v>9.67</v>
      </c>
      <c r="F2093" t="n">
        <v>6.72</v>
      </c>
      <c r="G2093" t="n">
        <v>134.43</v>
      </c>
      <c r="H2093" t="n">
        <v>2.14</v>
      </c>
      <c r="I2093" t="n">
        <v>3</v>
      </c>
      <c r="J2093" t="n">
        <v>332.93</v>
      </c>
      <c r="K2093" t="n">
        <v>59.19</v>
      </c>
      <c r="L2093" t="n">
        <v>40</v>
      </c>
      <c r="M2093" t="n">
        <v>1</v>
      </c>
      <c r="N2093" t="n">
        <v>103.74</v>
      </c>
      <c r="O2093" t="n">
        <v>41296.16</v>
      </c>
      <c r="P2093" t="n">
        <v>101.3</v>
      </c>
      <c r="Q2093" t="n">
        <v>204.15</v>
      </c>
      <c r="R2093" t="n">
        <v>22.77</v>
      </c>
      <c r="S2093" t="n">
        <v>17.37</v>
      </c>
      <c r="T2093" t="n">
        <v>610.62</v>
      </c>
      <c r="U2093" t="n">
        <v>0.76</v>
      </c>
      <c r="V2093" t="n">
        <v>0.76</v>
      </c>
      <c r="W2093" t="n">
        <v>1.14</v>
      </c>
      <c r="X2093" t="n">
        <v>0.03</v>
      </c>
      <c r="Y2093" t="n">
        <v>1</v>
      </c>
      <c r="Z2093" t="n">
        <v>10</v>
      </c>
    </row>
    <row r="2094">
      <c r="A2094" t="n">
        <v>0</v>
      </c>
      <c r="B2094" t="n">
        <v>75</v>
      </c>
      <c r="C2094" t="inlineStr">
        <is>
          <t xml:space="preserve">CONCLUIDO	</t>
        </is>
      </c>
      <c r="D2094" t="n">
        <v>7.984</v>
      </c>
      <c r="E2094" t="n">
        <v>12.52</v>
      </c>
      <c r="F2094" t="n">
        <v>8.109999999999999</v>
      </c>
      <c r="G2094" t="n">
        <v>6.95</v>
      </c>
      <c r="H2094" t="n">
        <v>0.12</v>
      </c>
      <c r="I2094" t="n">
        <v>70</v>
      </c>
      <c r="J2094" t="n">
        <v>150.44</v>
      </c>
      <c r="K2094" t="n">
        <v>49.1</v>
      </c>
      <c r="L2094" t="n">
        <v>1</v>
      </c>
      <c r="M2094" t="n">
        <v>68</v>
      </c>
      <c r="N2094" t="n">
        <v>25.34</v>
      </c>
      <c r="O2094" t="n">
        <v>18787.76</v>
      </c>
      <c r="P2094" t="n">
        <v>95.81</v>
      </c>
      <c r="Q2094" t="n">
        <v>204.18</v>
      </c>
      <c r="R2094" t="n">
        <v>65.91</v>
      </c>
      <c r="S2094" t="n">
        <v>17.37</v>
      </c>
      <c r="T2094" t="n">
        <v>21848.44</v>
      </c>
      <c r="U2094" t="n">
        <v>0.26</v>
      </c>
      <c r="V2094" t="n">
        <v>0.63</v>
      </c>
      <c r="W2094" t="n">
        <v>1.25</v>
      </c>
      <c r="X2094" t="n">
        <v>1.42</v>
      </c>
      <c r="Y2094" t="n">
        <v>1</v>
      </c>
      <c r="Z2094" t="n">
        <v>10</v>
      </c>
    </row>
    <row r="2095">
      <c r="A2095" t="n">
        <v>1</v>
      </c>
      <c r="B2095" t="n">
        <v>75</v>
      </c>
      <c r="C2095" t="inlineStr">
        <is>
          <t xml:space="preserve">CONCLUIDO	</t>
        </is>
      </c>
      <c r="D2095" t="n">
        <v>8.5403</v>
      </c>
      <c r="E2095" t="n">
        <v>11.71</v>
      </c>
      <c r="F2095" t="n">
        <v>7.78</v>
      </c>
      <c r="G2095" t="n">
        <v>8.65</v>
      </c>
      <c r="H2095" t="n">
        <v>0.15</v>
      </c>
      <c r="I2095" t="n">
        <v>54</v>
      </c>
      <c r="J2095" t="n">
        <v>150.78</v>
      </c>
      <c r="K2095" t="n">
        <v>49.1</v>
      </c>
      <c r="L2095" t="n">
        <v>1.25</v>
      </c>
      <c r="M2095" t="n">
        <v>52</v>
      </c>
      <c r="N2095" t="n">
        <v>25.44</v>
      </c>
      <c r="O2095" t="n">
        <v>18830.65</v>
      </c>
      <c r="P2095" t="n">
        <v>91.69</v>
      </c>
      <c r="Q2095" t="n">
        <v>204.19</v>
      </c>
      <c r="R2095" t="n">
        <v>55.48</v>
      </c>
      <c r="S2095" t="n">
        <v>17.37</v>
      </c>
      <c r="T2095" t="n">
        <v>16711.79</v>
      </c>
      <c r="U2095" t="n">
        <v>0.31</v>
      </c>
      <c r="V2095" t="n">
        <v>0.66</v>
      </c>
      <c r="W2095" t="n">
        <v>1.23</v>
      </c>
      <c r="X2095" t="n">
        <v>1.09</v>
      </c>
      <c r="Y2095" t="n">
        <v>1</v>
      </c>
      <c r="Z2095" t="n">
        <v>10</v>
      </c>
    </row>
    <row r="2096">
      <c r="A2096" t="n">
        <v>2</v>
      </c>
      <c r="B2096" t="n">
        <v>75</v>
      </c>
      <c r="C2096" t="inlineStr">
        <is>
          <t xml:space="preserve">CONCLUIDO	</t>
        </is>
      </c>
      <c r="D2096" t="n">
        <v>8.9383</v>
      </c>
      <c r="E2096" t="n">
        <v>11.19</v>
      </c>
      <c r="F2096" t="n">
        <v>7.57</v>
      </c>
      <c r="G2096" t="n">
        <v>10.32</v>
      </c>
      <c r="H2096" t="n">
        <v>0.18</v>
      </c>
      <c r="I2096" t="n">
        <v>44</v>
      </c>
      <c r="J2096" t="n">
        <v>151.13</v>
      </c>
      <c r="K2096" t="n">
        <v>49.1</v>
      </c>
      <c r="L2096" t="n">
        <v>1.5</v>
      </c>
      <c r="M2096" t="n">
        <v>42</v>
      </c>
      <c r="N2096" t="n">
        <v>25.54</v>
      </c>
      <c r="O2096" t="n">
        <v>18873.58</v>
      </c>
      <c r="P2096" t="n">
        <v>88.93000000000001</v>
      </c>
      <c r="Q2096" t="n">
        <v>204.26</v>
      </c>
      <c r="R2096" t="n">
        <v>49.05</v>
      </c>
      <c r="S2096" t="n">
        <v>17.37</v>
      </c>
      <c r="T2096" t="n">
        <v>13548</v>
      </c>
      <c r="U2096" t="n">
        <v>0.35</v>
      </c>
      <c r="V2096" t="n">
        <v>0.68</v>
      </c>
      <c r="W2096" t="n">
        <v>1.21</v>
      </c>
      <c r="X2096" t="n">
        <v>0.87</v>
      </c>
      <c r="Y2096" t="n">
        <v>1</v>
      </c>
      <c r="Z2096" t="n">
        <v>10</v>
      </c>
    </row>
    <row r="2097">
      <c r="A2097" t="n">
        <v>3</v>
      </c>
      <c r="B2097" t="n">
        <v>75</v>
      </c>
      <c r="C2097" t="inlineStr">
        <is>
          <t xml:space="preserve">CONCLUIDO	</t>
        </is>
      </c>
      <c r="D2097" t="n">
        <v>9.2445</v>
      </c>
      <c r="E2097" t="n">
        <v>10.82</v>
      </c>
      <c r="F2097" t="n">
        <v>7.41</v>
      </c>
      <c r="G2097" t="n">
        <v>12.02</v>
      </c>
      <c r="H2097" t="n">
        <v>0.2</v>
      </c>
      <c r="I2097" t="n">
        <v>37</v>
      </c>
      <c r="J2097" t="n">
        <v>151.48</v>
      </c>
      <c r="K2097" t="n">
        <v>49.1</v>
      </c>
      <c r="L2097" t="n">
        <v>1.75</v>
      </c>
      <c r="M2097" t="n">
        <v>35</v>
      </c>
      <c r="N2097" t="n">
        <v>25.64</v>
      </c>
      <c r="O2097" t="n">
        <v>18916.54</v>
      </c>
      <c r="P2097" t="n">
        <v>86.84999999999999</v>
      </c>
      <c r="Q2097" t="n">
        <v>204.17</v>
      </c>
      <c r="R2097" t="n">
        <v>44.38</v>
      </c>
      <c r="S2097" t="n">
        <v>17.37</v>
      </c>
      <c r="T2097" t="n">
        <v>11248.04</v>
      </c>
      <c r="U2097" t="n">
        <v>0.39</v>
      </c>
      <c r="V2097" t="n">
        <v>0.6899999999999999</v>
      </c>
      <c r="W2097" t="n">
        <v>1.19</v>
      </c>
      <c r="X2097" t="n">
        <v>0.72</v>
      </c>
      <c r="Y2097" t="n">
        <v>1</v>
      </c>
      <c r="Z2097" t="n">
        <v>10</v>
      </c>
    </row>
    <row r="2098">
      <c r="A2098" t="n">
        <v>4</v>
      </c>
      <c r="B2098" t="n">
        <v>75</v>
      </c>
      <c r="C2098" t="inlineStr">
        <is>
          <t xml:space="preserve">CONCLUIDO	</t>
        </is>
      </c>
      <c r="D2098" t="n">
        <v>9.456799999999999</v>
      </c>
      <c r="E2098" t="n">
        <v>10.57</v>
      </c>
      <c r="F2098" t="n">
        <v>7.32</v>
      </c>
      <c r="G2098" t="n">
        <v>13.73</v>
      </c>
      <c r="H2098" t="n">
        <v>0.23</v>
      </c>
      <c r="I2098" t="n">
        <v>32</v>
      </c>
      <c r="J2098" t="n">
        <v>151.83</v>
      </c>
      <c r="K2098" t="n">
        <v>49.1</v>
      </c>
      <c r="L2098" t="n">
        <v>2</v>
      </c>
      <c r="M2098" t="n">
        <v>30</v>
      </c>
      <c r="N2098" t="n">
        <v>25.73</v>
      </c>
      <c r="O2098" t="n">
        <v>18959.54</v>
      </c>
      <c r="P2098" t="n">
        <v>85.56</v>
      </c>
      <c r="Q2098" t="n">
        <v>204.22</v>
      </c>
      <c r="R2098" t="n">
        <v>41.35</v>
      </c>
      <c r="S2098" t="n">
        <v>17.37</v>
      </c>
      <c r="T2098" t="n">
        <v>9756.07</v>
      </c>
      <c r="U2098" t="n">
        <v>0.42</v>
      </c>
      <c r="V2098" t="n">
        <v>0.7</v>
      </c>
      <c r="W2098" t="n">
        <v>1.19</v>
      </c>
      <c r="X2098" t="n">
        <v>0.63</v>
      </c>
      <c r="Y2098" t="n">
        <v>1</v>
      </c>
      <c r="Z2098" t="n">
        <v>10</v>
      </c>
    </row>
    <row r="2099">
      <c r="A2099" t="n">
        <v>5</v>
      </c>
      <c r="B2099" t="n">
        <v>75</v>
      </c>
      <c r="C2099" t="inlineStr">
        <is>
          <t xml:space="preserve">CONCLUIDO	</t>
        </is>
      </c>
      <c r="D2099" t="n">
        <v>9.6502</v>
      </c>
      <c r="E2099" t="n">
        <v>10.36</v>
      </c>
      <c r="F2099" t="n">
        <v>7.23</v>
      </c>
      <c r="G2099" t="n">
        <v>15.49</v>
      </c>
      <c r="H2099" t="n">
        <v>0.26</v>
      </c>
      <c r="I2099" t="n">
        <v>28</v>
      </c>
      <c r="J2099" t="n">
        <v>152.18</v>
      </c>
      <c r="K2099" t="n">
        <v>49.1</v>
      </c>
      <c r="L2099" t="n">
        <v>2.25</v>
      </c>
      <c r="M2099" t="n">
        <v>26</v>
      </c>
      <c r="N2099" t="n">
        <v>25.83</v>
      </c>
      <c r="O2099" t="n">
        <v>19002.56</v>
      </c>
      <c r="P2099" t="n">
        <v>84.25</v>
      </c>
      <c r="Q2099" t="n">
        <v>204.14</v>
      </c>
      <c r="R2099" t="n">
        <v>38.67</v>
      </c>
      <c r="S2099" t="n">
        <v>17.37</v>
      </c>
      <c r="T2099" t="n">
        <v>8436.73</v>
      </c>
      <c r="U2099" t="n">
        <v>0.45</v>
      </c>
      <c r="V2099" t="n">
        <v>0.71</v>
      </c>
      <c r="W2099" t="n">
        <v>1.18</v>
      </c>
      <c r="X2099" t="n">
        <v>0.54</v>
      </c>
      <c r="Y2099" t="n">
        <v>1</v>
      </c>
      <c r="Z2099" t="n">
        <v>10</v>
      </c>
    </row>
    <row r="2100">
      <c r="A2100" t="n">
        <v>6</v>
      </c>
      <c r="B2100" t="n">
        <v>75</v>
      </c>
      <c r="C2100" t="inlineStr">
        <is>
          <t xml:space="preserve">CONCLUIDO	</t>
        </is>
      </c>
      <c r="D2100" t="n">
        <v>9.7874</v>
      </c>
      <c r="E2100" t="n">
        <v>10.22</v>
      </c>
      <c r="F2100" t="n">
        <v>7.18</v>
      </c>
      <c r="G2100" t="n">
        <v>17.22</v>
      </c>
      <c r="H2100" t="n">
        <v>0.29</v>
      </c>
      <c r="I2100" t="n">
        <v>25</v>
      </c>
      <c r="J2100" t="n">
        <v>152.53</v>
      </c>
      <c r="K2100" t="n">
        <v>49.1</v>
      </c>
      <c r="L2100" t="n">
        <v>2.5</v>
      </c>
      <c r="M2100" t="n">
        <v>23</v>
      </c>
      <c r="N2100" t="n">
        <v>25.93</v>
      </c>
      <c r="O2100" t="n">
        <v>19045.63</v>
      </c>
      <c r="P2100" t="n">
        <v>83.43000000000001</v>
      </c>
      <c r="Q2100" t="n">
        <v>204.22</v>
      </c>
      <c r="R2100" t="n">
        <v>36.88</v>
      </c>
      <c r="S2100" t="n">
        <v>17.37</v>
      </c>
      <c r="T2100" t="n">
        <v>7558.1</v>
      </c>
      <c r="U2100" t="n">
        <v>0.47</v>
      </c>
      <c r="V2100" t="n">
        <v>0.71</v>
      </c>
      <c r="W2100" t="n">
        <v>1.18</v>
      </c>
      <c r="X2100" t="n">
        <v>0.48</v>
      </c>
      <c r="Y2100" t="n">
        <v>1</v>
      </c>
      <c r="Z2100" t="n">
        <v>10</v>
      </c>
    </row>
    <row r="2101">
      <c r="A2101" t="n">
        <v>7</v>
      </c>
      <c r="B2101" t="n">
        <v>75</v>
      </c>
      <c r="C2101" t="inlineStr">
        <is>
          <t xml:space="preserve">CONCLUIDO	</t>
        </is>
      </c>
      <c r="D2101" t="n">
        <v>9.8825</v>
      </c>
      <c r="E2101" t="n">
        <v>10.12</v>
      </c>
      <c r="F2101" t="n">
        <v>7.14</v>
      </c>
      <c r="G2101" t="n">
        <v>18.63</v>
      </c>
      <c r="H2101" t="n">
        <v>0.32</v>
      </c>
      <c r="I2101" t="n">
        <v>23</v>
      </c>
      <c r="J2101" t="n">
        <v>152.88</v>
      </c>
      <c r="K2101" t="n">
        <v>49.1</v>
      </c>
      <c r="L2101" t="n">
        <v>2.75</v>
      </c>
      <c r="M2101" t="n">
        <v>21</v>
      </c>
      <c r="N2101" t="n">
        <v>26.03</v>
      </c>
      <c r="O2101" t="n">
        <v>19088.72</v>
      </c>
      <c r="P2101" t="n">
        <v>82.86</v>
      </c>
      <c r="Q2101" t="n">
        <v>204.14</v>
      </c>
      <c r="R2101" t="n">
        <v>35.66</v>
      </c>
      <c r="S2101" t="n">
        <v>17.37</v>
      </c>
      <c r="T2101" t="n">
        <v>6956.19</v>
      </c>
      <c r="U2101" t="n">
        <v>0.49</v>
      </c>
      <c r="V2101" t="n">
        <v>0.72</v>
      </c>
      <c r="W2101" t="n">
        <v>1.18</v>
      </c>
      <c r="X2101" t="n">
        <v>0.45</v>
      </c>
      <c r="Y2101" t="n">
        <v>1</v>
      </c>
      <c r="Z2101" t="n">
        <v>10</v>
      </c>
    </row>
    <row r="2102">
      <c r="A2102" t="n">
        <v>8</v>
      </c>
      <c r="B2102" t="n">
        <v>75</v>
      </c>
      <c r="C2102" t="inlineStr">
        <is>
          <t xml:space="preserve">CONCLUIDO	</t>
        </is>
      </c>
      <c r="D2102" t="n">
        <v>9.9872</v>
      </c>
      <c r="E2102" t="n">
        <v>10.01</v>
      </c>
      <c r="F2102" t="n">
        <v>7.09</v>
      </c>
      <c r="G2102" t="n">
        <v>20.27</v>
      </c>
      <c r="H2102" t="n">
        <v>0.35</v>
      </c>
      <c r="I2102" t="n">
        <v>21</v>
      </c>
      <c r="J2102" t="n">
        <v>153.23</v>
      </c>
      <c r="K2102" t="n">
        <v>49.1</v>
      </c>
      <c r="L2102" t="n">
        <v>3</v>
      </c>
      <c r="M2102" t="n">
        <v>19</v>
      </c>
      <c r="N2102" t="n">
        <v>26.13</v>
      </c>
      <c r="O2102" t="n">
        <v>19131.85</v>
      </c>
      <c r="P2102" t="n">
        <v>82.03</v>
      </c>
      <c r="Q2102" t="n">
        <v>204.15</v>
      </c>
      <c r="R2102" t="n">
        <v>34.32</v>
      </c>
      <c r="S2102" t="n">
        <v>17.37</v>
      </c>
      <c r="T2102" t="n">
        <v>6298.23</v>
      </c>
      <c r="U2102" t="n">
        <v>0.51</v>
      </c>
      <c r="V2102" t="n">
        <v>0.72</v>
      </c>
      <c r="W2102" t="n">
        <v>1.17</v>
      </c>
      <c r="X2102" t="n">
        <v>0.4</v>
      </c>
      <c r="Y2102" t="n">
        <v>1</v>
      </c>
      <c r="Z2102" t="n">
        <v>10</v>
      </c>
    </row>
    <row r="2103">
      <c r="A2103" t="n">
        <v>9</v>
      </c>
      <c r="B2103" t="n">
        <v>75</v>
      </c>
      <c r="C2103" t="inlineStr">
        <is>
          <t xml:space="preserve">CONCLUIDO	</t>
        </is>
      </c>
      <c r="D2103" t="n">
        <v>10.0911</v>
      </c>
      <c r="E2103" t="n">
        <v>9.91</v>
      </c>
      <c r="F2103" t="n">
        <v>7.05</v>
      </c>
      <c r="G2103" t="n">
        <v>22.27</v>
      </c>
      <c r="H2103" t="n">
        <v>0.37</v>
      </c>
      <c r="I2103" t="n">
        <v>19</v>
      </c>
      <c r="J2103" t="n">
        <v>153.58</v>
      </c>
      <c r="K2103" t="n">
        <v>49.1</v>
      </c>
      <c r="L2103" t="n">
        <v>3.25</v>
      </c>
      <c r="M2103" t="n">
        <v>17</v>
      </c>
      <c r="N2103" t="n">
        <v>26.23</v>
      </c>
      <c r="O2103" t="n">
        <v>19175.02</v>
      </c>
      <c r="P2103" t="n">
        <v>81.26000000000001</v>
      </c>
      <c r="Q2103" t="n">
        <v>204.16</v>
      </c>
      <c r="R2103" t="n">
        <v>32.93</v>
      </c>
      <c r="S2103" t="n">
        <v>17.37</v>
      </c>
      <c r="T2103" t="n">
        <v>5614.25</v>
      </c>
      <c r="U2103" t="n">
        <v>0.53</v>
      </c>
      <c r="V2103" t="n">
        <v>0.72</v>
      </c>
      <c r="W2103" t="n">
        <v>1.17</v>
      </c>
      <c r="X2103" t="n">
        <v>0.36</v>
      </c>
      <c r="Y2103" t="n">
        <v>1</v>
      </c>
      <c r="Z2103" t="n">
        <v>10</v>
      </c>
    </row>
    <row r="2104">
      <c r="A2104" t="n">
        <v>10</v>
      </c>
      <c r="B2104" t="n">
        <v>75</v>
      </c>
      <c r="C2104" t="inlineStr">
        <is>
          <t xml:space="preserve">CONCLUIDO	</t>
        </is>
      </c>
      <c r="D2104" t="n">
        <v>10.1566</v>
      </c>
      <c r="E2104" t="n">
        <v>9.85</v>
      </c>
      <c r="F2104" t="n">
        <v>7.02</v>
      </c>
      <c r="G2104" t="n">
        <v>23.4</v>
      </c>
      <c r="H2104" t="n">
        <v>0.4</v>
      </c>
      <c r="I2104" t="n">
        <v>18</v>
      </c>
      <c r="J2104" t="n">
        <v>153.93</v>
      </c>
      <c r="K2104" t="n">
        <v>49.1</v>
      </c>
      <c r="L2104" t="n">
        <v>3.5</v>
      </c>
      <c r="M2104" t="n">
        <v>16</v>
      </c>
      <c r="N2104" t="n">
        <v>26.33</v>
      </c>
      <c r="O2104" t="n">
        <v>19218.22</v>
      </c>
      <c r="P2104" t="n">
        <v>80.75</v>
      </c>
      <c r="Q2104" t="n">
        <v>204.15</v>
      </c>
      <c r="R2104" t="n">
        <v>32.06</v>
      </c>
      <c r="S2104" t="n">
        <v>17.37</v>
      </c>
      <c r="T2104" t="n">
        <v>5182.12</v>
      </c>
      <c r="U2104" t="n">
        <v>0.54</v>
      </c>
      <c r="V2104" t="n">
        <v>0.73</v>
      </c>
      <c r="W2104" t="n">
        <v>1.16</v>
      </c>
      <c r="X2104" t="n">
        <v>0.33</v>
      </c>
      <c r="Y2104" t="n">
        <v>1</v>
      </c>
      <c r="Z2104" t="n">
        <v>10</v>
      </c>
    </row>
    <row r="2105">
      <c r="A2105" t="n">
        <v>11</v>
      </c>
      <c r="B2105" t="n">
        <v>75</v>
      </c>
      <c r="C2105" t="inlineStr">
        <is>
          <t xml:space="preserve">CONCLUIDO	</t>
        </is>
      </c>
      <c r="D2105" t="n">
        <v>10.1853</v>
      </c>
      <c r="E2105" t="n">
        <v>9.82</v>
      </c>
      <c r="F2105" t="n">
        <v>7.02</v>
      </c>
      <c r="G2105" t="n">
        <v>24.78</v>
      </c>
      <c r="H2105" t="n">
        <v>0.43</v>
      </c>
      <c r="I2105" t="n">
        <v>17</v>
      </c>
      <c r="J2105" t="n">
        <v>154.28</v>
      </c>
      <c r="K2105" t="n">
        <v>49.1</v>
      </c>
      <c r="L2105" t="n">
        <v>3.75</v>
      </c>
      <c r="M2105" t="n">
        <v>15</v>
      </c>
      <c r="N2105" t="n">
        <v>26.43</v>
      </c>
      <c r="O2105" t="n">
        <v>19261.45</v>
      </c>
      <c r="P2105" t="n">
        <v>80.68000000000001</v>
      </c>
      <c r="Q2105" t="n">
        <v>204.21</v>
      </c>
      <c r="R2105" t="n">
        <v>32</v>
      </c>
      <c r="S2105" t="n">
        <v>17.37</v>
      </c>
      <c r="T2105" t="n">
        <v>5156.35</v>
      </c>
      <c r="U2105" t="n">
        <v>0.54</v>
      </c>
      <c r="V2105" t="n">
        <v>0.73</v>
      </c>
      <c r="W2105" t="n">
        <v>1.17</v>
      </c>
      <c r="X2105" t="n">
        <v>0.33</v>
      </c>
      <c r="Y2105" t="n">
        <v>1</v>
      </c>
      <c r="Z2105" t="n">
        <v>10</v>
      </c>
    </row>
    <row r="2106">
      <c r="A2106" t="n">
        <v>12</v>
      </c>
      <c r="B2106" t="n">
        <v>75</v>
      </c>
      <c r="C2106" t="inlineStr">
        <is>
          <t xml:space="preserve">CONCLUIDO	</t>
        </is>
      </c>
      <c r="D2106" t="n">
        <v>10.2264</v>
      </c>
      <c r="E2106" t="n">
        <v>9.779999999999999</v>
      </c>
      <c r="F2106" t="n">
        <v>7.01</v>
      </c>
      <c r="G2106" t="n">
        <v>26.3</v>
      </c>
      <c r="H2106" t="n">
        <v>0.46</v>
      </c>
      <c r="I2106" t="n">
        <v>16</v>
      </c>
      <c r="J2106" t="n">
        <v>154.63</v>
      </c>
      <c r="K2106" t="n">
        <v>49.1</v>
      </c>
      <c r="L2106" t="n">
        <v>4</v>
      </c>
      <c r="M2106" t="n">
        <v>14</v>
      </c>
      <c r="N2106" t="n">
        <v>26.53</v>
      </c>
      <c r="O2106" t="n">
        <v>19304.72</v>
      </c>
      <c r="P2106" t="n">
        <v>80.25</v>
      </c>
      <c r="Q2106" t="n">
        <v>204.15</v>
      </c>
      <c r="R2106" t="n">
        <v>31.8</v>
      </c>
      <c r="S2106" t="n">
        <v>17.37</v>
      </c>
      <c r="T2106" t="n">
        <v>5060.83</v>
      </c>
      <c r="U2106" t="n">
        <v>0.55</v>
      </c>
      <c r="V2106" t="n">
        <v>0.73</v>
      </c>
      <c r="W2106" t="n">
        <v>1.17</v>
      </c>
      <c r="X2106" t="n">
        <v>0.32</v>
      </c>
      <c r="Y2106" t="n">
        <v>1</v>
      </c>
      <c r="Z2106" t="n">
        <v>10</v>
      </c>
    </row>
    <row r="2107">
      <c r="A2107" t="n">
        <v>13</v>
      </c>
      <c r="B2107" t="n">
        <v>75</v>
      </c>
      <c r="C2107" t="inlineStr">
        <is>
          <t xml:space="preserve">CONCLUIDO	</t>
        </is>
      </c>
      <c r="D2107" t="n">
        <v>10.3178</v>
      </c>
      <c r="E2107" t="n">
        <v>9.69</v>
      </c>
      <c r="F2107" t="n">
        <v>6.96</v>
      </c>
      <c r="G2107" t="n">
        <v>27.83</v>
      </c>
      <c r="H2107" t="n">
        <v>0.49</v>
      </c>
      <c r="I2107" t="n">
        <v>15</v>
      </c>
      <c r="J2107" t="n">
        <v>154.98</v>
      </c>
      <c r="K2107" t="n">
        <v>49.1</v>
      </c>
      <c r="L2107" t="n">
        <v>4.25</v>
      </c>
      <c r="M2107" t="n">
        <v>13</v>
      </c>
      <c r="N2107" t="n">
        <v>26.63</v>
      </c>
      <c r="O2107" t="n">
        <v>19348.03</v>
      </c>
      <c r="P2107" t="n">
        <v>79.34</v>
      </c>
      <c r="Q2107" t="n">
        <v>204.16</v>
      </c>
      <c r="R2107" t="n">
        <v>30.23</v>
      </c>
      <c r="S2107" t="n">
        <v>17.37</v>
      </c>
      <c r="T2107" t="n">
        <v>4282.17</v>
      </c>
      <c r="U2107" t="n">
        <v>0.57</v>
      </c>
      <c r="V2107" t="n">
        <v>0.73</v>
      </c>
      <c r="W2107" t="n">
        <v>1.16</v>
      </c>
      <c r="X2107" t="n">
        <v>0.27</v>
      </c>
      <c r="Y2107" t="n">
        <v>1</v>
      </c>
      <c r="Z2107" t="n">
        <v>10</v>
      </c>
    </row>
    <row r="2108">
      <c r="A2108" t="n">
        <v>14</v>
      </c>
      <c r="B2108" t="n">
        <v>75</v>
      </c>
      <c r="C2108" t="inlineStr">
        <is>
          <t xml:space="preserve">CONCLUIDO	</t>
        </is>
      </c>
      <c r="D2108" t="n">
        <v>10.3567</v>
      </c>
      <c r="E2108" t="n">
        <v>9.66</v>
      </c>
      <c r="F2108" t="n">
        <v>6.95</v>
      </c>
      <c r="G2108" t="n">
        <v>29.79</v>
      </c>
      <c r="H2108" t="n">
        <v>0.51</v>
      </c>
      <c r="I2108" t="n">
        <v>14</v>
      </c>
      <c r="J2108" t="n">
        <v>155.33</v>
      </c>
      <c r="K2108" t="n">
        <v>49.1</v>
      </c>
      <c r="L2108" t="n">
        <v>4.5</v>
      </c>
      <c r="M2108" t="n">
        <v>12</v>
      </c>
      <c r="N2108" t="n">
        <v>26.74</v>
      </c>
      <c r="O2108" t="n">
        <v>19391.36</v>
      </c>
      <c r="P2108" t="n">
        <v>79.15000000000001</v>
      </c>
      <c r="Q2108" t="n">
        <v>204.18</v>
      </c>
      <c r="R2108" t="n">
        <v>29.77</v>
      </c>
      <c r="S2108" t="n">
        <v>17.37</v>
      </c>
      <c r="T2108" t="n">
        <v>4056.16</v>
      </c>
      <c r="U2108" t="n">
        <v>0.58</v>
      </c>
      <c r="V2108" t="n">
        <v>0.73</v>
      </c>
      <c r="W2108" t="n">
        <v>1.16</v>
      </c>
      <c r="X2108" t="n">
        <v>0.26</v>
      </c>
      <c r="Y2108" t="n">
        <v>1</v>
      </c>
      <c r="Z2108" t="n">
        <v>10</v>
      </c>
    </row>
    <row r="2109">
      <c r="A2109" t="n">
        <v>15</v>
      </c>
      <c r="B2109" t="n">
        <v>75</v>
      </c>
      <c r="C2109" t="inlineStr">
        <is>
          <t xml:space="preserve">CONCLUIDO	</t>
        </is>
      </c>
      <c r="D2109" t="n">
        <v>10.4134</v>
      </c>
      <c r="E2109" t="n">
        <v>9.6</v>
      </c>
      <c r="F2109" t="n">
        <v>6.93</v>
      </c>
      <c r="G2109" t="n">
        <v>31.98</v>
      </c>
      <c r="H2109" t="n">
        <v>0.54</v>
      </c>
      <c r="I2109" t="n">
        <v>13</v>
      </c>
      <c r="J2109" t="n">
        <v>155.68</v>
      </c>
      <c r="K2109" t="n">
        <v>49.1</v>
      </c>
      <c r="L2109" t="n">
        <v>4.75</v>
      </c>
      <c r="M2109" t="n">
        <v>11</v>
      </c>
      <c r="N2109" t="n">
        <v>26.84</v>
      </c>
      <c r="O2109" t="n">
        <v>19434.74</v>
      </c>
      <c r="P2109" t="n">
        <v>78.61</v>
      </c>
      <c r="Q2109" t="n">
        <v>204.16</v>
      </c>
      <c r="R2109" t="n">
        <v>29.35</v>
      </c>
      <c r="S2109" t="n">
        <v>17.37</v>
      </c>
      <c r="T2109" t="n">
        <v>3851.36</v>
      </c>
      <c r="U2109" t="n">
        <v>0.59</v>
      </c>
      <c r="V2109" t="n">
        <v>0.74</v>
      </c>
      <c r="W2109" t="n">
        <v>1.15</v>
      </c>
      <c r="X2109" t="n">
        <v>0.24</v>
      </c>
      <c r="Y2109" t="n">
        <v>1</v>
      </c>
      <c r="Z2109" t="n">
        <v>10</v>
      </c>
    </row>
    <row r="2110">
      <c r="A2110" t="n">
        <v>16</v>
      </c>
      <c r="B2110" t="n">
        <v>75</v>
      </c>
      <c r="C2110" t="inlineStr">
        <is>
          <t xml:space="preserve">CONCLUIDO	</t>
        </is>
      </c>
      <c r="D2110" t="n">
        <v>10.4085</v>
      </c>
      <c r="E2110" t="n">
        <v>9.609999999999999</v>
      </c>
      <c r="F2110" t="n">
        <v>6.93</v>
      </c>
      <c r="G2110" t="n">
        <v>32</v>
      </c>
      <c r="H2110" t="n">
        <v>0.57</v>
      </c>
      <c r="I2110" t="n">
        <v>13</v>
      </c>
      <c r="J2110" t="n">
        <v>156.03</v>
      </c>
      <c r="K2110" t="n">
        <v>49.1</v>
      </c>
      <c r="L2110" t="n">
        <v>5</v>
      </c>
      <c r="M2110" t="n">
        <v>11</v>
      </c>
      <c r="N2110" t="n">
        <v>26.94</v>
      </c>
      <c r="O2110" t="n">
        <v>19478.15</v>
      </c>
      <c r="P2110" t="n">
        <v>78.41</v>
      </c>
      <c r="Q2110" t="n">
        <v>204.16</v>
      </c>
      <c r="R2110" t="n">
        <v>29.43</v>
      </c>
      <c r="S2110" t="n">
        <v>17.37</v>
      </c>
      <c r="T2110" t="n">
        <v>3891.39</v>
      </c>
      <c r="U2110" t="n">
        <v>0.59</v>
      </c>
      <c r="V2110" t="n">
        <v>0.74</v>
      </c>
      <c r="W2110" t="n">
        <v>1.16</v>
      </c>
      <c r="X2110" t="n">
        <v>0.24</v>
      </c>
      <c r="Y2110" t="n">
        <v>1</v>
      </c>
      <c r="Z2110" t="n">
        <v>10</v>
      </c>
    </row>
    <row r="2111">
      <c r="A2111" t="n">
        <v>17</v>
      </c>
      <c r="B2111" t="n">
        <v>75</v>
      </c>
      <c r="C2111" t="inlineStr">
        <is>
          <t xml:space="preserve">CONCLUIDO	</t>
        </is>
      </c>
      <c r="D2111" t="n">
        <v>10.4706</v>
      </c>
      <c r="E2111" t="n">
        <v>9.550000000000001</v>
      </c>
      <c r="F2111" t="n">
        <v>6.91</v>
      </c>
      <c r="G2111" t="n">
        <v>34.54</v>
      </c>
      <c r="H2111" t="n">
        <v>0.59</v>
      </c>
      <c r="I2111" t="n">
        <v>12</v>
      </c>
      <c r="J2111" t="n">
        <v>156.39</v>
      </c>
      <c r="K2111" t="n">
        <v>49.1</v>
      </c>
      <c r="L2111" t="n">
        <v>5.25</v>
      </c>
      <c r="M2111" t="n">
        <v>10</v>
      </c>
      <c r="N2111" t="n">
        <v>27.04</v>
      </c>
      <c r="O2111" t="n">
        <v>19521.59</v>
      </c>
      <c r="P2111" t="n">
        <v>78.03</v>
      </c>
      <c r="Q2111" t="n">
        <v>204.14</v>
      </c>
      <c r="R2111" t="n">
        <v>28.63</v>
      </c>
      <c r="S2111" t="n">
        <v>17.37</v>
      </c>
      <c r="T2111" t="n">
        <v>3495.35</v>
      </c>
      <c r="U2111" t="n">
        <v>0.61</v>
      </c>
      <c r="V2111" t="n">
        <v>0.74</v>
      </c>
      <c r="W2111" t="n">
        <v>1.15</v>
      </c>
      <c r="X2111" t="n">
        <v>0.22</v>
      </c>
      <c r="Y2111" t="n">
        <v>1</v>
      </c>
      <c r="Z2111" t="n">
        <v>10</v>
      </c>
    </row>
    <row r="2112">
      <c r="A2112" t="n">
        <v>18</v>
      </c>
      <c r="B2112" t="n">
        <v>75</v>
      </c>
      <c r="C2112" t="inlineStr">
        <is>
          <t xml:space="preserve">CONCLUIDO	</t>
        </is>
      </c>
      <c r="D2112" t="n">
        <v>10.47</v>
      </c>
      <c r="E2112" t="n">
        <v>9.550000000000001</v>
      </c>
      <c r="F2112" t="n">
        <v>6.91</v>
      </c>
      <c r="G2112" t="n">
        <v>34.54</v>
      </c>
      <c r="H2112" t="n">
        <v>0.62</v>
      </c>
      <c r="I2112" t="n">
        <v>12</v>
      </c>
      <c r="J2112" t="n">
        <v>156.74</v>
      </c>
      <c r="K2112" t="n">
        <v>49.1</v>
      </c>
      <c r="L2112" t="n">
        <v>5.5</v>
      </c>
      <c r="M2112" t="n">
        <v>10</v>
      </c>
      <c r="N2112" t="n">
        <v>27.14</v>
      </c>
      <c r="O2112" t="n">
        <v>19565.07</v>
      </c>
      <c r="P2112" t="n">
        <v>77.59</v>
      </c>
      <c r="Q2112" t="n">
        <v>204.14</v>
      </c>
      <c r="R2112" t="n">
        <v>28.58</v>
      </c>
      <c r="S2112" t="n">
        <v>17.37</v>
      </c>
      <c r="T2112" t="n">
        <v>3470.93</v>
      </c>
      <c r="U2112" t="n">
        <v>0.61</v>
      </c>
      <c r="V2112" t="n">
        <v>0.74</v>
      </c>
      <c r="W2112" t="n">
        <v>1.16</v>
      </c>
      <c r="X2112" t="n">
        <v>0.22</v>
      </c>
      <c r="Y2112" t="n">
        <v>1</v>
      </c>
      <c r="Z2112" t="n">
        <v>10</v>
      </c>
    </row>
    <row r="2113">
      <c r="A2113" t="n">
        <v>19</v>
      </c>
      <c r="B2113" t="n">
        <v>75</v>
      </c>
      <c r="C2113" t="inlineStr">
        <is>
          <t xml:space="preserve">CONCLUIDO	</t>
        </is>
      </c>
      <c r="D2113" t="n">
        <v>10.5334</v>
      </c>
      <c r="E2113" t="n">
        <v>9.49</v>
      </c>
      <c r="F2113" t="n">
        <v>6.88</v>
      </c>
      <c r="G2113" t="n">
        <v>37.53</v>
      </c>
      <c r="H2113" t="n">
        <v>0.65</v>
      </c>
      <c r="I2113" t="n">
        <v>11</v>
      </c>
      <c r="J2113" t="n">
        <v>157.09</v>
      </c>
      <c r="K2113" t="n">
        <v>49.1</v>
      </c>
      <c r="L2113" t="n">
        <v>5.75</v>
      </c>
      <c r="M2113" t="n">
        <v>9</v>
      </c>
      <c r="N2113" t="n">
        <v>27.25</v>
      </c>
      <c r="O2113" t="n">
        <v>19608.58</v>
      </c>
      <c r="P2113" t="n">
        <v>77.17</v>
      </c>
      <c r="Q2113" t="n">
        <v>204.14</v>
      </c>
      <c r="R2113" t="n">
        <v>27.65</v>
      </c>
      <c r="S2113" t="n">
        <v>17.37</v>
      </c>
      <c r="T2113" t="n">
        <v>3010.85</v>
      </c>
      <c r="U2113" t="n">
        <v>0.63</v>
      </c>
      <c r="V2113" t="n">
        <v>0.74</v>
      </c>
      <c r="W2113" t="n">
        <v>1.16</v>
      </c>
      <c r="X2113" t="n">
        <v>0.19</v>
      </c>
      <c r="Y2113" t="n">
        <v>1</v>
      </c>
      <c r="Z2113" t="n">
        <v>10</v>
      </c>
    </row>
    <row r="2114">
      <c r="A2114" t="n">
        <v>20</v>
      </c>
      <c r="B2114" t="n">
        <v>75</v>
      </c>
      <c r="C2114" t="inlineStr">
        <is>
          <t xml:space="preserve">CONCLUIDO	</t>
        </is>
      </c>
      <c r="D2114" t="n">
        <v>10.522</v>
      </c>
      <c r="E2114" t="n">
        <v>9.5</v>
      </c>
      <c r="F2114" t="n">
        <v>6.89</v>
      </c>
      <c r="G2114" t="n">
        <v>37.59</v>
      </c>
      <c r="H2114" t="n">
        <v>0.67</v>
      </c>
      <c r="I2114" t="n">
        <v>11</v>
      </c>
      <c r="J2114" t="n">
        <v>157.44</v>
      </c>
      <c r="K2114" t="n">
        <v>49.1</v>
      </c>
      <c r="L2114" t="n">
        <v>6</v>
      </c>
      <c r="M2114" t="n">
        <v>9</v>
      </c>
      <c r="N2114" t="n">
        <v>27.35</v>
      </c>
      <c r="O2114" t="n">
        <v>19652.13</v>
      </c>
      <c r="P2114" t="n">
        <v>76.91</v>
      </c>
      <c r="Q2114" t="n">
        <v>204.15</v>
      </c>
      <c r="R2114" t="n">
        <v>27.94</v>
      </c>
      <c r="S2114" t="n">
        <v>17.37</v>
      </c>
      <c r="T2114" t="n">
        <v>3155.06</v>
      </c>
      <c r="U2114" t="n">
        <v>0.62</v>
      </c>
      <c r="V2114" t="n">
        <v>0.74</v>
      </c>
      <c r="W2114" t="n">
        <v>1.16</v>
      </c>
      <c r="X2114" t="n">
        <v>0.2</v>
      </c>
      <c r="Y2114" t="n">
        <v>1</v>
      </c>
      <c r="Z2114" t="n">
        <v>10</v>
      </c>
    </row>
    <row r="2115">
      <c r="A2115" t="n">
        <v>21</v>
      </c>
      <c r="B2115" t="n">
        <v>75</v>
      </c>
      <c r="C2115" t="inlineStr">
        <is>
          <t xml:space="preserve">CONCLUIDO	</t>
        </is>
      </c>
      <c r="D2115" t="n">
        <v>10.5814</v>
      </c>
      <c r="E2115" t="n">
        <v>9.449999999999999</v>
      </c>
      <c r="F2115" t="n">
        <v>6.87</v>
      </c>
      <c r="G2115" t="n">
        <v>41.21</v>
      </c>
      <c r="H2115" t="n">
        <v>0.7</v>
      </c>
      <c r="I2115" t="n">
        <v>10</v>
      </c>
      <c r="J2115" t="n">
        <v>157.8</v>
      </c>
      <c r="K2115" t="n">
        <v>49.1</v>
      </c>
      <c r="L2115" t="n">
        <v>6.25</v>
      </c>
      <c r="M2115" t="n">
        <v>8</v>
      </c>
      <c r="N2115" t="n">
        <v>27.45</v>
      </c>
      <c r="O2115" t="n">
        <v>19695.71</v>
      </c>
      <c r="P2115" t="n">
        <v>76.33</v>
      </c>
      <c r="Q2115" t="n">
        <v>204.18</v>
      </c>
      <c r="R2115" t="n">
        <v>27.39</v>
      </c>
      <c r="S2115" t="n">
        <v>17.37</v>
      </c>
      <c r="T2115" t="n">
        <v>2888.12</v>
      </c>
      <c r="U2115" t="n">
        <v>0.63</v>
      </c>
      <c r="V2115" t="n">
        <v>0.74</v>
      </c>
      <c r="W2115" t="n">
        <v>1.15</v>
      </c>
      <c r="X2115" t="n">
        <v>0.18</v>
      </c>
      <c r="Y2115" t="n">
        <v>1</v>
      </c>
      <c r="Z2115" t="n">
        <v>10</v>
      </c>
    </row>
    <row r="2116">
      <c r="A2116" t="n">
        <v>22</v>
      </c>
      <c r="B2116" t="n">
        <v>75</v>
      </c>
      <c r="C2116" t="inlineStr">
        <is>
          <t xml:space="preserve">CONCLUIDO	</t>
        </is>
      </c>
      <c r="D2116" t="n">
        <v>10.5842</v>
      </c>
      <c r="E2116" t="n">
        <v>9.449999999999999</v>
      </c>
      <c r="F2116" t="n">
        <v>6.87</v>
      </c>
      <c r="G2116" t="n">
        <v>41.2</v>
      </c>
      <c r="H2116" t="n">
        <v>0.73</v>
      </c>
      <c r="I2116" t="n">
        <v>10</v>
      </c>
      <c r="J2116" t="n">
        <v>158.15</v>
      </c>
      <c r="K2116" t="n">
        <v>49.1</v>
      </c>
      <c r="L2116" t="n">
        <v>6.5</v>
      </c>
      <c r="M2116" t="n">
        <v>8</v>
      </c>
      <c r="N2116" t="n">
        <v>27.56</v>
      </c>
      <c r="O2116" t="n">
        <v>19739.33</v>
      </c>
      <c r="P2116" t="n">
        <v>76.31999999999999</v>
      </c>
      <c r="Q2116" t="n">
        <v>204.14</v>
      </c>
      <c r="R2116" t="n">
        <v>27.27</v>
      </c>
      <c r="S2116" t="n">
        <v>17.37</v>
      </c>
      <c r="T2116" t="n">
        <v>2827.12</v>
      </c>
      <c r="U2116" t="n">
        <v>0.64</v>
      </c>
      <c r="V2116" t="n">
        <v>0.74</v>
      </c>
      <c r="W2116" t="n">
        <v>1.15</v>
      </c>
      <c r="X2116" t="n">
        <v>0.17</v>
      </c>
      <c r="Y2116" t="n">
        <v>1</v>
      </c>
      <c r="Z2116" t="n">
        <v>10</v>
      </c>
    </row>
    <row r="2117">
      <c r="A2117" t="n">
        <v>23</v>
      </c>
      <c r="B2117" t="n">
        <v>75</v>
      </c>
      <c r="C2117" t="inlineStr">
        <is>
          <t xml:space="preserve">CONCLUIDO	</t>
        </is>
      </c>
      <c r="D2117" t="n">
        <v>10.6481</v>
      </c>
      <c r="E2117" t="n">
        <v>9.390000000000001</v>
      </c>
      <c r="F2117" t="n">
        <v>6.84</v>
      </c>
      <c r="G2117" t="n">
        <v>45.6</v>
      </c>
      <c r="H2117" t="n">
        <v>0.75</v>
      </c>
      <c r="I2117" t="n">
        <v>9</v>
      </c>
      <c r="J2117" t="n">
        <v>158.51</v>
      </c>
      <c r="K2117" t="n">
        <v>49.1</v>
      </c>
      <c r="L2117" t="n">
        <v>6.75</v>
      </c>
      <c r="M2117" t="n">
        <v>7</v>
      </c>
      <c r="N2117" t="n">
        <v>27.66</v>
      </c>
      <c r="O2117" t="n">
        <v>19782.99</v>
      </c>
      <c r="P2117" t="n">
        <v>75.44</v>
      </c>
      <c r="Q2117" t="n">
        <v>204.15</v>
      </c>
      <c r="R2117" t="n">
        <v>26.51</v>
      </c>
      <c r="S2117" t="n">
        <v>17.37</v>
      </c>
      <c r="T2117" t="n">
        <v>2451.61</v>
      </c>
      <c r="U2117" t="n">
        <v>0.66</v>
      </c>
      <c r="V2117" t="n">
        <v>0.75</v>
      </c>
      <c r="W2117" t="n">
        <v>1.15</v>
      </c>
      <c r="X2117" t="n">
        <v>0.15</v>
      </c>
      <c r="Y2117" t="n">
        <v>1</v>
      </c>
      <c r="Z2117" t="n">
        <v>10</v>
      </c>
    </row>
    <row r="2118">
      <c r="A2118" t="n">
        <v>24</v>
      </c>
      <c r="B2118" t="n">
        <v>75</v>
      </c>
      <c r="C2118" t="inlineStr">
        <is>
          <t xml:space="preserve">CONCLUIDO	</t>
        </is>
      </c>
      <c r="D2118" t="n">
        <v>10.6245</v>
      </c>
      <c r="E2118" t="n">
        <v>9.41</v>
      </c>
      <c r="F2118" t="n">
        <v>6.86</v>
      </c>
      <c r="G2118" t="n">
        <v>45.74</v>
      </c>
      <c r="H2118" t="n">
        <v>0.78</v>
      </c>
      <c r="I2118" t="n">
        <v>9</v>
      </c>
      <c r="J2118" t="n">
        <v>158.86</v>
      </c>
      <c r="K2118" t="n">
        <v>49.1</v>
      </c>
      <c r="L2118" t="n">
        <v>7</v>
      </c>
      <c r="M2118" t="n">
        <v>7</v>
      </c>
      <c r="N2118" t="n">
        <v>27.77</v>
      </c>
      <c r="O2118" t="n">
        <v>19826.68</v>
      </c>
      <c r="P2118" t="n">
        <v>75.98999999999999</v>
      </c>
      <c r="Q2118" t="n">
        <v>204.18</v>
      </c>
      <c r="R2118" t="n">
        <v>27.15</v>
      </c>
      <c r="S2118" t="n">
        <v>17.37</v>
      </c>
      <c r="T2118" t="n">
        <v>2772.48</v>
      </c>
      <c r="U2118" t="n">
        <v>0.64</v>
      </c>
      <c r="V2118" t="n">
        <v>0.74</v>
      </c>
      <c r="W2118" t="n">
        <v>1.15</v>
      </c>
      <c r="X2118" t="n">
        <v>0.17</v>
      </c>
      <c r="Y2118" t="n">
        <v>1</v>
      </c>
      <c r="Z2118" t="n">
        <v>10</v>
      </c>
    </row>
    <row r="2119">
      <c r="A2119" t="n">
        <v>25</v>
      </c>
      <c r="B2119" t="n">
        <v>75</v>
      </c>
      <c r="C2119" t="inlineStr">
        <is>
          <t xml:space="preserve">CONCLUIDO	</t>
        </is>
      </c>
      <c r="D2119" t="n">
        <v>10.6314</v>
      </c>
      <c r="E2119" t="n">
        <v>9.41</v>
      </c>
      <c r="F2119" t="n">
        <v>6.85</v>
      </c>
      <c r="G2119" t="n">
        <v>45.7</v>
      </c>
      <c r="H2119" t="n">
        <v>0.8100000000000001</v>
      </c>
      <c r="I2119" t="n">
        <v>9</v>
      </c>
      <c r="J2119" t="n">
        <v>159.22</v>
      </c>
      <c r="K2119" t="n">
        <v>49.1</v>
      </c>
      <c r="L2119" t="n">
        <v>7.25</v>
      </c>
      <c r="M2119" t="n">
        <v>7</v>
      </c>
      <c r="N2119" t="n">
        <v>27.87</v>
      </c>
      <c r="O2119" t="n">
        <v>19870.53</v>
      </c>
      <c r="P2119" t="n">
        <v>75.70999999999999</v>
      </c>
      <c r="Q2119" t="n">
        <v>204.14</v>
      </c>
      <c r="R2119" t="n">
        <v>26.93</v>
      </c>
      <c r="S2119" t="n">
        <v>17.37</v>
      </c>
      <c r="T2119" t="n">
        <v>2664.75</v>
      </c>
      <c r="U2119" t="n">
        <v>0.65</v>
      </c>
      <c r="V2119" t="n">
        <v>0.74</v>
      </c>
      <c r="W2119" t="n">
        <v>1.15</v>
      </c>
      <c r="X2119" t="n">
        <v>0.16</v>
      </c>
      <c r="Y2119" t="n">
        <v>1</v>
      </c>
      <c r="Z2119" t="n">
        <v>10</v>
      </c>
    </row>
    <row r="2120">
      <c r="A2120" t="n">
        <v>26</v>
      </c>
      <c r="B2120" t="n">
        <v>75</v>
      </c>
      <c r="C2120" t="inlineStr">
        <is>
          <t xml:space="preserve">CONCLUIDO	</t>
        </is>
      </c>
      <c r="D2120" t="n">
        <v>10.6257</v>
      </c>
      <c r="E2120" t="n">
        <v>9.41</v>
      </c>
      <c r="F2120" t="n">
        <v>6.86</v>
      </c>
      <c r="G2120" t="n">
        <v>45.73</v>
      </c>
      <c r="H2120" t="n">
        <v>0.83</v>
      </c>
      <c r="I2120" t="n">
        <v>9</v>
      </c>
      <c r="J2120" t="n">
        <v>159.57</v>
      </c>
      <c r="K2120" t="n">
        <v>49.1</v>
      </c>
      <c r="L2120" t="n">
        <v>7.5</v>
      </c>
      <c r="M2120" t="n">
        <v>7</v>
      </c>
      <c r="N2120" t="n">
        <v>27.98</v>
      </c>
      <c r="O2120" t="n">
        <v>19914.3</v>
      </c>
      <c r="P2120" t="n">
        <v>75.31999999999999</v>
      </c>
      <c r="Q2120" t="n">
        <v>204.15</v>
      </c>
      <c r="R2120" t="n">
        <v>27.1</v>
      </c>
      <c r="S2120" t="n">
        <v>17.37</v>
      </c>
      <c r="T2120" t="n">
        <v>2746.04</v>
      </c>
      <c r="U2120" t="n">
        <v>0.64</v>
      </c>
      <c r="V2120" t="n">
        <v>0.74</v>
      </c>
      <c r="W2120" t="n">
        <v>1.15</v>
      </c>
      <c r="X2120" t="n">
        <v>0.17</v>
      </c>
      <c r="Y2120" t="n">
        <v>1</v>
      </c>
      <c r="Z2120" t="n">
        <v>10</v>
      </c>
    </row>
    <row r="2121">
      <c r="A2121" t="n">
        <v>27</v>
      </c>
      <c r="B2121" t="n">
        <v>75</v>
      </c>
      <c r="C2121" t="inlineStr">
        <is>
          <t xml:space="preserve">CONCLUIDO	</t>
        </is>
      </c>
      <c r="D2121" t="n">
        <v>10.7035</v>
      </c>
      <c r="E2121" t="n">
        <v>9.34</v>
      </c>
      <c r="F2121" t="n">
        <v>6.82</v>
      </c>
      <c r="G2121" t="n">
        <v>51.16</v>
      </c>
      <c r="H2121" t="n">
        <v>0.86</v>
      </c>
      <c r="I2121" t="n">
        <v>8</v>
      </c>
      <c r="J2121" t="n">
        <v>159.92</v>
      </c>
      <c r="K2121" t="n">
        <v>49.1</v>
      </c>
      <c r="L2121" t="n">
        <v>7.75</v>
      </c>
      <c r="M2121" t="n">
        <v>6</v>
      </c>
      <c r="N2121" t="n">
        <v>28.08</v>
      </c>
      <c r="O2121" t="n">
        <v>19958.1</v>
      </c>
      <c r="P2121" t="n">
        <v>74.61</v>
      </c>
      <c r="Q2121" t="n">
        <v>204.14</v>
      </c>
      <c r="R2121" t="n">
        <v>25.97</v>
      </c>
      <c r="S2121" t="n">
        <v>17.37</v>
      </c>
      <c r="T2121" t="n">
        <v>2185.33</v>
      </c>
      <c r="U2121" t="n">
        <v>0.67</v>
      </c>
      <c r="V2121" t="n">
        <v>0.75</v>
      </c>
      <c r="W2121" t="n">
        <v>1.15</v>
      </c>
      <c r="X2121" t="n">
        <v>0.13</v>
      </c>
      <c r="Y2121" t="n">
        <v>1</v>
      </c>
      <c r="Z2121" t="n">
        <v>10</v>
      </c>
    </row>
    <row r="2122">
      <c r="A2122" t="n">
        <v>28</v>
      </c>
      <c r="B2122" t="n">
        <v>75</v>
      </c>
      <c r="C2122" t="inlineStr">
        <is>
          <t xml:space="preserve">CONCLUIDO	</t>
        </is>
      </c>
      <c r="D2122" t="n">
        <v>10.7015</v>
      </c>
      <c r="E2122" t="n">
        <v>9.34</v>
      </c>
      <c r="F2122" t="n">
        <v>6.82</v>
      </c>
      <c r="G2122" t="n">
        <v>51.18</v>
      </c>
      <c r="H2122" t="n">
        <v>0.88</v>
      </c>
      <c r="I2122" t="n">
        <v>8</v>
      </c>
      <c r="J2122" t="n">
        <v>160.28</v>
      </c>
      <c r="K2122" t="n">
        <v>49.1</v>
      </c>
      <c r="L2122" t="n">
        <v>8</v>
      </c>
      <c r="M2122" t="n">
        <v>6</v>
      </c>
      <c r="N2122" t="n">
        <v>28.19</v>
      </c>
      <c r="O2122" t="n">
        <v>20001.93</v>
      </c>
      <c r="P2122" t="n">
        <v>74.31</v>
      </c>
      <c r="Q2122" t="n">
        <v>204.19</v>
      </c>
      <c r="R2122" t="n">
        <v>25.9</v>
      </c>
      <c r="S2122" t="n">
        <v>17.37</v>
      </c>
      <c r="T2122" t="n">
        <v>2151.97</v>
      </c>
      <c r="U2122" t="n">
        <v>0.67</v>
      </c>
      <c r="V2122" t="n">
        <v>0.75</v>
      </c>
      <c r="W2122" t="n">
        <v>1.15</v>
      </c>
      <c r="X2122" t="n">
        <v>0.13</v>
      </c>
      <c r="Y2122" t="n">
        <v>1</v>
      </c>
      <c r="Z2122" t="n">
        <v>10</v>
      </c>
    </row>
    <row r="2123">
      <c r="A2123" t="n">
        <v>29</v>
      </c>
      <c r="B2123" t="n">
        <v>75</v>
      </c>
      <c r="C2123" t="inlineStr">
        <is>
          <t xml:space="preserve">CONCLUIDO	</t>
        </is>
      </c>
      <c r="D2123" t="n">
        <v>10.6942</v>
      </c>
      <c r="E2123" t="n">
        <v>9.35</v>
      </c>
      <c r="F2123" t="n">
        <v>6.83</v>
      </c>
      <c r="G2123" t="n">
        <v>51.23</v>
      </c>
      <c r="H2123" t="n">
        <v>0.91</v>
      </c>
      <c r="I2123" t="n">
        <v>8</v>
      </c>
      <c r="J2123" t="n">
        <v>160.64</v>
      </c>
      <c r="K2123" t="n">
        <v>49.1</v>
      </c>
      <c r="L2123" t="n">
        <v>8.25</v>
      </c>
      <c r="M2123" t="n">
        <v>6</v>
      </c>
      <c r="N2123" t="n">
        <v>28.29</v>
      </c>
      <c r="O2123" t="n">
        <v>20045.81</v>
      </c>
      <c r="P2123" t="n">
        <v>74.06</v>
      </c>
      <c r="Q2123" t="n">
        <v>204.15</v>
      </c>
      <c r="R2123" t="n">
        <v>26.12</v>
      </c>
      <c r="S2123" t="n">
        <v>17.37</v>
      </c>
      <c r="T2123" t="n">
        <v>2260.78</v>
      </c>
      <c r="U2123" t="n">
        <v>0.67</v>
      </c>
      <c r="V2123" t="n">
        <v>0.75</v>
      </c>
      <c r="W2123" t="n">
        <v>1.15</v>
      </c>
      <c r="X2123" t="n">
        <v>0.14</v>
      </c>
      <c r="Y2123" t="n">
        <v>1</v>
      </c>
      <c r="Z2123" t="n">
        <v>10</v>
      </c>
    </row>
    <row r="2124">
      <c r="A2124" t="n">
        <v>30</v>
      </c>
      <c r="B2124" t="n">
        <v>75</v>
      </c>
      <c r="C2124" t="inlineStr">
        <is>
          <t xml:space="preserve">CONCLUIDO	</t>
        </is>
      </c>
      <c r="D2124" t="n">
        <v>10.6946</v>
      </c>
      <c r="E2124" t="n">
        <v>9.35</v>
      </c>
      <c r="F2124" t="n">
        <v>6.83</v>
      </c>
      <c r="G2124" t="n">
        <v>51.22</v>
      </c>
      <c r="H2124" t="n">
        <v>0.9399999999999999</v>
      </c>
      <c r="I2124" t="n">
        <v>8</v>
      </c>
      <c r="J2124" t="n">
        <v>160.99</v>
      </c>
      <c r="K2124" t="n">
        <v>49.1</v>
      </c>
      <c r="L2124" t="n">
        <v>8.5</v>
      </c>
      <c r="M2124" t="n">
        <v>6</v>
      </c>
      <c r="N2124" t="n">
        <v>28.4</v>
      </c>
      <c r="O2124" t="n">
        <v>20089.72</v>
      </c>
      <c r="P2124" t="n">
        <v>73.86</v>
      </c>
      <c r="Q2124" t="n">
        <v>204.14</v>
      </c>
      <c r="R2124" t="n">
        <v>26.12</v>
      </c>
      <c r="S2124" t="n">
        <v>17.37</v>
      </c>
      <c r="T2124" t="n">
        <v>2264.22</v>
      </c>
      <c r="U2124" t="n">
        <v>0.67</v>
      </c>
      <c r="V2124" t="n">
        <v>0.75</v>
      </c>
      <c r="W2124" t="n">
        <v>1.15</v>
      </c>
      <c r="X2124" t="n">
        <v>0.14</v>
      </c>
      <c r="Y2124" t="n">
        <v>1</v>
      </c>
      <c r="Z2124" t="n">
        <v>10</v>
      </c>
    </row>
    <row r="2125">
      <c r="A2125" t="n">
        <v>31</v>
      </c>
      <c r="B2125" t="n">
        <v>75</v>
      </c>
      <c r="C2125" t="inlineStr">
        <is>
          <t xml:space="preserve">CONCLUIDO	</t>
        </is>
      </c>
      <c r="D2125" t="n">
        <v>10.7591</v>
      </c>
      <c r="E2125" t="n">
        <v>9.289999999999999</v>
      </c>
      <c r="F2125" t="n">
        <v>6.8</v>
      </c>
      <c r="G2125" t="n">
        <v>58.32</v>
      </c>
      <c r="H2125" t="n">
        <v>0.96</v>
      </c>
      <c r="I2125" t="n">
        <v>7</v>
      </c>
      <c r="J2125" t="n">
        <v>161.35</v>
      </c>
      <c r="K2125" t="n">
        <v>49.1</v>
      </c>
      <c r="L2125" t="n">
        <v>8.75</v>
      </c>
      <c r="M2125" t="n">
        <v>5</v>
      </c>
      <c r="N2125" t="n">
        <v>28.5</v>
      </c>
      <c r="O2125" t="n">
        <v>20133.66</v>
      </c>
      <c r="P2125" t="n">
        <v>73.06</v>
      </c>
      <c r="Q2125" t="n">
        <v>204.14</v>
      </c>
      <c r="R2125" t="n">
        <v>25.29</v>
      </c>
      <c r="S2125" t="n">
        <v>17.37</v>
      </c>
      <c r="T2125" t="n">
        <v>1851.75</v>
      </c>
      <c r="U2125" t="n">
        <v>0.6899999999999999</v>
      </c>
      <c r="V2125" t="n">
        <v>0.75</v>
      </c>
      <c r="W2125" t="n">
        <v>1.15</v>
      </c>
      <c r="X2125" t="n">
        <v>0.11</v>
      </c>
      <c r="Y2125" t="n">
        <v>1</v>
      </c>
      <c r="Z2125" t="n">
        <v>10</v>
      </c>
    </row>
    <row r="2126">
      <c r="A2126" t="n">
        <v>32</v>
      </c>
      <c r="B2126" t="n">
        <v>75</v>
      </c>
      <c r="C2126" t="inlineStr">
        <is>
          <t xml:space="preserve">CONCLUIDO	</t>
        </is>
      </c>
      <c r="D2126" t="n">
        <v>10.7514</v>
      </c>
      <c r="E2126" t="n">
        <v>9.300000000000001</v>
      </c>
      <c r="F2126" t="n">
        <v>6.81</v>
      </c>
      <c r="G2126" t="n">
        <v>58.38</v>
      </c>
      <c r="H2126" t="n">
        <v>0.99</v>
      </c>
      <c r="I2126" t="n">
        <v>7</v>
      </c>
      <c r="J2126" t="n">
        <v>161.71</v>
      </c>
      <c r="K2126" t="n">
        <v>49.1</v>
      </c>
      <c r="L2126" t="n">
        <v>9</v>
      </c>
      <c r="M2126" t="n">
        <v>5</v>
      </c>
      <c r="N2126" t="n">
        <v>28.61</v>
      </c>
      <c r="O2126" t="n">
        <v>20177.64</v>
      </c>
      <c r="P2126" t="n">
        <v>73.37</v>
      </c>
      <c r="Q2126" t="n">
        <v>204.2</v>
      </c>
      <c r="R2126" t="n">
        <v>25.58</v>
      </c>
      <c r="S2126" t="n">
        <v>17.37</v>
      </c>
      <c r="T2126" t="n">
        <v>1997.19</v>
      </c>
      <c r="U2126" t="n">
        <v>0.68</v>
      </c>
      <c r="V2126" t="n">
        <v>0.75</v>
      </c>
      <c r="W2126" t="n">
        <v>1.15</v>
      </c>
      <c r="X2126" t="n">
        <v>0.12</v>
      </c>
      <c r="Y2126" t="n">
        <v>1</v>
      </c>
      <c r="Z2126" t="n">
        <v>10</v>
      </c>
    </row>
    <row r="2127">
      <c r="A2127" t="n">
        <v>33</v>
      </c>
      <c r="B2127" t="n">
        <v>75</v>
      </c>
      <c r="C2127" t="inlineStr">
        <is>
          <t xml:space="preserve">CONCLUIDO	</t>
        </is>
      </c>
      <c r="D2127" t="n">
        <v>10.7549</v>
      </c>
      <c r="E2127" t="n">
        <v>9.300000000000001</v>
      </c>
      <c r="F2127" t="n">
        <v>6.81</v>
      </c>
      <c r="G2127" t="n">
        <v>58.35</v>
      </c>
      <c r="H2127" t="n">
        <v>1.01</v>
      </c>
      <c r="I2127" t="n">
        <v>7</v>
      </c>
      <c r="J2127" t="n">
        <v>162.06</v>
      </c>
      <c r="K2127" t="n">
        <v>49.1</v>
      </c>
      <c r="L2127" t="n">
        <v>9.25</v>
      </c>
      <c r="M2127" t="n">
        <v>5</v>
      </c>
      <c r="N2127" t="n">
        <v>28.72</v>
      </c>
      <c r="O2127" t="n">
        <v>20221.66</v>
      </c>
      <c r="P2127" t="n">
        <v>73.40000000000001</v>
      </c>
      <c r="Q2127" t="n">
        <v>204.14</v>
      </c>
      <c r="R2127" t="n">
        <v>25.5</v>
      </c>
      <c r="S2127" t="n">
        <v>17.37</v>
      </c>
      <c r="T2127" t="n">
        <v>1957.77</v>
      </c>
      <c r="U2127" t="n">
        <v>0.68</v>
      </c>
      <c r="V2127" t="n">
        <v>0.75</v>
      </c>
      <c r="W2127" t="n">
        <v>1.15</v>
      </c>
      <c r="X2127" t="n">
        <v>0.12</v>
      </c>
      <c r="Y2127" t="n">
        <v>1</v>
      </c>
      <c r="Z2127" t="n">
        <v>10</v>
      </c>
    </row>
    <row r="2128">
      <c r="A2128" t="n">
        <v>34</v>
      </c>
      <c r="B2128" t="n">
        <v>75</v>
      </c>
      <c r="C2128" t="inlineStr">
        <is>
          <t xml:space="preserve">CONCLUIDO	</t>
        </is>
      </c>
      <c r="D2128" t="n">
        <v>10.7556</v>
      </c>
      <c r="E2128" t="n">
        <v>9.300000000000001</v>
      </c>
      <c r="F2128" t="n">
        <v>6.81</v>
      </c>
      <c r="G2128" t="n">
        <v>58.35</v>
      </c>
      <c r="H2128" t="n">
        <v>1.04</v>
      </c>
      <c r="I2128" t="n">
        <v>7</v>
      </c>
      <c r="J2128" t="n">
        <v>162.42</v>
      </c>
      <c r="K2128" t="n">
        <v>49.1</v>
      </c>
      <c r="L2128" t="n">
        <v>9.5</v>
      </c>
      <c r="M2128" t="n">
        <v>5</v>
      </c>
      <c r="N2128" t="n">
        <v>28.82</v>
      </c>
      <c r="O2128" t="n">
        <v>20265.72</v>
      </c>
      <c r="P2128" t="n">
        <v>73.2</v>
      </c>
      <c r="Q2128" t="n">
        <v>204.14</v>
      </c>
      <c r="R2128" t="n">
        <v>25.52</v>
      </c>
      <c r="S2128" t="n">
        <v>17.37</v>
      </c>
      <c r="T2128" t="n">
        <v>1966</v>
      </c>
      <c r="U2128" t="n">
        <v>0.68</v>
      </c>
      <c r="V2128" t="n">
        <v>0.75</v>
      </c>
      <c r="W2128" t="n">
        <v>1.15</v>
      </c>
      <c r="X2128" t="n">
        <v>0.12</v>
      </c>
      <c r="Y2128" t="n">
        <v>1</v>
      </c>
      <c r="Z2128" t="n">
        <v>10</v>
      </c>
    </row>
    <row r="2129">
      <c r="A2129" t="n">
        <v>35</v>
      </c>
      <c r="B2129" t="n">
        <v>75</v>
      </c>
      <c r="C2129" t="inlineStr">
        <is>
          <t xml:space="preserve">CONCLUIDO	</t>
        </is>
      </c>
      <c r="D2129" t="n">
        <v>10.7524</v>
      </c>
      <c r="E2129" t="n">
        <v>9.300000000000001</v>
      </c>
      <c r="F2129" t="n">
        <v>6.81</v>
      </c>
      <c r="G2129" t="n">
        <v>58.37</v>
      </c>
      <c r="H2129" t="n">
        <v>1.06</v>
      </c>
      <c r="I2129" t="n">
        <v>7</v>
      </c>
      <c r="J2129" t="n">
        <v>162.78</v>
      </c>
      <c r="K2129" t="n">
        <v>49.1</v>
      </c>
      <c r="L2129" t="n">
        <v>9.75</v>
      </c>
      <c r="M2129" t="n">
        <v>5</v>
      </c>
      <c r="N2129" t="n">
        <v>28.93</v>
      </c>
      <c r="O2129" t="n">
        <v>20309.81</v>
      </c>
      <c r="P2129" t="n">
        <v>72.77</v>
      </c>
      <c r="Q2129" t="n">
        <v>204.14</v>
      </c>
      <c r="R2129" t="n">
        <v>25.58</v>
      </c>
      <c r="S2129" t="n">
        <v>17.37</v>
      </c>
      <c r="T2129" t="n">
        <v>1997.77</v>
      </c>
      <c r="U2129" t="n">
        <v>0.68</v>
      </c>
      <c r="V2129" t="n">
        <v>0.75</v>
      </c>
      <c r="W2129" t="n">
        <v>1.15</v>
      </c>
      <c r="X2129" t="n">
        <v>0.12</v>
      </c>
      <c r="Y2129" t="n">
        <v>1</v>
      </c>
      <c r="Z2129" t="n">
        <v>10</v>
      </c>
    </row>
    <row r="2130">
      <c r="A2130" t="n">
        <v>36</v>
      </c>
      <c r="B2130" t="n">
        <v>75</v>
      </c>
      <c r="C2130" t="inlineStr">
        <is>
          <t xml:space="preserve">CONCLUIDO	</t>
        </is>
      </c>
      <c r="D2130" t="n">
        <v>10.7424</v>
      </c>
      <c r="E2130" t="n">
        <v>9.31</v>
      </c>
      <c r="F2130" t="n">
        <v>6.82</v>
      </c>
      <c r="G2130" t="n">
        <v>58.45</v>
      </c>
      <c r="H2130" t="n">
        <v>1.09</v>
      </c>
      <c r="I2130" t="n">
        <v>7</v>
      </c>
      <c r="J2130" t="n">
        <v>163.13</v>
      </c>
      <c r="K2130" t="n">
        <v>49.1</v>
      </c>
      <c r="L2130" t="n">
        <v>10</v>
      </c>
      <c r="M2130" t="n">
        <v>5</v>
      </c>
      <c r="N2130" t="n">
        <v>29.04</v>
      </c>
      <c r="O2130" t="n">
        <v>20353.94</v>
      </c>
      <c r="P2130" t="n">
        <v>72.51000000000001</v>
      </c>
      <c r="Q2130" t="n">
        <v>204.15</v>
      </c>
      <c r="R2130" t="n">
        <v>25.76</v>
      </c>
      <c r="S2130" t="n">
        <v>17.37</v>
      </c>
      <c r="T2130" t="n">
        <v>2088.43</v>
      </c>
      <c r="U2130" t="n">
        <v>0.67</v>
      </c>
      <c r="V2130" t="n">
        <v>0.75</v>
      </c>
      <c r="W2130" t="n">
        <v>1.15</v>
      </c>
      <c r="X2130" t="n">
        <v>0.13</v>
      </c>
      <c r="Y2130" t="n">
        <v>1</v>
      </c>
      <c r="Z2130" t="n">
        <v>10</v>
      </c>
    </row>
    <row r="2131">
      <c r="A2131" t="n">
        <v>37</v>
      </c>
      <c r="B2131" t="n">
        <v>75</v>
      </c>
      <c r="C2131" t="inlineStr">
        <is>
          <t xml:space="preserve">CONCLUIDO	</t>
        </is>
      </c>
      <c r="D2131" t="n">
        <v>10.8176</v>
      </c>
      <c r="E2131" t="n">
        <v>9.24</v>
      </c>
      <c r="F2131" t="n">
        <v>6.78</v>
      </c>
      <c r="G2131" t="n">
        <v>67.84</v>
      </c>
      <c r="H2131" t="n">
        <v>1.11</v>
      </c>
      <c r="I2131" t="n">
        <v>6</v>
      </c>
      <c r="J2131" t="n">
        <v>163.49</v>
      </c>
      <c r="K2131" t="n">
        <v>49.1</v>
      </c>
      <c r="L2131" t="n">
        <v>10.25</v>
      </c>
      <c r="M2131" t="n">
        <v>4</v>
      </c>
      <c r="N2131" t="n">
        <v>29.15</v>
      </c>
      <c r="O2131" t="n">
        <v>20398.1</v>
      </c>
      <c r="P2131" t="n">
        <v>71.56999999999999</v>
      </c>
      <c r="Q2131" t="n">
        <v>204.15</v>
      </c>
      <c r="R2131" t="n">
        <v>24.75</v>
      </c>
      <c r="S2131" t="n">
        <v>17.37</v>
      </c>
      <c r="T2131" t="n">
        <v>1589.55</v>
      </c>
      <c r="U2131" t="n">
        <v>0.7</v>
      </c>
      <c r="V2131" t="n">
        <v>0.75</v>
      </c>
      <c r="W2131" t="n">
        <v>1.15</v>
      </c>
      <c r="X2131" t="n">
        <v>0.09</v>
      </c>
      <c r="Y2131" t="n">
        <v>1</v>
      </c>
      <c r="Z2131" t="n">
        <v>10</v>
      </c>
    </row>
    <row r="2132">
      <c r="A2132" t="n">
        <v>38</v>
      </c>
      <c r="B2132" t="n">
        <v>75</v>
      </c>
      <c r="C2132" t="inlineStr">
        <is>
          <t xml:space="preserve">CONCLUIDO	</t>
        </is>
      </c>
      <c r="D2132" t="n">
        <v>10.8183</v>
      </c>
      <c r="E2132" t="n">
        <v>9.24</v>
      </c>
      <c r="F2132" t="n">
        <v>6.78</v>
      </c>
      <c r="G2132" t="n">
        <v>67.84</v>
      </c>
      <c r="H2132" t="n">
        <v>1.14</v>
      </c>
      <c r="I2132" t="n">
        <v>6</v>
      </c>
      <c r="J2132" t="n">
        <v>163.85</v>
      </c>
      <c r="K2132" t="n">
        <v>49.1</v>
      </c>
      <c r="L2132" t="n">
        <v>10.5</v>
      </c>
      <c r="M2132" t="n">
        <v>4</v>
      </c>
      <c r="N2132" t="n">
        <v>29.26</v>
      </c>
      <c r="O2132" t="n">
        <v>20442.3</v>
      </c>
      <c r="P2132" t="n">
        <v>71.51000000000001</v>
      </c>
      <c r="Q2132" t="n">
        <v>204.14</v>
      </c>
      <c r="R2132" t="n">
        <v>24.83</v>
      </c>
      <c r="S2132" t="n">
        <v>17.37</v>
      </c>
      <c r="T2132" t="n">
        <v>1628.61</v>
      </c>
      <c r="U2132" t="n">
        <v>0.7</v>
      </c>
      <c r="V2132" t="n">
        <v>0.75</v>
      </c>
      <c r="W2132" t="n">
        <v>1.14</v>
      </c>
      <c r="X2132" t="n">
        <v>0.09</v>
      </c>
      <c r="Y2132" t="n">
        <v>1</v>
      </c>
      <c r="Z2132" t="n">
        <v>10</v>
      </c>
    </row>
    <row r="2133">
      <c r="A2133" t="n">
        <v>39</v>
      </c>
      <c r="B2133" t="n">
        <v>75</v>
      </c>
      <c r="C2133" t="inlineStr">
        <is>
          <t xml:space="preserve">CONCLUIDO	</t>
        </is>
      </c>
      <c r="D2133" t="n">
        <v>10.8131</v>
      </c>
      <c r="E2133" t="n">
        <v>9.25</v>
      </c>
      <c r="F2133" t="n">
        <v>6.79</v>
      </c>
      <c r="G2133" t="n">
        <v>67.88</v>
      </c>
      <c r="H2133" t="n">
        <v>1.16</v>
      </c>
      <c r="I2133" t="n">
        <v>6</v>
      </c>
      <c r="J2133" t="n">
        <v>164.21</v>
      </c>
      <c r="K2133" t="n">
        <v>49.1</v>
      </c>
      <c r="L2133" t="n">
        <v>10.75</v>
      </c>
      <c r="M2133" t="n">
        <v>4</v>
      </c>
      <c r="N2133" t="n">
        <v>29.36</v>
      </c>
      <c r="O2133" t="n">
        <v>20486.54</v>
      </c>
      <c r="P2133" t="n">
        <v>71.63</v>
      </c>
      <c r="Q2133" t="n">
        <v>204.14</v>
      </c>
      <c r="R2133" t="n">
        <v>24.86</v>
      </c>
      <c r="S2133" t="n">
        <v>17.37</v>
      </c>
      <c r="T2133" t="n">
        <v>1640.72</v>
      </c>
      <c r="U2133" t="n">
        <v>0.7</v>
      </c>
      <c r="V2133" t="n">
        <v>0.75</v>
      </c>
      <c r="W2133" t="n">
        <v>1.15</v>
      </c>
      <c r="X2133" t="n">
        <v>0.1</v>
      </c>
      <c r="Y2133" t="n">
        <v>1</v>
      </c>
      <c r="Z2133" t="n">
        <v>10</v>
      </c>
    </row>
    <row r="2134">
      <c r="A2134" t="n">
        <v>40</v>
      </c>
      <c r="B2134" t="n">
        <v>75</v>
      </c>
      <c r="C2134" t="inlineStr">
        <is>
          <t xml:space="preserve">CONCLUIDO	</t>
        </is>
      </c>
      <c r="D2134" t="n">
        <v>10.816</v>
      </c>
      <c r="E2134" t="n">
        <v>9.25</v>
      </c>
      <c r="F2134" t="n">
        <v>6.79</v>
      </c>
      <c r="G2134" t="n">
        <v>67.86</v>
      </c>
      <c r="H2134" t="n">
        <v>1.18</v>
      </c>
      <c r="I2134" t="n">
        <v>6</v>
      </c>
      <c r="J2134" t="n">
        <v>164.57</v>
      </c>
      <c r="K2134" t="n">
        <v>49.1</v>
      </c>
      <c r="L2134" t="n">
        <v>11</v>
      </c>
      <c r="M2134" t="n">
        <v>4</v>
      </c>
      <c r="N2134" t="n">
        <v>29.47</v>
      </c>
      <c r="O2134" t="n">
        <v>20530.82</v>
      </c>
      <c r="P2134" t="n">
        <v>71.54000000000001</v>
      </c>
      <c r="Q2134" t="n">
        <v>204.14</v>
      </c>
      <c r="R2134" t="n">
        <v>24.75</v>
      </c>
      <c r="S2134" t="n">
        <v>17.37</v>
      </c>
      <c r="T2134" t="n">
        <v>1586.03</v>
      </c>
      <c r="U2134" t="n">
        <v>0.7</v>
      </c>
      <c r="V2134" t="n">
        <v>0.75</v>
      </c>
      <c r="W2134" t="n">
        <v>1.15</v>
      </c>
      <c r="X2134" t="n">
        <v>0.09</v>
      </c>
      <c r="Y2134" t="n">
        <v>1</v>
      </c>
      <c r="Z2134" t="n">
        <v>10</v>
      </c>
    </row>
    <row r="2135">
      <c r="A2135" t="n">
        <v>41</v>
      </c>
      <c r="B2135" t="n">
        <v>75</v>
      </c>
      <c r="C2135" t="inlineStr">
        <is>
          <t xml:space="preserve">CONCLUIDO	</t>
        </is>
      </c>
      <c r="D2135" t="n">
        <v>10.8183</v>
      </c>
      <c r="E2135" t="n">
        <v>9.24</v>
      </c>
      <c r="F2135" t="n">
        <v>6.78</v>
      </c>
      <c r="G2135" t="n">
        <v>67.84</v>
      </c>
      <c r="H2135" t="n">
        <v>1.21</v>
      </c>
      <c r="I2135" t="n">
        <v>6</v>
      </c>
      <c r="J2135" t="n">
        <v>164.93</v>
      </c>
      <c r="K2135" t="n">
        <v>49.1</v>
      </c>
      <c r="L2135" t="n">
        <v>11.25</v>
      </c>
      <c r="M2135" t="n">
        <v>4</v>
      </c>
      <c r="N2135" t="n">
        <v>29.58</v>
      </c>
      <c r="O2135" t="n">
        <v>20575.13</v>
      </c>
      <c r="P2135" t="n">
        <v>71.02</v>
      </c>
      <c r="Q2135" t="n">
        <v>204.15</v>
      </c>
      <c r="R2135" t="n">
        <v>24.62</v>
      </c>
      <c r="S2135" t="n">
        <v>17.37</v>
      </c>
      <c r="T2135" t="n">
        <v>1521.82</v>
      </c>
      <c r="U2135" t="n">
        <v>0.71</v>
      </c>
      <c r="V2135" t="n">
        <v>0.75</v>
      </c>
      <c r="W2135" t="n">
        <v>1.15</v>
      </c>
      <c r="X2135" t="n">
        <v>0.09</v>
      </c>
      <c r="Y2135" t="n">
        <v>1</v>
      </c>
      <c r="Z2135" t="n">
        <v>10</v>
      </c>
    </row>
    <row r="2136">
      <c r="A2136" t="n">
        <v>42</v>
      </c>
      <c r="B2136" t="n">
        <v>75</v>
      </c>
      <c r="C2136" t="inlineStr">
        <is>
          <t xml:space="preserve">CONCLUIDO	</t>
        </is>
      </c>
      <c r="D2136" t="n">
        <v>10.8095</v>
      </c>
      <c r="E2136" t="n">
        <v>9.25</v>
      </c>
      <c r="F2136" t="n">
        <v>6.79</v>
      </c>
      <c r="G2136" t="n">
        <v>67.91</v>
      </c>
      <c r="H2136" t="n">
        <v>1.23</v>
      </c>
      <c r="I2136" t="n">
        <v>6</v>
      </c>
      <c r="J2136" t="n">
        <v>165.29</v>
      </c>
      <c r="K2136" t="n">
        <v>49.1</v>
      </c>
      <c r="L2136" t="n">
        <v>11.5</v>
      </c>
      <c r="M2136" t="n">
        <v>4</v>
      </c>
      <c r="N2136" t="n">
        <v>29.69</v>
      </c>
      <c r="O2136" t="n">
        <v>20619.48</v>
      </c>
      <c r="P2136" t="n">
        <v>70.92</v>
      </c>
      <c r="Q2136" t="n">
        <v>204.16</v>
      </c>
      <c r="R2136" t="n">
        <v>24.99</v>
      </c>
      <c r="S2136" t="n">
        <v>17.37</v>
      </c>
      <c r="T2136" t="n">
        <v>1709.11</v>
      </c>
      <c r="U2136" t="n">
        <v>0.7</v>
      </c>
      <c r="V2136" t="n">
        <v>0.75</v>
      </c>
      <c r="W2136" t="n">
        <v>1.15</v>
      </c>
      <c r="X2136" t="n">
        <v>0.1</v>
      </c>
      <c r="Y2136" t="n">
        <v>1</v>
      </c>
      <c r="Z2136" t="n">
        <v>10</v>
      </c>
    </row>
    <row r="2137">
      <c r="A2137" t="n">
        <v>43</v>
      </c>
      <c r="B2137" t="n">
        <v>75</v>
      </c>
      <c r="C2137" t="inlineStr">
        <is>
          <t xml:space="preserve">CONCLUIDO	</t>
        </is>
      </c>
      <c r="D2137" t="n">
        <v>10.8157</v>
      </c>
      <c r="E2137" t="n">
        <v>9.25</v>
      </c>
      <c r="F2137" t="n">
        <v>6.79</v>
      </c>
      <c r="G2137" t="n">
        <v>67.86</v>
      </c>
      <c r="H2137" t="n">
        <v>1.26</v>
      </c>
      <c r="I2137" t="n">
        <v>6</v>
      </c>
      <c r="J2137" t="n">
        <v>165.65</v>
      </c>
      <c r="K2137" t="n">
        <v>49.1</v>
      </c>
      <c r="L2137" t="n">
        <v>11.75</v>
      </c>
      <c r="M2137" t="n">
        <v>4</v>
      </c>
      <c r="N2137" t="n">
        <v>29.8</v>
      </c>
      <c r="O2137" t="n">
        <v>20663.87</v>
      </c>
      <c r="P2137" t="n">
        <v>70.39</v>
      </c>
      <c r="Q2137" t="n">
        <v>204.14</v>
      </c>
      <c r="R2137" t="n">
        <v>24.83</v>
      </c>
      <c r="S2137" t="n">
        <v>17.37</v>
      </c>
      <c r="T2137" t="n">
        <v>1625.33</v>
      </c>
      <c r="U2137" t="n">
        <v>0.7</v>
      </c>
      <c r="V2137" t="n">
        <v>0.75</v>
      </c>
      <c r="W2137" t="n">
        <v>1.14</v>
      </c>
      <c r="X2137" t="n">
        <v>0.1</v>
      </c>
      <c r="Y2137" t="n">
        <v>1</v>
      </c>
      <c r="Z2137" t="n">
        <v>10</v>
      </c>
    </row>
    <row r="2138">
      <c r="A2138" t="n">
        <v>44</v>
      </c>
      <c r="B2138" t="n">
        <v>75</v>
      </c>
      <c r="C2138" t="inlineStr">
        <is>
          <t xml:space="preserve">CONCLUIDO	</t>
        </is>
      </c>
      <c r="D2138" t="n">
        <v>10.8147</v>
      </c>
      <c r="E2138" t="n">
        <v>9.25</v>
      </c>
      <c r="F2138" t="n">
        <v>6.79</v>
      </c>
      <c r="G2138" t="n">
        <v>67.87</v>
      </c>
      <c r="H2138" t="n">
        <v>1.28</v>
      </c>
      <c r="I2138" t="n">
        <v>6</v>
      </c>
      <c r="J2138" t="n">
        <v>166.01</v>
      </c>
      <c r="K2138" t="n">
        <v>49.1</v>
      </c>
      <c r="L2138" t="n">
        <v>12</v>
      </c>
      <c r="M2138" t="n">
        <v>4</v>
      </c>
      <c r="N2138" t="n">
        <v>29.91</v>
      </c>
      <c r="O2138" t="n">
        <v>20708.3</v>
      </c>
      <c r="P2138" t="n">
        <v>70.39</v>
      </c>
      <c r="Q2138" t="n">
        <v>204.15</v>
      </c>
      <c r="R2138" t="n">
        <v>24.77</v>
      </c>
      <c r="S2138" t="n">
        <v>17.37</v>
      </c>
      <c r="T2138" t="n">
        <v>1596.32</v>
      </c>
      <c r="U2138" t="n">
        <v>0.7</v>
      </c>
      <c r="V2138" t="n">
        <v>0.75</v>
      </c>
      <c r="W2138" t="n">
        <v>1.15</v>
      </c>
      <c r="X2138" t="n">
        <v>0.1</v>
      </c>
      <c r="Y2138" t="n">
        <v>1</v>
      </c>
      <c r="Z2138" t="n">
        <v>10</v>
      </c>
    </row>
    <row r="2139">
      <c r="A2139" t="n">
        <v>45</v>
      </c>
      <c r="B2139" t="n">
        <v>75</v>
      </c>
      <c r="C2139" t="inlineStr">
        <is>
          <t xml:space="preserve">CONCLUIDO	</t>
        </is>
      </c>
      <c r="D2139" t="n">
        <v>10.8072</v>
      </c>
      <c r="E2139" t="n">
        <v>9.25</v>
      </c>
      <c r="F2139" t="n">
        <v>6.79</v>
      </c>
      <c r="G2139" t="n">
        <v>67.93000000000001</v>
      </c>
      <c r="H2139" t="n">
        <v>1.3</v>
      </c>
      <c r="I2139" t="n">
        <v>6</v>
      </c>
      <c r="J2139" t="n">
        <v>166.37</v>
      </c>
      <c r="K2139" t="n">
        <v>49.1</v>
      </c>
      <c r="L2139" t="n">
        <v>12.25</v>
      </c>
      <c r="M2139" t="n">
        <v>4</v>
      </c>
      <c r="N2139" t="n">
        <v>30.02</v>
      </c>
      <c r="O2139" t="n">
        <v>20752.76</v>
      </c>
      <c r="P2139" t="n">
        <v>69.64</v>
      </c>
      <c r="Q2139" t="n">
        <v>204.14</v>
      </c>
      <c r="R2139" t="n">
        <v>25.05</v>
      </c>
      <c r="S2139" t="n">
        <v>17.37</v>
      </c>
      <c r="T2139" t="n">
        <v>1738.42</v>
      </c>
      <c r="U2139" t="n">
        <v>0.6899999999999999</v>
      </c>
      <c r="V2139" t="n">
        <v>0.75</v>
      </c>
      <c r="W2139" t="n">
        <v>1.15</v>
      </c>
      <c r="X2139" t="n">
        <v>0.1</v>
      </c>
      <c r="Y2139" t="n">
        <v>1</v>
      </c>
      <c r="Z2139" t="n">
        <v>10</v>
      </c>
    </row>
    <row r="2140">
      <c r="A2140" t="n">
        <v>46</v>
      </c>
      <c r="B2140" t="n">
        <v>75</v>
      </c>
      <c r="C2140" t="inlineStr">
        <is>
          <t xml:space="preserve">CONCLUIDO	</t>
        </is>
      </c>
      <c r="D2140" t="n">
        <v>10.8669</v>
      </c>
      <c r="E2140" t="n">
        <v>9.199999999999999</v>
      </c>
      <c r="F2140" t="n">
        <v>6.77</v>
      </c>
      <c r="G2140" t="n">
        <v>81.28</v>
      </c>
      <c r="H2140" t="n">
        <v>1.33</v>
      </c>
      <c r="I2140" t="n">
        <v>5</v>
      </c>
      <c r="J2140" t="n">
        <v>166.73</v>
      </c>
      <c r="K2140" t="n">
        <v>49.1</v>
      </c>
      <c r="L2140" t="n">
        <v>12.5</v>
      </c>
      <c r="M2140" t="n">
        <v>3</v>
      </c>
      <c r="N2140" t="n">
        <v>30.13</v>
      </c>
      <c r="O2140" t="n">
        <v>20797.26</v>
      </c>
      <c r="P2140" t="n">
        <v>69.23999999999999</v>
      </c>
      <c r="Q2140" t="n">
        <v>204.14</v>
      </c>
      <c r="R2140" t="n">
        <v>24.42</v>
      </c>
      <c r="S2140" t="n">
        <v>17.37</v>
      </c>
      <c r="T2140" t="n">
        <v>1428.29</v>
      </c>
      <c r="U2140" t="n">
        <v>0.71</v>
      </c>
      <c r="V2140" t="n">
        <v>0.75</v>
      </c>
      <c r="W2140" t="n">
        <v>1.14</v>
      </c>
      <c r="X2140" t="n">
        <v>0.08</v>
      </c>
      <c r="Y2140" t="n">
        <v>1</v>
      </c>
      <c r="Z2140" t="n">
        <v>10</v>
      </c>
    </row>
    <row r="2141">
      <c r="A2141" t="n">
        <v>47</v>
      </c>
      <c r="B2141" t="n">
        <v>75</v>
      </c>
      <c r="C2141" t="inlineStr">
        <is>
          <t xml:space="preserve">CONCLUIDO	</t>
        </is>
      </c>
      <c r="D2141" t="n">
        <v>10.8663</v>
      </c>
      <c r="E2141" t="n">
        <v>9.199999999999999</v>
      </c>
      <c r="F2141" t="n">
        <v>6.77</v>
      </c>
      <c r="G2141" t="n">
        <v>81.28</v>
      </c>
      <c r="H2141" t="n">
        <v>1.35</v>
      </c>
      <c r="I2141" t="n">
        <v>5</v>
      </c>
      <c r="J2141" t="n">
        <v>167.09</v>
      </c>
      <c r="K2141" t="n">
        <v>49.1</v>
      </c>
      <c r="L2141" t="n">
        <v>12.75</v>
      </c>
      <c r="M2141" t="n">
        <v>3</v>
      </c>
      <c r="N2141" t="n">
        <v>30.25</v>
      </c>
      <c r="O2141" t="n">
        <v>20841.8</v>
      </c>
      <c r="P2141" t="n">
        <v>69.43000000000001</v>
      </c>
      <c r="Q2141" t="n">
        <v>204.14</v>
      </c>
      <c r="R2141" t="n">
        <v>24.46</v>
      </c>
      <c r="S2141" t="n">
        <v>17.37</v>
      </c>
      <c r="T2141" t="n">
        <v>1444.83</v>
      </c>
      <c r="U2141" t="n">
        <v>0.71</v>
      </c>
      <c r="V2141" t="n">
        <v>0.75</v>
      </c>
      <c r="W2141" t="n">
        <v>1.14</v>
      </c>
      <c r="X2141" t="n">
        <v>0.08</v>
      </c>
      <c r="Y2141" t="n">
        <v>1</v>
      </c>
      <c r="Z2141" t="n">
        <v>10</v>
      </c>
    </row>
    <row r="2142">
      <c r="A2142" t="n">
        <v>48</v>
      </c>
      <c r="B2142" t="n">
        <v>75</v>
      </c>
      <c r="C2142" t="inlineStr">
        <is>
          <t xml:space="preserve">CONCLUIDO	</t>
        </is>
      </c>
      <c r="D2142" t="n">
        <v>10.8623</v>
      </c>
      <c r="E2142" t="n">
        <v>9.210000000000001</v>
      </c>
      <c r="F2142" t="n">
        <v>6.78</v>
      </c>
      <c r="G2142" t="n">
        <v>81.31999999999999</v>
      </c>
      <c r="H2142" t="n">
        <v>1.38</v>
      </c>
      <c r="I2142" t="n">
        <v>5</v>
      </c>
      <c r="J2142" t="n">
        <v>167.45</v>
      </c>
      <c r="K2142" t="n">
        <v>49.1</v>
      </c>
      <c r="L2142" t="n">
        <v>13</v>
      </c>
      <c r="M2142" t="n">
        <v>3</v>
      </c>
      <c r="N2142" t="n">
        <v>30.36</v>
      </c>
      <c r="O2142" t="n">
        <v>20886.38</v>
      </c>
      <c r="P2142" t="n">
        <v>69.63</v>
      </c>
      <c r="Q2142" t="n">
        <v>204.16</v>
      </c>
      <c r="R2142" t="n">
        <v>24.47</v>
      </c>
      <c r="S2142" t="n">
        <v>17.37</v>
      </c>
      <c r="T2142" t="n">
        <v>1453.92</v>
      </c>
      <c r="U2142" t="n">
        <v>0.71</v>
      </c>
      <c r="V2142" t="n">
        <v>0.75</v>
      </c>
      <c r="W2142" t="n">
        <v>1.15</v>
      </c>
      <c r="X2142" t="n">
        <v>0.09</v>
      </c>
      <c r="Y2142" t="n">
        <v>1</v>
      </c>
      <c r="Z2142" t="n">
        <v>10</v>
      </c>
    </row>
    <row r="2143">
      <c r="A2143" t="n">
        <v>49</v>
      </c>
      <c r="B2143" t="n">
        <v>75</v>
      </c>
      <c r="C2143" t="inlineStr">
        <is>
          <t xml:space="preserve">CONCLUIDO	</t>
        </is>
      </c>
      <c r="D2143" t="n">
        <v>10.865</v>
      </c>
      <c r="E2143" t="n">
        <v>9.199999999999999</v>
      </c>
      <c r="F2143" t="n">
        <v>6.77</v>
      </c>
      <c r="G2143" t="n">
        <v>81.3</v>
      </c>
      <c r="H2143" t="n">
        <v>1.4</v>
      </c>
      <c r="I2143" t="n">
        <v>5</v>
      </c>
      <c r="J2143" t="n">
        <v>167.81</v>
      </c>
      <c r="K2143" t="n">
        <v>49.1</v>
      </c>
      <c r="L2143" t="n">
        <v>13.25</v>
      </c>
      <c r="M2143" t="n">
        <v>3</v>
      </c>
      <c r="N2143" t="n">
        <v>30.47</v>
      </c>
      <c r="O2143" t="n">
        <v>20930.99</v>
      </c>
      <c r="P2143" t="n">
        <v>69.23</v>
      </c>
      <c r="Q2143" t="n">
        <v>204.14</v>
      </c>
      <c r="R2143" t="n">
        <v>24.41</v>
      </c>
      <c r="S2143" t="n">
        <v>17.37</v>
      </c>
      <c r="T2143" t="n">
        <v>1421.74</v>
      </c>
      <c r="U2143" t="n">
        <v>0.71</v>
      </c>
      <c r="V2143" t="n">
        <v>0.75</v>
      </c>
      <c r="W2143" t="n">
        <v>1.15</v>
      </c>
      <c r="X2143" t="n">
        <v>0.08</v>
      </c>
      <c r="Y2143" t="n">
        <v>1</v>
      </c>
      <c r="Z2143" t="n">
        <v>10</v>
      </c>
    </row>
    <row r="2144">
      <c r="A2144" t="n">
        <v>50</v>
      </c>
      <c r="B2144" t="n">
        <v>75</v>
      </c>
      <c r="C2144" t="inlineStr">
        <is>
          <t xml:space="preserve">CONCLUIDO	</t>
        </is>
      </c>
      <c r="D2144" t="n">
        <v>10.8663</v>
      </c>
      <c r="E2144" t="n">
        <v>9.199999999999999</v>
      </c>
      <c r="F2144" t="n">
        <v>6.77</v>
      </c>
      <c r="G2144" t="n">
        <v>81.28</v>
      </c>
      <c r="H2144" t="n">
        <v>1.42</v>
      </c>
      <c r="I2144" t="n">
        <v>5</v>
      </c>
      <c r="J2144" t="n">
        <v>168.18</v>
      </c>
      <c r="K2144" t="n">
        <v>49.1</v>
      </c>
      <c r="L2144" t="n">
        <v>13.5</v>
      </c>
      <c r="M2144" t="n">
        <v>3</v>
      </c>
      <c r="N2144" t="n">
        <v>30.58</v>
      </c>
      <c r="O2144" t="n">
        <v>20975.64</v>
      </c>
      <c r="P2144" t="n">
        <v>69.03</v>
      </c>
      <c r="Q2144" t="n">
        <v>204.14</v>
      </c>
      <c r="R2144" t="n">
        <v>24.5</v>
      </c>
      <c r="S2144" t="n">
        <v>17.37</v>
      </c>
      <c r="T2144" t="n">
        <v>1465.91</v>
      </c>
      <c r="U2144" t="n">
        <v>0.71</v>
      </c>
      <c r="V2144" t="n">
        <v>0.75</v>
      </c>
      <c r="W2144" t="n">
        <v>1.14</v>
      </c>
      <c r="X2144" t="n">
        <v>0.08</v>
      </c>
      <c r="Y2144" t="n">
        <v>1</v>
      </c>
      <c r="Z2144" t="n">
        <v>10</v>
      </c>
    </row>
    <row r="2145">
      <c r="A2145" t="n">
        <v>51</v>
      </c>
      <c r="B2145" t="n">
        <v>75</v>
      </c>
      <c r="C2145" t="inlineStr">
        <is>
          <t xml:space="preserve">CONCLUIDO	</t>
        </is>
      </c>
      <c r="D2145" t="n">
        <v>10.8689</v>
      </c>
      <c r="E2145" t="n">
        <v>9.199999999999999</v>
      </c>
      <c r="F2145" t="n">
        <v>6.77</v>
      </c>
      <c r="G2145" t="n">
        <v>81.26000000000001</v>
      </c>
      <c r="H2145" t="n">
        <v>1.45</v>
      </c>
      <c r="I2145" t="n">
        <v>5</v>
      </c>
      <c r="J2145" t="n">
        <v>168.54</v>
      </c>
      <c r="K2145" t="n">
        <v>49.1</v>
      </c>
      <c r="L2145" t="n">
        <v>13.75</v>
      </c>
      <c r="M2145" t="n">
        <v>3</v>
      </c>
      <c r="N2145" t="n">
        <v>30.69</v>
      </c>
      <c r="O2145" t="n">
        <v>21020.34</v>
      </c>
      <c r="P2145" t="n">
        <v>68.67</v>
      </c>
      <c r="Q2145" t="n">
        <v>204.14</v>
      </c>
      <c r="R2145" t="n">
        <v>24.36</v>
      </c>
      <c r="S2145" t="n">
        <v>17.37</v>
      </c>
      <c r="T2145" t="n">
        <v>1396.27</v>
      </c>
      <c r="U2145" t="n">
        <v>0.71</v>
      </c>
      <c r="V2145" t="n">
        <v>0.75</v>
      </c>
      <c r="W2145" t="n">
        <v>1.14</v>
      </c>
      <c r="X2145" t="n">
        <v>0.08</v>
      </c>
      <c r="Y2145" t="n">
        <v>1</v>
      </c>
      <c r="Z2145" t="n">
        <v>10</v>
      </c>
    </row>
    <row r="2146">
      <c r="A2146" t="n">
        <v>52</v>
      </c>
      <c r="B2146" t="n">
        <v>75</v>
      </c>
      <c r="C2146" t="inlineStr">
        <is>
          <t xml:space="preserve">CONCLUIDO	</t>
        </is>
      </c>
      <c r="D2146" t="n">
        <v>10.8751</v>
      </c>
      <c r="E2146" t="n">
        <v>9.199999999999999</v>
      </c>
      <c r="F2146" t="n">
        <v>6.77</v>
      </c>
      <c r="G2146" t="n">
        <v>81.19</v>
      </c>
      <c r="H2146" t="n">
        <v>1.47</v>
      </c>
      <c r="I2146" t="n">
        <v>5</v>
      </c>
      <c r="J2146" t="n">
        <v>168.9</v>
      </c>
      <c r="K2146" t="n">
        <v>49.1</v>
      </c>
      <c r="L2146" t="n">
        <v>14</v>
      </c>
      <c r="M2146" t="n">
        <v>3</v>
      </c>
      <c r="N2146" t="n">
        <v>30.81</v>
      </c>
      <c r="O2146" t="n">
        <v>21065.06</v>
      </c>
      <c r="P2146" t="n">
        <v>68.20999999999999</v>
      </c>
      <c r="Q2146" t="n">
        <v>204.14</v>
      </c>
      <c r="R2146" t="n">
        <v>24.18</v>
      </c>
      <c r="S2146" t="n">
        <v>17.37</v>
      </c>
      <c r="T2146" t="n">
        <v>1306.66</v>
      </c>
      <c r="U2146" t="n">
        <v>0.72</v>
      </c>
      <c r="V2146" t="n">
        <v>0.75</v>
      </c>
      <c r="W2146" t="n">
        <v>1.14</v>
      </c>
      <c r="X2146" t="n">
        <v>0.07000000000000001</v>
      </c>
      <c r="Y2146" t="n">
        <v>1</v>
      </c>
      <c r="Z2146" t="n">
        <v>10</v>
      </c>
    </row>
    <row r="2147">
      <c r="A2147" t="n">
        <v>53</v>
      </c>
      <c r="B2147" t="n">
        <v>75</v>
      </c>
      <c r="C2147" t="inlineStr">
        <is>
          <t xml:space="preserve">CONCLUIDO	</t>
        </is>
      </c>
      <c r="D2147" t="n">
        <v>10.8774</v>
      </c>
      <c r="E2147" t="n">
        <v>9.19</v>
      </c>
      <c r="F2147" t="n">
        <v>6.76</v>
      </c>
      <c r="G2147" t="n">
        <v>81.17</v>
      </c>
      <c r="H2147" t="n">
        <v>1.49</v>
      </c>
      <c r="I2147" t="n">
        <v>5</v>
      </c>
      <c r="J2147" t="n">
        <v>169.26</v>
      </c>
      <c r="K2147" t="n">
        <v>49.1</v>
      </c>
      <c r="L2147" t="n">
        <v>14.25</v>
      </c>
      <c r="M2147" t="n">
        <v>3</v>
      </c>
      <c r="N2147" t="n">
        <v>30.92</v>
      </c>
      <c r="O2147" t="n">
        <v>21109.83</v>
      </c>
      <c r="P2147" t="n">
        <v>67.56</v>
      </c>
      <c r="Q2147" t="n">
        <v>204.14</v>
      </c>
      <c r="R2147" t="n">
        <v>24.02</v>
      </c>
      <c r="S2147" t="n">
        <v>17.37</v>
      </c>
      <c r="T2147" t="n">
        <v>1229.64</v>
      </c>
      <c r="U2147" t="n">
        <v>0.72</v>
      </c>
      <c r="V2147" t="n">
        <v>0.75</v>
      </c>
      <c r="W2147" t="n">
        <v>1.15</v>
      </c>
      <c r="X2147" t="n">
        <v>0.07000000000000001</v>
      </c>
      <c r="Y2147" t="n">
        <v>1</v>
      </c>
      <c r="Z2147" t="n">
        <v>10</v>
      </c>
    </row>
    <row r="2148">
      <c r="A2148" t="n">
        <v>54</v>
      </c>
      <c r="B2148" t="n">
        <v>75</v>
      </c>
      <c r="C2148" t="inlineStr">
        <is>
          <t xml:space="preserve">CONCLUIDO	</t>
        </is>
      </c>
      <c r="D2148" t="n">
        <v>10.8751</v>
      </c>
      <c r="E2148" t="n">
        <v>9.199999999999999</v>
      </c>
      <c r="F2148" t="n">
        <v>6.77</v>
      </c>
      <c r="G2148" t="n">
        <v>81.19</v>
      </c>
      <c r="H2148" t="n">
        <v>1.52</v>
      </c>
      <c r="I2148" t="n">
        <v>5</v>
      </c>
      <c r="J2148" t="n">
        <v>169.63</v>
      </c>
      <c r="K2148" t="n">
        <v>49.1</v>
      </c>
      <c r="L2148" t="n">
        <v>14.5</v>
      </c>
      <c r="M2148" t="n">
        <v>3</v>
      </c>
      <c r="N2148" t="n">
        <v>31.03</v>
      </c>
      <c r="O2148" t="n">
        <v>21154.64</v>
      </c>
      <c r="P2148" t="n">
        <v>66.77</v>
      </c>
      <c r="Q2148" t="n">
        <v>204.15</v>
      </c>
      <c r="R2148" t="n">
        <v>24.26</v>
      </c>
      <c r="S2148" t="n">
        <v>17.37</v>
      </c>
      <c r="T2148" t="n">
        <v>1345.77</v>
      </c>
      <c r="U2148" t="n">
        <v>0.72</v>
      </c>
      <c r="V2148" t="n">
        <v>0.75</v>
      </c>
      <c r="W2148" t="n">
        <v>1.14</v>
      </c>
      <c r="X2148" t="n">
        <v>0.07000000000000001</v>
      </c>
      <c r="Y2148" t="n">
        <v>1</v>
      </c>
      <c r="Z2148" t="n">
        <v>10</v>
      </c>
    </row>
    <row r="2149">
      <c r="A2149" t="n">
        <v>55</v>
      </c>
      <c r="B2149" t="n">
        <v>75</v>
      </c>
      <c r="C2149" t="inlineStr">
        <is>
          <t xml:space="preserve">CONCLUIDO	</t>
        </is>
      </c>
      <c r="D2149" t="n">
        <v>10.8755</v>
      </c>
      <c r="E2149" t="n">
        <v>9.199999999999999</v>
      </c>
      <c r="F2149" t="n">
        <v>6.77</v>
      </c>
      <c r="G2149" t="n">
        <v>81.19</v>
      </c>
      <c r="H2149" t="n">
        <v>1.54</v>
      </c>
      <c r="I2149" t="n">
        <v>5</v>
      </c>
      <c r="J2149" t="n">
        <v>169.99</v>
      </c>
      <c r="K2149" t="n">
        <v>49.1</v>
      </c>
      <c r="L2149" t="n">
        <v>14.75</v>
      </c>
      <c r="M2149" t="n">
        <v>3</v>
      </c>
      <c r="N2149" t="n">
        <v>31.15</v>
      </c>
      <c r="O2149" t="n">
        <v>21199.48</v>
      </c>
      <c r="P2149" t="n">
        <v>66.41</v>
      </c>
      <c r="Q2149" t="n">
        <v>204.14</v>
      </c>
      <c r="R2149" t="n">
        <v>24.15</v>
      </c>
      <c r="S2149" t="n">
        <v>17.37</v>
      </c>
      <c r="T2149" t="n">
        <v>1290.4</v>
      </c>
      <c r="U2149" t="n">
        <v>0.72</v>
      </c>
      <c r="V2149" t="n">
        <v>0.75</v>
      </c>
      <c r="W2149" t="n">
        <v>1.14</v>
      </c>
      <c r="X2149" t="n">
        <v>0.07000000000000001</v>
      </c>
      <c r="Y2149" t="n">
        <v>1</v>
      </c>
      <c r="Z2149" t="n">
        <v>10</v>
      </c>
    </row>
    <row r="2150">
      <c r="A2150" t="n">
        <v>56</v>
      </c>
      <c r="B2150" t="n">
        <v>75</v>
      </c>
      <c r="C2150" t="inlineStr">
        <is>
          <t xml:space="preserve">CONCLUIDO	</t>
        </is>
      </c>
      <c r="D2150" t="n">
        <v>10.8696</v>
      </c>
      <c r="E2150" t="n">
        <v>9.199999999999999</v>
      </c>
      <c r="F2150" t="n">
        <v>6.77</v>
      </c>
      <c r="G2150" t="n">
        <v>81.25</v>
      </c>
      <c r="H2150" t="n">
        <v>1.56</v>
      </c>
      <c r="I2150" t="n">
        <v>5</v>
      </c>
      <c r="J2150" t="n">
        <v>170.35</v>
      </c>
      <c r="K2150" t="n">
        <v>49.1</v>
      </c>
      <c r="L2150" t="n">
        <v>15</v>
      </c>
      <c r="M2150" t="n">
        <v>3</v>
      </c>
      <c r="N2150" t="n">
        <v>31.26</v>
      </c>
      <c r="O2150" t="n">
        <v>21244.37</v>
      </c>
      <c r="P2150" t="n">
        <v>66.26000000000001</v>
      </c>
      <c r="Q2150" t="n">
        <v>204.14</v>
      </c>
      <c r="R2150" t="n">
        <v>24.39</v>
      </c>
      <c r="S2150" t="n">
        <v>17.37</v>
      </c>
      <c r="T2150" t="n">
        <v>1413.35</v>
      </c>
      <c r="U2150" t="n">
        <v>0.71</v>
      </c>
      <c r="V2150" t="n">
        <v>0.75</v>
      </c>
      <c r="W2150" t="n">
        <v>1.14</v>
      </c>
      <c r="X2150" t="n">
        <v>0.08</v>
      </c>
      <c r="Y2150" t="n">
        <v>1</v>
      </c>
      <c r="Z2150" t="n">
        <v>10</v>
      </c>
    </row>
    <row r="2151">
      <c r="A2151" t="n">
        <v>57</v>
      </c>
      <c r="B2151" t="n">
        <v>75</v>
      </c>
      <c r="C2151" t="inlineStr">
        <is>
          <t xml:space="preserve">CONCLUIDO	</t>
        </is>
      </c>
      <c r="D2151" t="n">
        <v>10.8686</v>
      </c>
      <c r="E2151" t="n">
        <v>9.199999999999999</v>
      </c>
      <c r="F2151" t="n">
        <v>6.77</v>
      </c>
      <c r="G2151" t="n">
        <v>81.26000000000001</v>
      </c>
      <c r="H2151" t="n">
        <v>1.58</v>
      </c>
      <c r="I2151" t="n">
        <v>5</v>
      </c>
      <c r="J2151" t="n">
        <v>170.72</v>
      </c>
      <c r="K2151" t="n">
        <v>49.1</v>
      </c>
      <c r="L2151" t="n">
        <v>15.25</v>
      </c>
      <c r="M2151" t="n">
        <v>3</v>
      </c>
      <c r="N2151" t="n">
        <v>31.37</v>
      </c>
      <c r="O2151" t="n">
        <v>21289.29</v>
      </c>
      <c r="P2151" t="n">
        <v>65.64</v>
      </c>
      <c r="Q2151" t="n">
        <v>204.14</v>
      </c>
      <c r="R2151" t="n">
        <v>24.26</v>
      </c>
      <c r="S2151" t="n">
        <v>17.37</v>
      </c>
      <c r="T2151" t="n">
        <v>1347.93</v>
      </c>
      <c r="U2151" t="n">
        <v>0.72</v>
      </c>
      <c r="V2151" t="n">
        <v>0.75</v>
      </c>
      <c r="W2151" t="n">
        <v>1.15</v>
      </c>
      <c r="X2151" t="n">
        <v>0.08</v>
      </c>
      <c r="Y2151" t="n">
        <v>1</v>
      </c>
      <c r="Z2151" t="n">
        <v>10</v>
      </c>
    </row>
    <row r="2152">
      <c r="A2152" t="n">
        <v>58</v>
      </c>
      <c r="B2152" t="n">
        <v>75</v>
      </c>
      <c r="C2152" t="inlineStr">
        <is>
          <t xml:space="preserve">CONCLUIDO	</t>
        </is>
      </c>
      <c r="D2152" t="n">
        <v>10.9386</v>
      </c>
      <c r="E2152" t="n">
        <v>9.140000000000001</v>
      </c>
      <c r="F2152" t="n">
        <v>6.74</v>
      </c>
      <c r="G2152" t="n">
        <v>101.15</v>
      </c>
      <c r="H2152" t="n">
        <v>1.61</v>
      </c>
      <c r="I2152" t="n">
        <v>4</v>
      </c>
      <c r="J2152" t="n">
        <v>171.08</v>
      </c>
      <c r="K2152" t="n">
        <v>49.1</v>
      </c>
      <c r="L2152" t="n">
        <v>15.5</v>
      </c>
      <c r="M2152" t="n">
        <v>2</v>
      </c>
      <c r="N2152" t="n">
        <v>31.49</v>
      </c>
      <c r="O2152" t="n">
        <v>21334.25</v>
      </c>
      <c r="P2152" t="n">
        <v>64.59999999999999</v>
      </c>
      <c r="Q2152" t="n">
        <v>204.14</v>
      </c>
      <c r="R2152" t="n">
        <v>23.46</v>
      </c>
      <c r="S2152" t="n">
        <v>17.37</v>
      </c>
      <c r="T2152" t="n">
        <v>952.58</v>
      </c>
      <c r="U2152" t="n">
        <v>0.74</v>
      </c>
      <c r="V2152" t="n">
        <v>0.76</v>
      </c>
      <c r="W2152" t="n">
        <v>1.14</v>
      </c>
      <c r="X2152" t="n">
        <v>0.05</v>
      </c>
      <c r="Y2152" t="n">
        <v>1</v>
      </c>
      <c r="Z2152" t="n">
        <v>10</v>
      </c>
    </row>
    <row r="2153">
      <c r="A2153" t="n">
        <v>59</v>
      </c>
      <c r="B2153" t="n">
        <v>75</v>
      </c>
      <c r="C2153" t="inlineStr">
        <is>
          <t xml:space="preserve">CONCLUIDO	</t>
        </is>
      </c>
      <c r="D2153" t="n">
        <v>10.9316</v>
      </c>
      <c r="E2153" t="n">
        <v>9.15</v>
      </c>
      <c r="F2153" t="n">
        <v>6.75</v>
      </c>
      <c r="G2153" t="n">
        <v>101.24</v>
      </c>
      <c r="H2153" t="n">
        <v>1.63</v>
      </c>
      <c r="I2153" t="n">
        <v>4</v>
      </c>
      <c r="J2153" t="n">
        <v>171.45</v>
      </c>
      <c r="K2153" t="n">
        <v>49.1</v>
      </c>
      <c r="L2153" t="n">
        <v>15.75</v>
      </c>
      <c r="M2153" t="n">
        <v>2</v>
      </c>
      <c r="N2153" t="n">
        <v>31.6</v>
      </c>
      <c r="O2153" t="n">
        <v>21379.25</v>
      </c>
      <c r="P2153" t="n">
        <v>64.79000000000001</v>
      </c>
      <c r="Q2153" t="n">
        <v>204.14</v>
      </c>
      <c r="R2153" t="n">
        <v>23.63</v>
      </c>
      <c r="S2153" t="n">
        <v>17.37</v>
      </c>
      <c r="T2153" t="n">
        <v>1039.34</v>
      </c>
      <c r="U2153" t="n">
        <v>0.74</v>
      </c>
      <c r="V2153" t="n">
        <v>0.76</v>
      </c>
      <c r="W2153" t="n">
        <v>1.14</v>
      </c>
      <c r="X2153" t="n">
        <v>0.06</v>
      </c>
      <c r="Y2153" t="n">
        <v>1</v>
      </c>
      <c r="Z2153" t="n">
        <v>10</v>
      </c>
    </row>
    <row r="2154">
      <c r="A2154" t="n">
        <v>60</v>
      </c>
      <c r="B2154" t="n">
        <v>75</v>
      </c>
      <c r="C2154" t="inlineStr">
        <is>
          <t xml:space="preserve">CONCLUIDO	</t>
        </is>
      </c>
      <c r="D2154" t="n">
        <v>10.9306</v>
      </c>
      <c r="E2154" t="n">
        <v>9.15</v>
      </c>
      <c r="F2154" t="n">
        <v>6.75</v>
      </c>
      <c r="G2154" t="n">
        <v>101.25</v>
      </c>
      <c r="H2154" t="n">
        <v>1.65</v>
      </c>
      <c r="I2154" t="n">
        <v>4</v>
      </c>
      <c r="J2154" t="n">
        <v>171.81</v>
      </c>
      <c r="K2154" t="n">
        <v>49.1</v>
      </c>
      <c r="L2154" t="n">
        <v>16</v>
      </c>
      <c r="M2154" t="n">
        <v>1</v>
      </c>
      <c r="N2154" t="n">
        <v>31.72</v>
      </c>
      <c r="O2154" t="n">
        <v>21424.29</v>
      </c>
      <c r="P2154" t="n">
        <v>64.92</v>
      </c>
      <c r="Q2154" t="n">
        <v>204.16</v>
      </c>
      <c r="R2154" t="n">
        <v>23.63</v>
      </c>
      <c r="S2154" t="n">
        <v>17.37</v>
      </c>
      <c r="T2154" t="n">
        <v>1034.87</v>
      </c>
      <c r="U2154" t="n">
        <v>0.74</v>
      </c>
      <c r="V2154" t="n">
        <v>0.76</v>
      </c>
      <c r="W2154" t="n">
        <v>1.14</v>
      </c>
      <c r="X2154" t="n">
        <v>0.06</v>
      </c>
      <c r="Y2154" t="n">
        <v>1</v>
      </c>
      <c r="Z2154" t="n">
        <v>10</v>
      </c>
    </row>
    <row r="2155">
      <c r="A2155" t="n">
        <v>61</v>
      </c>
      <c r="B2155" t="n">
        <v>75</v>
      </c>
      <c r="C2155" t="inlineStr">
        <is>
          <t xml:space="preserve">CONCLUIDO	</t>
        </is>
      </c>
      <c r="D2155" t="n">
        <v>10.93</v>
      </c>
      <c r="E2155" t="n">
        <v>9.15</v>
      </c>
      <c r="F2155" t="n">
        <v>6.75</v>
      </c>
      <c r="G2155" t="n">
        <v>101.26</v>
      </c>
      <c r="H2155" t="n">
        <v>1.67</v>
      </c>
      <c r="I2155" t="n">
        <v>4</v>
      </c>
      <c r="J2155" t="n">
        <v>172.18</v>
      </c>
      <c r="K2155" t="n">
        <v>49.1</v>
      </c>
      <c r="L2155" t="n">
        <v>16.25</v>
      </c>
      <c r="M2155" t="n">
        <v>0</v>
      </c>
      <c r="N2155" t="n">
        <v>31.83</v>
      </c>
      <c r="O2155" t="n">
        <v>21469.36</v>
      </c>
      <c r="P2155" t="n">
        <v>65.03</v>
      </c>
      <c r="Q2155" t="n">
        <v>204.15</v>
      </c>
      <c r="R2155" t="n">
        <v>23.57</v>
      </c>
      <c r="S2155" t="n">
        <v>17.37</v>
      </c>
      <c r="T2155" t="n">
        <v>1005.46</v>
      </c>
      <c r="U2155" t="n">
        <v>0.74</v>
      </c>
      <c r="V2155" t="n">
        <v>0.76</v>
      </c>
      <c r="W2155" t="n">
        <v>1.15</v>
      </c>
      <c r="X2155" t="n">
        <v>0.06</v>
      </c>
      <c r="Y2155" t="n">
        <v>1</v>
      </c>
      <c r="Z2155" t="n">
        <v>10</v>
      </c>
    </row>
    <row r="2156">
      <c r="A2156" t="n">
        <v>0</v>
      </c>
      <c r="B2156" t="n">
        <v>95</v>
      </c>
      <c r="C2156" t="inlineStr">
        <is>
          <t xml:space="preserve">CONCLUIDO	</t>
        </is>
      </c>
      <c r="D2156" t="n">
        <v>7.18</v>
      </c>
      <c r="E2156" t="n">
        <v>13.93</v>
      </c>
      <c r="F2156" t="n">
        <v>8.369999999999999</v>
      </c>
      <c r="G2156" t="n">
        <v>6.05</v>
      </c>
      <c r="H2156" t="n">
        <v>0.1</v>
      </c>
      <c r="I2156" t="n">
        <v>83</v>
      </c>
      <c r="J2156" t="n">
        <v>185.69</v>
      </c>
      <c r="K2156" t="n">
        <v>53.44</v>
      </c>
      <c r="L2156" t="n">
        <v>1</v>
      </c>
      <c r="M2156" t="n">
        <v>81</v>
      </c>
      <c r="N2156" t="n">
        <v>36.26</v>
      </c>
      <c r="O2156" t="n">
        <v>23136.14</v>
      </c>
      <c r="P2156" t="n">
        <v>113.42</v>
      </c>
      <c r="Q2156" t="n">
        <v>204.22</v>
      </c>
      <c r="R2156" t="n">
        <v>74.25</v>
      </c>
      <c r="S2156" t="n">
        <v>17.37</v>
      </c>
      <c r="T2156" t="n">
        <v>25951.85</v>
      </c>
      <c r="U2156" t="n">
        <v>0.23</v>
      </c>
      <c r="V2156" t="n">
        <v>0.61</v>
      </c>
      <c r="W2156" t="n">
        <v>1.27</v>
      </c>
      <c r="X2156" t="n">
        <v>1.68</v>
      </c>
      <c r="Y2156" t="n">
        <v>1</v>
      </c>
      <c r="Z2156" t="n">
        <v>10</v>
      </c>
    </row>
    <row r="2157">
      <c r="A2157" t="n">
        <v>1</v>
      </c>
      <c r="B2157" t="n">
        <v>95</v>
      </c>
      <c r="C2157" t="inlineStr">
        <is>
          <t xml:space="preserve">CONCLUIDO	</t>
        </is>
      </c>
      <c r="D2157" t="n">
        <v>7.8251</v>
      </c>
      <c r="E2157" t="n">
        <v>12.78</v>
      </c>
      <c r="F2157" t="n">
        <v>7.97</v>
      </c>
      <c r="G2157" t="n">
        <v>7.59</v>
      </c>
      <c r="H2157" t="n">
        <v>0.12</v>
      </c>
      <c r="I2157" t="n">
        <v>63</v>
      </c>
      <c r="J2157" t="n">
        <v>186.07</v>
      </c>
      <c r="K2157" t="n">
        <v>53.44</v>
      </c>
      <c r="L2157" t="n">
        <v>1.25</v>
      </c>
      <c r="M2157" t="n">
        <v>61</v>
      </c>
      <c r="N2157" t="n">
        <v>36.39</v>
      </c>
      <c r="O2157" t="n">
        <v>23182.76</v>
      </c>
      <c r="P2157" t="n">
        <v>107.76</v>
      </c>
      <c r="Q2157" t="n">
        <v>204.17</v>
      </c>
      <c r="R2157" t="n">
        <v>61.45</v>
      </c>
      <c r="S2157" t="n">
        <v>17.37</v>
      </c>
      <c r="T2157" t="n">
        <v>19651.02</v>
      </c>
      <c r="U2157" t="n">
        <v>0.28</v>
      </c>
      <c r="V2157" t="n">
        <v>0.64</v>
      </c>
      <c r="W2157" t="n">
        <v>1.24</v>
      </c>
      <c r="X2157" t="n">
        <v>1.27</v>
      </c>
      <c r="Y2157" t="n">
        <v>1</v>
      </c>
      <c r="Z2157" t="n">
        <v>10</v>
      </c>
    </row>
    <row r="2158">
      <c r="A2158" t="n">
        <v>2</v>
      </c>
      <c r="B2158" t="n">
        <v>95</v>
      </c>
      <c r="C2158" t="inlineStr">
        <is>
          <t xml:space="preserve">CONCLUIDO	</t>
        </is>
      </c>
      <c r="D2158" t="n">
        <v>8.280799999999999</v>
      </c>
      <c r="E2158" t="n">
        <v>12.08</v>
      </c>
      <c r="F2158" t="n">
        <v>7.71</v>
      </c>
      <c r="G2158" t="n">
        <v>9.07</v>
      </c>
      <c r="H2158" t="n">
        <v>0.14</v>
      </c>
      <c r="I2158" t="n">
        <v>51</v>
      </c>
      <c r="J2158" t="n">
        <v>186.45</v>
      </c>
      <c r="K2158" t="n">
        <v>53.44</v>
      </c>
      <c r="L2158" t="n">
        <v>1.5</v>
      </c>
      <c r="M2158" t="n">
        <v>49</v>
      </c>
      <c r="N2158" t="n">
        <v>36.51</v>
      </c>
      <c r="O2158" t="n">
        <v>23229.42</v>
      </c>
      <c r="P2158" t="n">
        <v>104.1</v>
      </c>
      <c r="Q2158" t="n">
        <v>204.27</v>
      </c>
      <c r="R2158" t="n">
        <v>53.57</v>
      </c>
      <c r="S2158" t="n">
        <v>17.37</v>
      </c>
      <c r="T2158" t="n">
        <v>15770.83</v>
      </c>
      <c r="U2158" t="n">
        <v>0.32</v>
      </c>
      <c r="V2158" t="n">
        <v>0.66</v>
      </c>
      <c r="W2158" t="n">
        <v>1.22</v>
      </c>
      <c r="X2158" t="n">
        <v>1.02</v>
      </c>
      <c r="Y2158" t="n">
        <v>1</v>
      </c>
      <c r="Z2158" t="n">
        <v>10</v>
      </c>
    </row>
    <row r="2159">
      <c r="A2159" t="n">
        <v>3</v>
      </c>
      <c r="B2159" t="n">
        <v>95</v>
      </c>
      <c r="C2159" t="inlineStr">
        <is>
          <t xml:space="preserve">CONCLUIDO	</t>
        </is>
      </c>
      <c r="D2159" t="n">
        <v>8.610200000000001</v>
      </c>
      <c r="E2159" t="n">
        <v>11.61</v>
      </c>
      <c r="F2159" t="n">
        <v>7.54</v>
      </c>
      <c r="G2159" t="n">
        <v>10.53</v>
      </c>
      <c r="H2159" t="n">
        <v>0.17</v>
      </c>
      <c r="I2159" t="n">
        <v>43</v>
      </c>
      <c r="J2159" t="n">
        <v>186.83</v>
      </c>
      <c r="K2159" t="n">
        <v>53.44</v>
      </c>
      <c r="L2159" t="n">
        <v>1.75</v>
      </c>
      <c r="M2159" t="n">
        <v>41</v>
      </c>
      <c r="N2159" t="n">
        <v>36.64</v>
      </c>
      <c r="O2159" t="n">
        <v>23276.13</v>
      </c>
      <c r="P2159" t="n">
        <v>101.75</v>
      </c>
      <c r="Q2159" t="n">
        <v>204.16</v>
      </c>
      <c r="R2159" t="n">
        <v>48.45</v>
      </c>
      <c r="S2159" t="n">
        <v>17.37</v>
      </c>
      <c r="T2159" t="n">
        <v>13253.53</v>
      </c>
      <c r="U2159" t="n">
        <v>0.36</v>
      </c>
      <c r="V2159" t="n">
        <v>0.68</v>
      </c>
      <c r="W2159" t="n">
        <v>1.21</v>
      </c>
      <c r="X2159" t="n">
        <v>0.85</v>
      </c>
      <c r="Y2159" t="n">
        <v>1</v>
      </c>
      <c r="Z2159" t="n">
        <v>10</v>
      </c>
    </row>
    <row r="2160">
      <c r="A2160" t="n">
        <v>4</v>
      </c>
      <c r="B2160" t="n">
        <v>95</v>
      </c>
      <c r="C2160" t="inlineStr">
        <is>
          <t xml:space="preserve">CONCLUIDO	</t>
        </is>
      </c>
      <c r="D2160" t="n">
        <v>8.8803</v>
      </c>
      <c r="E2160" t="n">
        <v>11.26</v>
      </c>
      <c r="F2160" t="n">
        <v>7.42</v>
      </c>
      <c r="G2160" t="n">
        <v>12.02</v>
      </c>
      <c r="H2160" t="n">
        <v>0.19</v>
      </c>
      <c r="I2160" t="n">
        <v>37</v>
      </c>
      <c r="J2160" t="n">
        <v>187.21</v>
      </c>
      <c r="K2160" t="n">
        <v>53.44</v>
      </c>
      <c r="L2160" t="n">
        <v>2</v>
      </c>
      <c r="M2160" t="n">
        <v>35</v>
      </c>
      <c r="N2160" t="n">
        <v>36.77</v>
      </c>
      <c r="O2160" t="n">
        <v>23322.88</v>
      </c>
      <c r="P2160" t="n">
        <v>99.8</v>
      </c>
      <c r="Q2160" t="n">
        <v>204.14</v>
      </c>
      <c r="R2160" t="n">
        <v>44.42</v>
      </c>
      <c r="S2160" t="n">
        <v>17.37</v>
      </c>
      <c r="T2160" t="n">
        <v>11268.53</v>
      </c>
      <c r="U2160" t="n">
        <v>0.39</v>
      </c>
      <c r="V2160" t="n">
        <v>0.6899999999999999</v>
      </c>
      <c r="W2160" t="n">
        <v>1.2</v>
      </c>
      <c r="X2160" t="n">
        <v>0.72</v>
      </c>
      <c r="Y2160" t="n">
        <v>1</v>
      </c>
      <c r="Z2160" t="n">
        <v>10</v>
      </c>
    </row>
    <row r="2161">
      <c r="A2161" t="n">
        <v>5</v>
      </c>
      <c r="B2161" t="n">
        <v>95</v>
      </c>
      <c r="C2161" t="inlineStr">
        <is>
          <t xml:space="preserve">CONCLUIDO	</t>
        </is>
      </c>
      <c r="D2161" t="n">
        <v>9.056100000000001</v>
      </c>
      <c r="E2161" t="n">
        <v>11.04</v>
      </c>
      <c r="F2161" t="n">
        <v>7.35</v>
      </c>
      <c r="G2161" t="n">
        <v>13.36</v>
      </c>
      <c r="H2161" t="n">
        <v>0.21</v>
      </c>
      <c r="I2161" t="n">
        <v>33</v>
      </c>
      <c r="J2161" t="n">
        <v>187.59</v>
      </c>
      <c r="K2161" t="n">
        <v>53.44</v>
      </c>
      <c r="L2161" t="n">
        <v>2.25</v>
      </c>
      <c r="M2161" t="n">
        <v>31</v>
      </c>
      <c r="N2161" t="n">
        <v>36.9</v>
      </c>
      <c r="O2161" t="n">
        <v>23369.68</v>
      </c>
      <c r="P2161" t="n">
        <v>98.72</v>
      </c>
      <c r="Q2161" t="n">
        <v>204.19</v>
      </c>
      <c r="R2161" t="n">
        <v>42.1</v>
      </c>
      <c r="S2161" t="n">
        <v>17.37</v>
      </c>
      <c r="T2161" t="n">
        <v>10129.75</v>
      </c>
      <c r="U2161" t="n">
        <v>0.41</v>
      </c>
      <c r="V2161" t="n">
        <v>0.7</v>
      </c>
      <c r="W2161" t="n">
        <v>1.19</v>
      </c>
      <c r="X2161" t="n">
        <v>0.65</v>
      </c>
      <c r="Y2161" t="n">
        <v>1</v>
      </c>
      <c r="Z2161" t="n">
        <v>10</v>
      </c>
    </row>
    <row r="2162">
      <c r="A2162" t="n">
        <v>6</v>
      </c>
      <c r="B2162" t="n">
        <v>95</v>
      </c>
      <c r="C2162" t="inlineStr">
        <is>
          <t xml:space="preserve">CONCLUIDO	</t>
        </is>
      </c>
      <c r="D2162" t="n">
        <v>9.2486</v>
      </c>
      <c r="E2162" t="n">
        <v>10.81</v>
      </c>
      <c r="F2162" t="n">
        <v>7.26</v>
      </c>
      <c r="G2162" t="n">
        <v>15.03</v>
      </c>
      <c r="H2162" t="n">
        <v>0.24</v>
      </c>
      <c r="I2162" t="n">
        <v>29</v>
      </c>
      <c r="J2162" t="n">
        <v>187.97</v>
      </c>
      <c r="K2162" t="n">
        <v>53.44</v>
      </c>
      <c r="L2162" t="n">
        <v>2.5</v>
      </c>
      <c r="M2162" t="n">
        <v>27</v>
      </c>
      <c r="N2162" t="n">
        <v>37.03</v>
      </c>
      <c r="O2162" t="n">
        <v>23416.52</v>
      </c>
      <c r="P2162" t="n">
        <v>97.44</v>
      </c>
      <c r="Q2162" t="n">
        <v>204.18</v>
      </c>
      <c r="R2162" t="n">
        <v>39.76</v>
      </c>
      <c r="S2162" t="n">
        <v>17.37</v>
      </c>
      <c r="T2162" t="n">
        <v>8978.32</v>
      </c>
      <c r="U2162" t="n">
        <v>0.44</v>
      </c>
      <c r="V2162" t="n">
        <v>0.7</v>
      </c>
      <c r="W2162" t="n">
        <v>1.18</v>
      </c>
      <c r="X2162" t="n">
        <v>0.57</v>
      </c>
      <c r="Y2162" t="n">
        <v>1</v>
      </c>
      <c r="Z2162" t="n">
        <v>10</v>
      </c>
    </row>
    <row r="2163">
      <c r="A2163" t="n">
        <v>7</v>
      </c>
      <c r="B2163" t="n">
        <v>95</v>
      </c>
      <c r="C2163" t="inlineStr">
        <is>
          <t xml:space="preserve">CONCLUIDO	</t>
        </is>
      </c>
      <c r="D2163" t="n">
        <v>9.3545</v>
      </c>
      <c r="E2163" t="n">
        <v>10.69</v>
      </c>
      <c r="F2163" t="n">
        <v>7.22</v>
      </c>
      <c r="G2163" t="n">
        <v>16.04</v>
      </c>
      <c r="H2163" t="n">
        <v>0.26</v>
      </c>
      <c r="I2163" t="n">
        <v>27</v>
      </c>
      <c r="J2163" t="n">
        <v>188.35</v>
      </c>
      <c r="K2163" t="n">
        <v>53.44</v>
      </c>
      <c r="L2163" t="n">
        <v>2.75</v>
      </c>
      <c r="M2163" t="n">
        <v>25</v>
      </c>
      <c r="N2163" t="n">
        <v>37.16</v>
      </c>
      <c r="O2163" t="n">
        <v>23463.4</v>
      </c>
      <c r="P2163" t="n">
        <v>96.67</v>
      </c>
      <c r="Q2163" t="n">
        <v>204.16</v>
      </c>
      <c r="R2163" t="n">
        <v>38.06</v>
      </c>
      <c r="S2163" t="n">
        <v>17.37</v>
      </c>
      <c r="T2163" t="n">
        <v>8135.14</v>
      </c>
      <c r="U2163" t="n">
        <v>0.46</v>
      </c>
      <c r="V2163" t="n">
        <v>0.71</v>
      </c>
      <c r="W2163" t="n">
        <v>1.19</v>
      </c>
      <c r="X2163" t="n">
        <v>0.53</v>
      </c>
      <c r="Y2163" t="n">
        <v>1</v>
      </c>
      <c r="Z2163" t="n">
        <v>10</v>
      </c>
    </row>
    <row r="2164">
      <c r="A2164" t="n">
        <v>8</v>
      </c>
      <c r="B2164" t="n">
        <v>95</v>
      </c>
      <c r="C2164" t="inlineStr">
        <is>
          <t xml:space="preserve">CONCLUIDO	</t>
        </is>
      </c>
      <c r="D2164" t="n">
        <v>9.511699999999999</v>
      </c>
      <c r="E2164" t="n">
        <v>10.51</v>
      </c>
      <c r="F2164" t="n">
        <v>7.15</v>
      </c>
      <c r="G2164" t="n">
        <v>17.88</v>
      </c>
      <c r="H2164" t="n">
        <v>0.28</v>
      </c>
      <c r="I2164" t="n">
        <v>24</v>
      </c>
      <c r="J2164" t="n">
        <v>188.73</v>
      </c>
      <c r="K2164" t="n">
        <v>53.44</v>
      </c>
      <c r="L2164" t="n">
        <v>3</v>
      </c>
      <c r="M2164" t="n">
        <v>22</v>
      </c>
      <c r="N2164" t="n">
        <v>37.29</v>
      </c>
      <c r="O2164" t="n">
        <v>23510.33</v>
      </c>
      <c r="P2164" t="n">
        <v>95.59999999999999</v>
      </c>
      <c r="Q2164" t="n">
        <v>204.15</v>
      </c>
      <c r="R2164" t="n">
        <v>36.24</v>
      </c>
      <c r="S2164" t="n">
        <v>17.37</v>
      </c>
      <c r="T2164" t="n">
        <v>7243.51</v>
      </c>
      <c r="U2164" t="n">
        <v>0.48</v>
      </c>
      <c r="V2164" t="n">
        <v>0.71</v>
      </c>
      <c r="W2164" t="n">
        <v>1.17</v>
      </c>
      <c r="X2164" t="n">
        <v>0.46</v>
      </c>
      <c r="Y2164" t="n">
        <v>1</v>
      </c>
      <c r="Z2164" t="n">
        <v>10</v>
      </c>
    </row>
    <row r="2165">
      <c r="A2165" t="n">
        <v>9</v>
      </c>
      <c r="B2165" t="n">
        <v>95</v>
      </c>
      <c r="C2165" t="inlineStr">
        <is>
          <t xml:space="preserve">CONCLUIDO	</t>
        </is>
      </c>
      <c r="D2165" t="n">
        <v>9.6195</v>
      </c>
      <c r="E2165" t="n">
        <v>10.4</v>
      </c>
      <c r="F2165" t="n">
        <v>7.11</v>
      </c>
      <c r="G2165" t="n">
        <v>19.39</v>
      </c>
      <c r="H2165" t="n">
        <v>0.3</v>
      </c>
      <c r="I2165" t="n">
        <v>22</v>
      </c>
      <c r="J2165" t="n">
        <v>189.11</v>
      </c>
      <c r="K2165" t="n">
        <v>53.44</v>
      </c>
      <c r="L2165" t="n">
        <v>3.25</v>
      </c>
      <c r="M2165" t="n">
        <v>20</v>
      </c>
      <c r="N2165" t="n">
        <v>37.42</v>
      </c>
      <c r="O2165" t="n">
        <v>23557.3</v>
      </c>
      <c r="P2165" t="n">
        <v>94.86</v>
      </c>
      <c r="Q2165" t="n">
        <v>204.16</v>
      </c>
      <c r="R2165" t="n">
        <v>34.86</v>
      </c>
      <c r="S2165" t="n">
        <v>17.37</v>
      </c>
      <c r="T2165" t="n">
        <v>6562.53</v>
      </c>
      <c r="U2165" t="n">
        <v>0.5</v>
      </c>
      <c r="V2165" t="n">
        <v>0.72</v>
      </c>
      <c r="W2165" t="n">
        <v>1.17</v>
      </c>
      <c r="X2165" t="n">
        <v>0.42</v>
      </c>
      <c r="Y2165" t="n">
        <v>1</v>
      </c>
      <c r="Z2165" t="n">
        <v>10</v>
      </c>
    </row>
    <row r="2166">
      <c r="A2166" t="n">
        <v>10</v>
      </c>
      <c r="B2166" t="n">
        <v>95</v>
      </c>
      <c r="C2166" t="inlineStr">
        <is>
          <t xml:space="preserve">CONCLUIDO	</t>
        </is>
      </c>
      <c r="D2166" t="n">
        <v>9.6761</v>
      </c>
      <c r="E2166" t="n">
        <v>10.33</v>
      </c>
      <c r="F2166" t="n">
        <v>7.08</v>
      </c>
      <c r="G2166" t="n">
        <v>20.24</v>
      </c>
      <c r="H2166" t="n">
        <v>0.33</v>
      </c>
      <c r="I2166" t="n">
        <v>21</v>
      </c>
      <c r="J2166" t="n">
        <v>189.49</v>
      </c>
      <c r="K2166" t="n">
        <v>53.44</v>
      </c>
      <c r="L2166" t="n">
        <v>3.5</v>
      </c>
      <c r="M2166" t="n">
        <v>19</v>
      </c>
      <c r="N2166" t="n">
        <v>37.55</v>
      </c>
      <c r="O2166" t="n">
        <v>23604.32</v>
      </c>
      <c r="P2166" t="n">
        <v>94.31999999999999</v>
      </c>
      <c r="Q2166" t="n">
        <v>204.19</v>
      </c>
      <c r="R2166" t="n">
        <v>34.08</v>
      </c>
      <c r="S2166" t="n">
        <v>17.37</v>
      </c>
      <c r="T2166" t="n">
        <v>6177.13</v>
      </c>
      <c r="U2166" t="n">
        <v>0.51</v>
      </c>
      <c r="V2166" t="n">
        <v>0.72</v>
      </c>
      <c r="W2166" t="n">
        <v>1.17</v>
      </c>
      <c r="X2166" t="n">
        <v>0.39</v>
      </c>
      <c r="Y2166" t="n">
        <v>1</v>
      </c>
      <c r="Z2166" t="n">
        <v>10</v>
      </c>
    </row>
    <row r="2167">
      <c r="A2167" t="n">
        <v>11</v>
      </c>
      <c r="B2167" t="n">
        <v>95</v>
      </c>
      <c r="C2167" t="inlineStr">
        <is>
          <t xml:space="preserve">CONCLUIDO	</t>
        </is>
      </c>
      <c r="D2167" t="n">
        <v>9.7746</v>
      </c>
      <c r="E2167" t="n">
        <v>10.23</v>
      </c>
      <c r="F2167" t="n">
        <v>7.05</v>
      </c>
      <c r="G2167" t="n">
        <v>22.28</v>
      </c>
      <c r="H2167" t="n">
        <v>0.35</v>
      </c>
      <c r="I2167" t="n">
        <v>19</v>
      </c>
      <c r="J2167" t="n">
        <v>189.87</v>
      </c>
      <c r="K2167" t="n">
        <v>53.44</v>
      </c>
      <c r="L2167" t="n">
        <v>3.75</v>
      </c>
      <c r="M2167" t="n">
        <v>17</v>
      </c>
      <c r="N2167" t="n">
        <v>37.69</v>
      </c>
      <c r="O2167" t="n">
        <v>23651.38</v>
      </c>
      <c r="P2167" t="n">
        <v>93.76000000000001</v>
      </c>
      <c r="Q2167" t="n">
        <v>204.14</v>
      </c>
      <c r="R2167" t="n">
        <v>32.94</v>
      </c>
      <c r="S2167" t="n">
        <v>17.37</v>
      </c>
      <c r="T2167" t="n">
        <v>5614.93</v>
      </c>
      <c r="U2167" t="n">
        <v>0.53</v>
      </c>
      <c r="V2167" t="n">
        <v>0.72</v>
      </c>
      <c r="W2167" t="n">
        <v>1.17</v>
      </c>
      <c r="X2167" t="n">
        <v>0.36</v>
      </c>
      <c r="Y2167" t="n">
        <v>1</v>
      </c>
      <c r="Z2167" t="n">
        <v>10</v>
      </c>
    </row>
    <row r="2168">
      <c r="A2168" t="n">
        <v>12</v>
      </c>
      <c r="B2168" t="n">
        <v>95</v>
      </c>
      <c r="C2168" t="inlineStr">
        <is>
          <t xml:space="preserve">CONCLUIDO	</t>
        </is>
      </c>
      <c r="D2168" t="n">
        <v>9.8431</v>
      </c>
      <c r="E2168" t="n">
        <v>10.16</v>
      </c>
      <c r="F2168" t="n">
        <v>7.02</v>
      </c>
      <c r="G2168" t="n">
        <v>23.4</v>
      </c>
      <c r="H2168" t="n">
        <v>0.37</v>
      </c>
      <c r="I2168" t="n">
        <v>18</v>
      </c>
      <c r="J2168" t="n">
        <v>190.25</v>
      </c>
      <c r="K2168" t="n">
        <v>53.44</v>
      </c>
      <c r="L2168" t="n">
        <v>4</v>
      </c>
      <c r="M2168" t="n">
        <v>16</v>
      </c>
      <c r="N2168" t="n">
        <v>37.82</v>
      </c>
      <c r="O2168" t="n">
        <v>23698.48</v>
      </c>
      <c r="P2168" t="n">
        <v>93.23999999999999</v>
      </c>
      <c r="Q2168" t="n">
        <v>204.14</v>
      </c>
      <c r="R2168" t="n">
        <v>32</v>
      </c>
      <c r="S2168" t="n">
        <v>17.37</v>
      </c>
      <c r="T2168" t="n">
        <v>5149.87</v>
      </c>
      <c r="U2168" t="n">
        <v>0.54</v>
      </c>
      <c r="V2168" t="n">
        <v>0.73</v>
      </c>
      <c r="W2168" t="n">
        <v>1.17</v>
      </c>
      <c r="X2168" t="n">
        <v>0.33</v>
      </c>
      <c r="Y2168" t="n">
        <v>1</v>
      </c>
      <c r="Z2168" t="n">
        <v>10</v>
      </c>
    </row>
    <row r="2169">
      <c r="A2169" t="n">
        <v>13</v>
      </c>
      <c r="B2169" t="n">
        <v>95</v>
      </c>
      <c r="C2169" t="inlineStr">
        <is>
          <t xml:space="preserve">CONCLUIDO	</t>
        </is>
      </c>
      <c r="D2169" t="n">
        <v>9.8787</v>
      </c>
      <c r="E2169" t="n">
        <v>10.12</v>
      </c>
      <c r="F2169" t="n">
        <v>7.02</v>
      </c>
      <c r="G2169" t="n">
        <v>24.78</v>
      </c>
      <c r="H2169" t="n">
        <v>0.4</v>
      </c>
      <c r="I2169" t="n">
        <v>17</v>
      </c>
      <c r="J2169" t="n">
        <v>190.63</v>
      </c>
      <c r="K2169" t="n">
        <v>53.44</v>
      </c>
      <c r="L2169" t="n">
        <v>4.25</v>
      </c>
      <c r="M2169" t="n">
        <v>15</v>
      </c>
      <c r="N2169" t="n">
        <v>37.95</v>
      </c>
      <c r="O2169" t="n">
        <v>23745.63</v>
      </c>
      <c r="P2169" t="n">
        <v>93.05</v>
      </c>
      <c r="Q2169" t="n">
        <v>204.16</v>
      </c>
      <c r="R2169" t="n">
        <v>32.11</v>
      </c>
      <c r="S2169" t="n">
        <v>17.37</v>
      </c>
      <c r="T2169" t="n">
        <v>5213.86</v>
      </c>
      <c r="U2169" t="n">
        <v>0.54</v>
      </c>
      <c r="V2169" t="n">
        <v>0.73</v>
      </c>
      <c r="W2169" t="n">
        <v>1.16</v>
      </c>
      <c r="X2169" t="n">
        <v>0.33</v>
      </c>
      <c r="Y2169" t="n">
        <v>1</v>
      </c>
      <c r="Z2169" t="n">
        <v>10</v>
      </c>
    </row>
    <row r="2170">
      <c r="A2170" t="n">
        <v>14</v>
      </c>
      <c r="B2170" t="n">
        <v>95</v>
      </c>
      <c r="C2170" t="inlineStr">
        <is>
          <t xml:space="preserve">CONCLUIDO	</t>
        </is>
      </c>
      <c r="D2170" t="n">
        <v>9.939500000000001</v>
      </c>
      <c r="E2170" t="n">
        <v>10.06</v>
      </c>
      <c r="F2170" t="n">
        <v>7</v>
      </c>
      <c r="G2170" t="n">
        <v>26.24</v>
      </c>
      <c r="H2170" t="n">
        <v>0.42</v>
      </c>
      <c r="I2170" t="n">
        <v>16</v>
      </c>
      <c r="J2170" t="n">
        <v>191.02</v>
      </c>
      <c r="K2170" t="n">
        <v>53.44</v>
      </c>
      <c r="L2170" t="n">
        <v>4.5</v>
      </c>
      <c r="M2170" t="n">
        <v>14</v>
      </c>
      <c r="N2170" t="n">
        <v>38.08</v>
      </c>
      <c r="O2170" t="n">
        <v>23792.83</v>
      </c>
      <c r="P2170" t="n">
        <v>92.56</v>
      </c>
      <c r="Q2170" t="n">
        <v>204.16</v>
      </c>
      <c r="R2170" t="n">
        <v>31.13</v>
      </c>
      <c r="S2170" t="n">
        <v>17.37</v>
      </c>
      <c r="T2170" t="n">
        <v>4728.78</v>
      </c>
      <c r="U2170" t="n">
        <v>0.5600000000000001</v>
      </c>
      <c r="V2170" t="n">
        <v>0.73</v>
      </c>
      <c r="W2170" t="n">
        <v>1.17</v>
      </c>
      <c r="X2170" t="n">
        <v>0.3</v>
      </c>
      <c r="Y2170" t="n">
        <v>1</v>
      </c>
      <c r="Z2170" t="n">
        <v>10</v>
      </c>
    </row>
    <row r="2171">
      <c r="A2171" t="n">
        <v>15</v>
      </c>
      <c r="B2171" t="n">
        <v>95</v>
      </c>
      <c r="C2171" t="inlineStr">
        <is>
          <t xml:space="preserve">CONCLUIDO	</t>
        </is>
      </c>
      <c r="D2171" t="n">
        <v>9.988899999999999</v>
      </c>
      <c r="E2171" t="n">
        <v>10.01</v>
      </c>
      <c r="F2171" t="n">
        <v>6.98</v>
      </c>
      <c r="G2171" t="n">
        <v>27.94</v>
      </c>
      <c r="H2171" t="n">
        <v>0.44</v>
      </c>
      <c r="I2171" t="n">
        <v>15</v>
      </c>
      <c r="J2171" t="n">
        <v>191.4</v>
      </c>
      <c r="K2171" t="n">
        <v>53.44</v>
      </c>
      <c r="L2171" t="n">
        <v>4.75</v>
      </c>
      <c r="M2171" t="n">
        <v>13</v>
      </c>
      <c r="N2171" t="n">
        <v>38.22</v>
      </c>
      <c r="O2171" t="n">
        <v>23840.07</v>
      </c>
      <c r="P2171" t="n">
        <v>92.27</v>
      </c>
      <c r="Q2171" t="n">
        <v>204.15</v>
      </c>
      <c r="R2171" t="n">
        <v>31.17</v>
      </c>
      <c r="S2171" t="n">
        <v>17.37</v>
      </c>
      <c r="T2171" t="n">
        <v>4753.82</v>
      </c>
      <c r="U2171" t="n">
        <v>0.5600000000000001</v>
      </c>
      <c r="V2171" t="n">
        <v>0.73</v>
      </c>
      <c r="W2171" t="n">
        <v>1.16</v>
      </c>
      <c r="X2171" t="n">
        <v>0.29</v>
      </c>
      <c r="Y2171" t="n">
        <v>1</v>
      </c>
      <c r="Z2171" t="n">
        <v>10</v>
      </c>
    </row>
    <row r="2172">
      <c r="A2172" t="n">
        <v>16</v>
      </c>
      <c r="B2172" t="n">
        <v>95</v>
      </c>
      <c r="C2172" t="inlineStr">
        <is>
          <t xml:space="preserve">CONCLUIDO	</t>
        </is>
      </c>
      <c r="D2172" t="n">
        <v>10.0017</v>
      </c>
      <c r="E2172" t="n">
        <v>10</v>
      </c>
      <c r="F2172" t="n">
        <v>6.97</v>
      </c>
      <c r="G2172" t="n">
        <v>27.89</v>
      </c>
      <c r="H2172" t="n">
        <v>0.46</v>
      </c>
      <c r="I2172" t="n">
        <v>15</v>
      </c>
      <c r="J2172" t="n">
        <v>191.78</v>
      </c>
      <c r="K2172" t="n">
        <v>53.44</v>
      </c>
      <c r="L2172" t="n">
        <v>5</v>
      </c>
      <c r="M2172" t="n">
        <v>13</v>
      </c>
      <c r="N2172" t="n">
        <v>38.35</v>
      </c>
      <c r="O2172" t="n">
        <v>23887.36</v>
      </c>
      <c r="P2172" t="n">
        <v>91.89</v>
      </c>
      <c r="Q2172" t="n">
        <v>204.22</v>
      </c>
      <c r="R2172" t="n">
        <v>30.61</v>
      </c>
      <c r="S2172" t="n">
        <v>17.37</v>
      </c>
      <c r="T2172" t="n">
        <v>4472.14</v>
      </c>
      <c r="U2172" t="n">
        <v>0.57</v>
      </c>
      <c r="V2172" t="n">
        <v>0.73</v>
      </c>
      <c r="W2172" t="n">
        <v>1.16</v>
      </c>
      <c r="X2172" t="n">
        <v>0.28</v>
      </c>
      <c r="Y2172" t="n">
        <v>1</v>
      </c>
      <c r="Z2172" t="n">
        <v>10</v>
      </c>
    </row>
    <row r="2173">
      <c r="A2173" t="n">
        <v>17</v>
      </c>
      <c r="B2173" t="n">
        <v>95</v>
      </c>
      <c r="C2173" t="inlineStr">
        <is>
          <t xml:space="preserve">CONCLUIDO	</t>
        </is>
      </c>
      <c r="D2173" t="n">
        <v>10.0668</v>
      </c>
      <c r="E2173" t="n">
        <v>9.93</v>
      </c>
      <c r="F2173" t="n">
        <v>6.94</v>
      </c>
      <c r="G2173" t="n">
        <v>29.76</v>
      </c>
      <c r="H2173" t="n">
        <v>0.48</v>
      </c>
      <c r="I2173" t="n">
        <v>14</v>
      </c>
      <c r="J2173" t="n">
        <v>192.17</v>
      </c>
      <c r="K2173" t="n">
        <v>53.44</v>
      </c>
      <c r="L2173" t="n">
        <v>5.25</v>
      </c>
      <c r="M2173" t="n">
        <v>12</v>
      </c>
      <c r="N2173" t="n">
        <v>38.48</v>
      </c>
      <c r="O2173" t="n">
        <v>23934.69</v>
      </c>
      <c r="P2173" t="n">
        <v>91.5</v>
      </c>
      <c r="Q2173" t="n">
        <v>204.15</v>
      </c>
      <c r="R2173" t="n">
        <v>29.65</v>
      </c>
      <c r="S2173" t="n">
        <v>17.37</v>
      </c>
      <c r="T2173" t="n">
        <v>3999.21</v>
      </c>
      <c r="U2173" t="n">
        <v>0.59</v>
      </c>
      <c r="V2173" t="n">
        <v>0.74</v>
      </c>
      <c r="W2173" t="n">
        <v>1.16</v>
      </c>
      <c r="X2173" t="n">
        <v>0.25</v>
      </c>
      <c r="Y2173" t="n">
        <v>1</v>
      </c>
      <c r="Z2173" t="n">
        <v>10</v>
      </c>
    </row>
    <row r="2174">
      <c r="A2174" t="n">
        <v>18</v>
      </c>
      <c r="B2174" t="n">
        <v>95</v>
      </c>
      <c r="C2174" t="inlineStr">
        <is>
          <t xml:space="preserve">CONCLUIDO	</t>
        </is>
      </c>
      <c r="D2174" t="n">
        <v>10.1178</v>
      </c>
      <c r="E2174" t="n">
        <v>9.880000000000001</v>
      </c>
      <c r="F2174" t="n">
        <v>6.93</v>
      </c>
      <c r="G2174" t="n">
        <v>31.99</v>
      </c>
      <c r="H2174" t="n">
        <v>0.51</v>
      </c>
      <c r="I2174" t="n">
        <v>13</v>
      </c>
      <c r="J2174" t="n">
        <v>192.55</v>
      </c>
      <c r="K2174" t="n">
        <v>53.44</v>
      </c>
      <c r="L2174" t="n">
        <v>5.5</v>
      </c>
      <c r="M2174" t="n">
        <v>11</v>
      </c>
      <c r="N2174" t="n">
        <v>38.62</v>
      </c>
      <c r="O2174" t="n">
        <v>23982.06</v>
      </c>
      <c r="P2174" t="n">
        <v>91.06</v>
      </c>
      <c r="Q2174" t="n">
        <v>204.14</v>
      </c>
      <c r="R2174" t="n">
        <v>29.37</v>
      </c>
      <c r="S2174" t="n">
        <v>17.37</v>
      </c>
      <c r="T2174" t="n">
        <v>3864.07</v>
      </c>
      <c r="U2174" t="n">
        <v>0.59</v>
      </c>
      <c r="V2174" t="n">
        <v>0.74</v>
      </c>
      <c r="W2174" t="n">
        <v>1.16</v>
      </c>
      <c r="X2174" t="n">
        <v>0.24</v>
      </c>
      <c r="Y2174" t="n">
        <v>1</v>
      </c>
      <c r="Z2174" t="n">
        <v>10</v>
      </c>
    </row>
    <row r="2175">
      <c r="A2175" t="n">
        <v>19</v>
      </c>
      <c r="B2175" t="n">
        <v>95</v>
      </c>
      <c r="C2175" t="inlineStr">
        <is>
          <t xml:space="preserve">CONCLUIDO	</t>
        </is>
      </c>
      <c r="D2175" t="n">
        <v>10.1223</v>
      </c>
      <c r="E2175" t="n">
        <v>9.880000000000001</v>
      </c>
      <c r="F2175" t="n">
        <v>6.93</v>
      </c>
      <c r="G2175" t="n">
        <v>31.97</v>
      </c>
      <c r="H2175" t="n">
        <v>0.53</v>
      </c>
      <c r="I2175" t="n">
        <v>13</v>
      </c>
      <c r="J2175" t="n">
        <v>192.94</v>
      </c>
      <c r="K2175" t="n">
        <v>53.44</v>
      </c>
      <c r="L2175" t="n">
        <v>5.75</v>
      </c>
      <c r="M2175" t="n">
        <v>11</v>
      </c>
      <c r="N2175" t="n">
        <v>38.75</v>
      </c>
      <c r="O2175" t="n">
        <v>24029.48</v>
      </c>
      <c r="P2175" t="n">
        <v>90.93000000000001</v>
      </c>
      <c r="Q2175" t="n">
        <v>204.19</v>
      </c>
      <c r="R2175" t="n">
        <v>29.07</v>
      </c>
      <c r="S2175" t="n">
        <v>17.37</v>
      </c>
      <c r="T2175" t="n">
        <v>3711.51</v>
      </c>
      <c r="U2175" t="n">
        <v>0.6</v>
      </c>
      <c r="V2175" t="n">
        <v>0.74</v>
      </c>
      <c r="W2175" t="n">
        <v>1.16</v>
      </c>
      <c r="X2175" t="n">
        <v>0.23</v>
      </c>
      <c r="Y2175" t="n">
        <v>1</v>
      </c>
      <c r="Z2175" t="n">
        <v>10</v>
      </c>
    </row>
    <row r="2176">
      <c r="A2176" t="n">
        <v>20</v>
      </c>
      <c r="B2176" t="n">
        <v>95</v>
      </c>
      <c r="C2176" t="inlineStr">
        <is>
          <t xml:space="preserve">CONCLUIDO	</t>
        </is>
      </c>
      <c r="D2176" t="n">
        <v>10.1752</v>
      </c>
      <c r="E2176" t="n">
        <v>9.83</v>
      </c>
      <c r="F2176" t="n">
        <v>6.91</v>
      </c>
      <c r="G2176" t="n">
        <v>34.56</v>
      </c>
      <c r="H2176" t="n">
        <v>0.55</v>
      </c>
      <c r="I2176" t="n">
        <v>12</v>
      </c>
      <c r="J2176" t="n">
        <v>193.32</v>
      </c>
      <c r="K2176" t="n">
        <v>53.44</v>
      </c>
      <c r="L2176" t="n">
        <v>6</v>
      </c>
      <c r="M2176" t="n">
        <v>10</v>
      </c>
      <c r="N2176" t="n">
        <v>38.89</v>
      </c>
      <c r="O2176" t="n">
        <v>24076.95</v>
      </c>
      <c r="P2176" t="n">
        <v>90.55</v>
      </c>
      <c r="Q2176" t="n">
        <v>204.17</v>
      </c>
      <c r="R2176" t="n">
        <v>28.92</v>
      </c>
      <c r="S2176" t="n">
        <v>17.37</v>
      </c>
      <c r="T2176" t="n">
        <v>3644.24</v>
      </c>
      <c r="U2176" t="n">
        <v>0.6</v>
      </c>
      <c r="V2176" t="n">
        <v>0.74</v>
      </c>
      <c r="W2176" t="n">
        <v>1.15</v>
      </c>
      <c r="X2176" t="n">
        <v>0.22</v>
      </c>
      <c r="Y2176" t="n">
        <v>1</v>
      </c>
      <c r="Z2176" t="n">
        <v>10</v>
      </c>
    </row>
    <row r="2177">
      <c r="A2177" t="n">
        <v>21</v>
      </c>
      <c r="B2177" t="n">
        <v>95</v>
      </c>
      <c r="C2177" t="inlineStr">
        <is>
          <t xml:space="preserve">CONCLUIDO	</t>
        </is>
      </c>
      <c r="D2177" t="n">
        <v>10.1698</v>
      </c>
      <c r="E2177" t="n">
        <v>9.83</v>
      </c>
      <c r="F2177" t="n">
        <v>6.92</v>
      </c>
      <c r="G2177" t="n">
        <v>34.59</v>
      </c>
      <c r="H2177" t="n">
        <v>0.57</v>
      </c>
      <c r="I2177" t="n">
        <v>12</v>
      </c>
      <c r="J2177" t="n">
        <v>193.71</v>
      </c>
      <c r="K2177" t="n">
        <v>53.44</v>
      </c>
      <c r="L2177" t="n">
        <v>6.25</v>
      </c>
      <c r="M2177" t="n">
        <v>10</v>
      </c>
      <c r="N2177" t="n">
        <v>39.02</v>
      </c>
      <c r="O2177" t="n">
        <v>24124.47</v>
      </c>
      <c r="P2177" t="n">
        <v>90.52</v>
      </c>
      <c r="Q2177" t="n">
        <v>204.15</v>
      </c>
      <c r="R2177" t="n">
        <v>28.84</v>
      </c>
      <c r="S2177" t="n">
        <v>17.37</v>
      </c>
      <c r="T2177" t="n">
        <v>3603.17</v>
      </c>
      <c r="U2177" t="n">
        <v>0.6</v>
      </c>
      <c r="V2177" t="n">
        <v>0.74</v>
      </c>
      <c r="W2177" t="n">
        <v>1.16</v>
      </c>
      <c r="X2177" t="n">
        <v>0.23</v>
      </c>
      <c r="Y2177" t="n">
        <v>1</v>
      </c>
      <c r="Z2177" t="n">
        <v>10</v>
      </c>
    </row>
    <row r="2178">
      <c r="A2178" t="n">
        <v>22</v>
      </c>
      <c r="B2178" t="n">
        <v>95</v>
      </c>
      <c r="C2178" t="inlineStr">
        <is>
          <t xml:space="preserve">CONCLUIDO	</t>
        </is>
      </c>
      <c r="D2178" t="n">
        <v>10.2488</v>
      </c>
      <c r="E2178" t="n">
        <v>9.76</v>
      </c>
      <c r="F2178" t="n">
        <v>6.88</v>
      </c>
      <c r="G2178" t="n">
        <v>37.52</v>
      </c>
      <c r="H2178" t="n">
        <v>0.59</v>
      </c>
      <c r="I2178" t="n">
        <v>11</v>
      </c>
      <c r="J2178" t="n">
        <v>194.09</v>
      </c>
      <c r="K2178" t="n">
        <v>53.44</v>
      </c>
      <c r="L2178" t="n">
        <v>6.5</v>
      </c>
      <c r="M2178" t="n">
        <v>9</v>
      </c>
      <c r="N2178" t="n">
        <v>39.16</v>
      </c>
      <c r="O2178" t="n">
        <v>24172.03</v>
      </c>
      <c r="P2178" t="n">
        <v>89.61</v>
      </c>
      <c r="Q2178" t="n">
        <v>204.14</v>
      </c>
      <c r="R2178" t="n">
        <v>27.64</v>
      </c>
      <c r="S2178" t="n">
        <v>17.37</v>
      </c>
      <c r="T2178" t="n">
        <v>3005.83</v>
      </c>
      <c r="U2178" t="n">
        <v>0.63</v>
      </c>
      <c r="V2178" t="n">
        <v>0.74</v>
      </c>
      <c r="W2178" t="n">
        <v>1.15</v>
      </c>
      <c r="X2178" t="n">
        <v>0.19</v>
      </c>
      <c r="Y2178" t="n">
        <v>1</v>
      </c>
      <c r="Z2178" t="n">
        <v>10</v>
      </c>
    </row>
    <row r="2179">
      <c r="A2179" t="n">
        <v>23</v>
      </c>
      <c r="B2179" t="n">
        <v>95</v>
      </c>
      <c r="C2179" t="inlineStr">
        <is>
          <t xml:space="preserve">CONCLUIDO	</t>
        </is>
      </c>
      <c r="D2179" t="n">
        <v>10.2447</v>
      </c>
      <c r="E2179" t="n">
        <v>9.76</v>
      </c>
      <c r="F2179" t="n">
        <v>6.88</v>
      </c>
      <c r="G2179" t="n">
        <v>37.54</v>
      </c>
      <c r="H2179" t="n">
        <v>0.62</v>
      </c>
      <c r="I2179" t="n">
        <v>11</v>
      </c>
      <c r="J2179" t="n">
        <v>194.48</v>
      </c>
      <c r="K2179" t="n">
        <v>53.44</v>
      </c>
      <c r="L2179" t="n">
        <v>6.75</v>
      </c>
      <c r="M2179" t="n">
        <v>9</v>
      </c>
      <c r="N2179" t="n">
        <v>39.29</v>
      </c>
      <c r="O2179" t="n">
        <v>24219.63</v>
      </c>
      <c r="P2179" t="n">
        <v>89.64</v>
      </c>
      <c r="Q2179" t="n">
        <v>204.15</v>
      </c>
      <c r="R2179" t="n">
        <v>27.81</v>
      </c>
      <c r="S2179" t="n">
        <v>17.37</v>
      </c>
      <c r="T2179" t="n">
        <v>3091.7</v>
      </c>
      <c r="U2179" t="n">
        <v>0.62</v>
      </c>
      <c r="V2179" t="n">
        <v>0.74</v>
      </c>
      <c r="W2179" t="n">
        <v>1.15</v>
      </c>
      <c r="X2179" t="n">
        <v>0.19</v>
      </c>
      <c r="Y2179" t="n">
        <v>1</v>
      </c>
      <c r="Z2179" t="n">
        <v>10</v>
      </c>
    </row>
    <row r="2180">
      <c r="A2180" t="n">
        <v>24</v>
      </c>
      <c r="B2180" t="n">
        <v>95</v>
      </c>
      <c r="C2180" t="inlineStr">
        <is>
          <t xml:space="preserve">CONCLUIDO	</t>
        </is>
      </c>
      <c r="D2180" t="n">
        <v>10.2421</v>
      </c>
      <c r="E2180" t="n">
        <v>9.76</v>
      </c>
      <c r="F2180" t="n">
        <v>6.89</v>
      </c>
      <c r="G2180" t="n">
        <v>37.56</v>
      </c>
      <c r="H2180" t="n">
        <v>0.64</v>
      </c>
      <c r="I2180" t="n">
        <v>11</v>
      </c>
      <c r="J2180" t="n">
        <v>194.86</v>
      </c>
      <c r="K2180" t="n">
        <v>53.44</v>
      </c>
      <c r="L2180" t="n">
        <v>7</v>
      </c>
      <c r="M2180" t="n">
        <v>9</v>
      </c>
      <c r="N2180" t="n">
        <v>39.43</v>
      </c>
      <c r="O2180" t="n">
        <v>24267.28</v>
      </c>
      <c r="P2180" t="n">
        <v>89.37</v>
      </c>
      <c r="Q2180" t="n">
        <v>204.18</v>
      </c>
      <c r="R2180" t="n">
        <v>27.9</v>
      </c>
      <c r="S2180" t="n">
        <v>17.37</v>
      </c>
      <c r="T2180" t="n">
        <v>3139.5</v>
      </c>
      <c r="U2180" t="n">
        <v>0.62</v>
      </c>
      <c r="V2180" t="n">
        <v>0.74</v>
      </c>
      <c r="W2180" t="n">
        <v>1.15</v>
      </c>
      <c r="X2180" t="n">
        <v>0.19</v>
      </c>
      <c r="Y2180" t="n">
        <v>1</v>
      </c>
      <c r="Z2180" t="n">
        <v>10</v>
      </c>
    </row>
    <row r="2181">
      <c r="A2181" t="n">
        <v>25</v>
      </c>
      <c r="B2181" t="n">
        <v>95</v>
      </c>
      <c r="C2181" t="inlineStr">
        <is>
          <t xml:space="preserve">CONCLUIDO	</t>
        </is>
      </c>
      <c r="D2181" t="n">
        <v>10.3031</v>
      </c>
      <c r="E2181" t="n">
        <v>9.710000000000001</v>
      </c>
      <c r="F2181" t="n">
        <v>6.87</v>
      </c>
      <c r="G2181" t="n">
        <v>41.19</v>
      </c>
      <c r="H2181" t="n">
        <v>0.66</v>
      </c>
      <c r="I2181" t="n">
        <v>10</v>
      </c>
      <c r="J2181" t="n">
        <v>195.25</v>
      </c>
      <c r="K2181" t="n">
        <v>53.44</v>
      </c>
      <c r="L2181" t="n">
        <v>7.25</v>
      </c>
      <c r="M2181" t="n">
        <v>8</v>
      </c>
      <c r="N2181" t="n">
        <v>39.57</v>
      </c>
      <c r="O2181" t="n">
        <v>24314.98</v>
      </c>
      <c r="P2181" t="n">
        <v>88.83</v>
      </c>
      <c r="Q2181" t="n">
        <v>204.15</v>
      </c>
      <c r="R2181" t="n">
        <v>27.3</v>
      </c>
      <c r="S2181" t="n">
        <v>17.37</v>
      </c>
      <c r="T2181" t="n">
        <v>2841.04</v>
      </c>
      <c r="U2181" t="n">
        <v>0.64</v>
      </c>
      <c r="V2181" t="n">
        <v>0.74</v>
      </c>
      <c r="W2181" t="n">
        <v>1.15</v>
      </c>
      <c r="X2181" t="n">
        <v>0.17</v>
      </c>
      <c r="Y2181" t="n">
        <v>1</v>
      </c>
      <c r="Z2181" t="n">
        <v>10</v>
      </c>
    </row>
    <row r="2182">
      <c r="A2182" t="n">
        <v>26</v>
      </c>
      <c r="B2182" t="n">
        <v>95</v>
      </c>
      <c r="C2182" t="inlineStr">
        <is>
          <t xml:space="preserve">CONCLUIDO	</t>
        </is>
      </c>
      <c r="D2182" t="n">
        <v>10.3001</v>
      </c>
      <c r="E2182" t="n">
        <v>9.710000000000001</v>
      </c>
      <c r="F2182" t="n">
        <v>6.87</v>
      </c>
      <c r="G2182" t="n">
        <v>41.21</v>
      </c>
      <c r="H2182" t="n">
        <v>0.68</v>
      </c>
      <c r="I2182" t="n">
        <v>10</v>
      </c>
      <c r="J2182" t="n">
        <v>195.64</v>
      </c>
      <c r="K2182" t="n">
        <v>53.44</v>
      </c>
      <c r="L2182" t="n">
        <v>7.5</v>
      </c>
      <c r="M2182" t="n">
        <v>8</v>
      </c>
      <c r="N2182" t="n">
        <v>39.7</v>
      </c>
      <c r="O2182" t="n">
        <v>24362.73</v>
      </c>
      <c r="P2182" t="n">
        <v>88.84</v>
      </c>
      <c r="Q2182" t="n">
        <v>204.14</v>
      </c>
      <c r="R2182" t="n">
        <v>27.33</v>
      </c>
      <c r="S2182" t="n">
        <v>17.37</v>
      </c>
      <c r="T2182" t="n">
        <v>2855.01</v>
      </c>
      <c r="U2182" t="n">
        <v>0.64</v>
      </c>
      <c r="V2182" t="n">
        <v>0.74</v>
      </c>
      <c r="W2182" t="n">
        <v>1.15</v>
      </c>
      <c r="X2182" t="n">
        <v>0.18</v>
      </c>
      <c r="Y2182" t="n">
        <v>1</v>
      </c>
      <c r="Z2182" t="n">
        <v>10</v>
      </c>
    </row>
    <row r="2183">
      <c r="A2183" t="n">
        <v>27</v>
      </c>
      <c r="B2183" t="n">
        <v>95</v>
      </c>
      <c r="C2183" t="inlineStr">
        <is>
          <t xml:space="preserve">CONCLUIDO	</t>
        </is>
      </c>
      <c r="D2183" t="n">
        <v>10.3007</v>
      </c>
      <c r="E2183" t="n">
        <v>9.710000000000001</v>
      </c>
      <c r="F2183" t="n">
        <v>6.87</v>
      </c>
      <c r="G2183" t="n">
        <v>41.2</v>
      </c>
      <c r="H2183" t="n">
        <v>0.7</v>
      </c>
      <c r="I2183" t="n">
        <v>10</v>
      </c>
      <c r="J2183" t="n">
        <v>196.03</v>
      </c>
      <c r="K2183" t="n">
        <v>53.44</v>
      </c>
      <c r="L2183" t="n">
        <v>7.75</v>
      </c>
      <c r="M2183" t="n">
        <v>8</v>
      </c>
      <c r="N2183" t="n">
        <v>39.84</v>
      </c>
      <c r="O2183" t="n">
        <v>24410.52</v>
      </c>
      <c r="P2183" t="n">
        <v>88.77</v>
      </c>
      <c r="Q2183" t="n">
        <v>204.17</v>
      </c>
      <c r="R2183" t="n">
        <v>27.32</v>
      </c>
      <c r="S2183" t="n">
        <v>17.37</v>
      </c>
      <c r="T2183" t="n">
        <v>2853.9</v>
      </c>
      <c r="U2183" t="n">
        <v>0.64</v>
      </c>
      <c r="V2183" t="n">
        <v>0.74</v>
      </c>
      <c r="W2183" t="n">
        <v>1.15</v>
      </c>
      <c r="X2183" t="n">
        <v>0.18</v>
      </c>
      <c r="Y2183" t="n">
        <v>1</v>
      </c>
      <c r="Z2183" t="n">
        <v>10</v>
      </c>
    </row>
    <row r="2184">
      <c r="A2184" t="n">
        <v>28</v>
      </c>
      <c r="B2184" t="n">
        <v>95</v>
      </c>
      <c r="C2184" t="inlineStr">
        <is>
          <t xml:space="preserve">CONCLUIDO	</t>
        </is>
      </c>
      <c r="D2184" t="n">
        <v>10.3546</v>
      </c>
      <c r="E2184" t="n">
        <v>9.66</v>
      </c>
      <c r="F2184" t="n">
        <v>6.85</v>
      </c>
      <c r="G2184" t="n">
        <v>45.69</v>
      </c>
      <c r="H2184" t="n">
        <v>0.72</v>
      </c>
      <c r="I2184" t="n">
        <v>9</v>
      </c>
      <c r="J2184" t="n">
        <v>196.41</v>
      </c>
      <c r="K2184" t="n">
        <v>53.44</v>
      </c>
      <c r="L2184" t="n">
        <v>8</v>
      </c>
      <c r="M2184" t="n">
        <v>7</v>
      </c>
      <c r="N2184" t="n">
        <v>39.98</v>
      </c>
      <c r="O2184" t="n">
        <v>24458.36</v>
      </c>
      <c r="P2184" t="n">
        <v>88.34999999999999</v>
      </c>
      <c r="Q2184" t="n">
        <v>204.19</v>
      </c>
      <c r="R2184" t="n">
        <v>26.81</v>
      </c>
      <c r="S2184" t="n">
        <v>17.37</v>
      </c>
      <c r="T2184" t="n">
        <v>2601.43</v>
      </c>
      <c r="U2184" t="n">
        <v>0.65</v>
      </c>
      <c r="V2184" t="n">
        <v>0.75</v>
      </c>
      <c r="W2184" t="n">
        <v>1.15</v>
      </c>
      <c r="X2184" t="n">
        <v>0.16</v>
      </c>
      <c r="Y2184" t="n">
        <v>1</v>
      </c>
      <c r="Z2184" t="n">
        <v>10</v>
      </c>
    </row>
    <row r="2185">
      <c r="A2185" t="n">
        <v>29</v>
      </c>
      <c r="B2185" t="n">
        <v>95</v>
      </c>
      <c r="C2185" t="inlineStr">
        <is>
          <t xml:space="preserve">CONCLUIDO	</t>
        </is>
      </c>
      <c r="D2185" t="n">
        <v>10.3514</v>
      </c>
      <c r="E2185" t="n">
        <v>9.66</v>
      </c>
      <c r="F2185" t="n">
        <v>6.86</v>
      </c>
      <c r="G2185" t="n">
        <v>45.71</v>
      </c>
      <c r="H2185" t="n">
        <v>0.74</v>
      </c>
      <c r="I2185" t="n">
        <v>9</v>
      </c>
      <c r="J2185" t="n">
        <v>196.8</v>
      </c>
      <c r="K2185" t="n">
        <v>53.44</v>
      </c>
      <c r="L2185" t="n">
        <v>8.25</v>
      </c>
      <c r="M2185" t="n">
        <v>7</v>
      </c>
      <c r="N2185" t="n">
        <v>40.12</v>
      </c>
      <c r="O2185" t="n">
        <v>24506.24</v>
      </c>
      <c r="P2185" t="n">
        <v>88.52</v>
      </c>
      <c r="Q2185" t="n">
        <v>204.14</v>
      </c>
      <c r="R2185" t="n">
        <v>26.98</v>
      </c>
      <c r="S2185" t="n">
        <v>17.37</v>
      </c>
      <c r="T2185" t="n">
        <v>2687.88</v>
      </c>
      <c r="U2185" t="n">
        <v>0.64</v>
      </c>
      <c r="V2185" t="n">
        <v>0.74</v>
      </c>
      <c r="W2185" t="n">
        <v>1.15</v>
      </c>
      <c r="X2185" t="n">
        <v>0.17</v>
      </c>
      <c r="Y2185" t="n">
        <v>1</v>
      </c>
      <c r="Z2185" t="n">
        <v>10</v>
      </c>
    </row>
    <row r="2186">
      <c r="A2186" t="n">
        <v>30</v>
      </c>
      <c r="B2186" t="n">
        <v>95</v>
      </c>
      <c r="C2186" t="inlineStr">
        <is>
          <t xml:space="preserve">CONCLUIDO	</t>
        </is>
      </c>
      <c r="D2186" t="n">
        <v>10.3502</v>
      </c>
      <c r="E2186" t="n">
        <v>9.66</v>
      </c>
      <c r="F2186" t="n">
        <v>6.86</v>
      </c>
      <c r="G2186" t="n">
        <v>45.72</v>
      </c>
      <c r="H2186" t="n">
        <v>0.77</v>
      </c>
      <c r="I2186" t="n">
        <v>9</v>
      </c>
      <c r="J2186" t="n">
        <v>197.19</v>
      </c>
      <c r="K2186" t="n">
        <v>53.44</v>
      </c>
      <c r="L2186" t="n">
        <v>8.5</v>
      </c>
      <c r="M2186" t="n">
        <v>7</v>
      </c>
      <c r="N2186" t="n">
        <v>40.26</v>
      </c>
      <c r="O2186" t="n">
        <v>24554.18</v>
      </c>
      <c r="P2186" t="n">
        <v>88.3</v>
      </c>
      <c r="Q2186" t="n">
        <v>204.15</v>
      </c>
      <c r="R2186" t="n">
        <v>26.99</v>
      </c>
      <c r="S2186" t="n">
        <v>17.37</v>
      </c>
      <c r="T2186" t="n">
        <v>2691.38</v>
      </c>
      <c r="U2186" t="n">
        <v>0.64</v>
      </c>
      <c r="V2186" t="n">
        <v>0.74</v>
      </c>
      <c r="W2186" t="n">
        <v>1.15</v>
      </c>
      <c r="X2186" t="n">
        <v>0.17</v>
      </c>
      <c r="Y2186" t="n">
        <v>1</v>
      </c>
      <c r="Z2186" t="n">
        <v>10</v>
      </c>
    </row>
    <row r="2187">
      <c r="A2187" t="n">
        <v>31</v>
      </c>
      <c r="B2187" t="n">
        <v>95</v>
      </c>
      <c r="C2187" t="inlineStr">
        <is>
          <t xml:space="preserve">CONCLUIDO	</t>
        </is>
      </c>
      <c r="D2187" t="n">
        <v>10.352</v>
      </c>
      <c r="E2187" t="n">
        <v>9.66</v>
      </c>
      <c r="F2187" t="n">
        <v>6.86</v>
      </c>
      <c r="G2187" t="n">
        <v>45.71</v>
      </c>
      <c r="H2187" t="n">
        <v>0.79</v>
      </c>
      <c r="I2187" t="n">
        <v>9</v>
      </c>
      <c r="J2187" t="n">
        <v>197.58</v>
      </c>
      <c r="K2187" t="n">
        <v>53.44</v>
      </c>
      <c r="L2187" t="n">
        <v>8.75</v>
      </c>
      <c r="M2187" t="n">
        <v>7</v>
      </c>
      <c r="N2187" t="n">
        <v>40.39</v>
      </c>
      <c r="O2187" t="n">
        <v>24602.15</v>
      </c>
      <c r="P2187" t="n">
        <v>88.04000000000001</v>
      </c>
      <c r="Q2187" t="n">
        <v>204.14</v>
      </c>
      <c r="R2187" t="n">
        <v>26.99</v>
      </c>
      <c r="S2187" t="n">
        <v>17.37</v>
      </c>
      <c r="T2187" t="n">
        <v>2694.76</v>
      </c>
      <c r="U2187" t="n">
        <v>0.64</v>
      </c>
      <c r="V2187" t="n">
        <v>0.74</v>
      </c>
      <c r="W2187" t="n">
        <v>1.15</v>
      </c>
      <c r="X2187" t="n">
        <v>0.17</v>
      </c>
      <c r="Y2187" t="n">
        <v>1</v>
      </c>
      <c r="Z2187" t="n">
        <v>10</v>
      </c>
    </row>
    <row r="2188">
      <c r="A2188" t="n">
        <v>32</v>
      </c>
      <c r="B2188" t="n">
        <v>95</v>
      </c>
      <c r="C2188" t="inlineStr">
        <is>
          <t xml:space="preserve">CONCLUIDO	</t>
        </is>
      </c>
      <c r="D2188" t="n">
        <v>10.4158</v>
      </c>
      <c r="E2188" t="n">
        <v>9.6</v>
      </c>
      <c r="F2188" t="n">
        <v>6.83</v>
      </c>
      <c r="G2188" t="n">
        <v>51.26</v>
      </c>
      <c r="H2188" t="n">
        <v>0.8100000000000001</v>
      </c>
      <c r="I2188" t="n">
        <v>8</v>
      </c>
      <c r="J2188" t="n">
        <v>197.97</v>
      </c>
      <c r="K2188" t="n">
        <v>53.44</v>
      </c>
      <c r="L2188" t="n">
        <v>9</v>
      </c>
      <c r="M2188" t="n">
        <v>6</v>
      </c>
      <c r="N2188" t="n">
        <v>40.53</v>
      </c>
      <c r="O2188" t="n">
        <v>24650.18</v>
      </c>
      <c r="P2188" t="n">
        <v>87.47</v>
      </c>
      <c r="Q2188" t="n">
        <v>204.15</v>
      </c>
      <c r="R2188" t="n">
        <v>26.34</v>
      </c>
      <c r="S2188" t="n">
        <v>17.37</v>
      </c>
      <c r="T2188" t="n">
        <v>2374.4</v>
      </c>
      <c r="U2188" t="n">
        <v>0.66</v>
      </c>
      <c r="V2188" t="n">
        <v>0.75</v>
      </c>
      <c r="W2188" t="n">
        <v>1.15</v>
      </c>
      <c r="X2188" t="n">
        <v>0.14</v>
      </c>
      <c r="Y2188" t="n">
        <v>1</v>
      </c>
      <c r="Z2188" t="n">
        <v>10</v>
      </c>
    </row>
    <row r="2189">
      <c r="A2189" t="n">
        <v>33</v>
      </c>
      <c r="B2189" t="n">
        <v>95</v>
      </c>
      <c r="C2189" t="inlineStr">
        <is>
          <t xml:space="preserve">CONCLUIDO	</t>
        </is>
      </c>
      <c r="D2189" t="n">
        <v>10.4327</v>
      </c>
      <c r="E2189" t="n">
        <v>9.59</v>
      </c>
      <c r="F2189" t="n">
        <v>6.82</v>
      </c>
      <c r="G2189" t="n">
        <v>51.14</v>
      </c>
      <c r="H2189" t="n">
        <v>0.83</v>
      </c>
      <c r="I2189" t="n">
        <v>8</v>
      </c>
      <c r="J2189" t="n">
        <v>198.36</v>
      </c>
      <c r="K2189" t="n">
        <v>53.44</v>
      </c>
      <c r="L2189" t="n">
        <v>9.25</v>
      </c>
      <c r="M2189" t="n">
        <v>6</v>
      </c>
      <c r="N2189" t="n">
        <v>40.67</v>
      </c>
      <c r="O2189" t="n">
        <v>24698.26</v>
      </c>
      <c r="P2189" t="n">
        <v>87.06</v>
      </c>
      <c r="Q2189" t="n">
        <v>204.15</v>
      </c>
      <c r="R2189" t="n">
        <v>25.81</v>
      </c>
      <c r="S2189" t="n">
        <v>17.37</v>
      </c>
      <c r="T2189" t="n">
        <v>2109.38</v>
      </c>
      <c r="U2189" t="n">
        <v>0.67</v>
      </c>
      <c r="V2189" t="n">
        <v>0.75</v>
      </c>
      <c r="W2189" t="n">
        <v>1.15</v>
      </c>
      <c r="X2189" t="n">
        <v>0.13</v>
      </c>
      <c r="Y2189" t="n">
        <v>1</v>
      </c>
      <c r="Z2189" t="n">
        <v>10</v>
      </c>
    </row>
    <row r="2190">
      <c r="A2190" t="n">
        <v>34</v>
      </c>
      <c r="B2190" t="n">
        <v>95</v>
      </c>
      <c r="C2190" t="inlineStr">
        <is>
          <t xml:space="preserve">CONCLUIDO	</t>
        </is>
      </c>
      <c r="D2190" t="n">
        <v>10.4212</v>
      </c>
      <c r="E2190" t="n">
        <v>9.6</v>
      </c>
      <c r="F2190" t="n">
        <v>6.83</v>
      </c>
      <c r="G2190" t="n">
        <v>51.22</v>
      </c>
      <c r="H2190" t="n">
        <v>0.85</v>
      </c>
      <c r="I2190" t="n">
        <v>8</v>
      </c>
      <c r="J2190" t="n">
        <v>198.75</v>
      </c>
      <c r="K2190" t="n">
        <v>53.44</v>
      </c>
      <c r="L2190" t="n">
        <v>9.5</v>
      </c>
      <c r="M2190" t="n">
        <v>6</v>
      </c>
      <c r="N2190" t="n">
        <v>40.81</v>
      </c>
      <c r="O2190" t="n">
        <v>24746.38</v>
      </c>
      <c r="P2190" t="n">
        <v>87.03</v>
      </c>
      <c r="Q2190" t="n">
        <v>204.14</v>
      </c>
      <c r="R2190" t="n">
        <v>26.09</v>
      </c>
      <c r="S2190" t="n">
        <v>17.37</v>
      </c>
      <c r="T2190" t="n">
        <v>2246.74</v>
      </c>
      <c r="U2190" t="n">
        <v>0.67</v>
      </c>
      <c r="V2190" t="n">
        <v>0.75</v>
      </c>
      <c r="W2190" t="n">
        <v>1.15</v>
      </c>
      <c r="X2190" t="n">
        <v>0.14</v>
      </c>
      <c r="Y2190" t="n">
        <v>1</v>
      </c>
      <c r="Z2190" t="n">
        <v>10</v>
      </c>
    </row>
    <row r="2191">
      <c r="A2191" t="n">
        <v>35</v>
      </c>
      <c r="B2191" t="n">
        <v>95</v>
      </c>
      <c r="C2191" t="inlineStr">
        <is>
          <t xml:space="preserve">CONCLUIDO	</t>
        </is>
      </c>
      <c r="D2191" t="n">
        <v>10.4251</v>
      </c>
      <c r="E2191" t="n">
        <v>9.59</v>
      </c>
      <c r="F2191" t="n">
        <v>6.83</v>
      </c>
      <c r="G2191" t="n">
        <v>51.19</v>
      </c>
      <c r="H2191" t="n">
        <v>0.87</v>
      </c>
      <c r="I2191" t="n">
        <v>8</v>
      </c>
      <c r="J2191" t="n">
        <v>199.14</v>
      </c>
      <c r="K2191" t="n">
        <v>53.44</v>
      </c>
      <c r="L2191" t="n">
        <v>9.75</v>
      </c>
      <c r="M2191" t="n">
        <v>6</v>
      </c>
      <c r="N2191" t="n">
        <v>40.95</v>
      </c>
      <c r="O2191" t="n">
        <v>24794.55</v>
      </c>
      <c r="P2191" t="n">
        <v>86.78</v>
      </c>
      <c r="Q2191" t="n">
        <v>204.16</v>
      </c>
      <c r="R2191" t="n">
        <v>26.13</v>
      </c>
      <c r="S2191" t="n">
        <v>17.37</v>
      </c>
      <c r="T2191" t="n">
        <v>2269.6</v>
      </c>
      <c r="U2191" t="n">
        <v>0.66</v>
      </c>
      <c r="V2191" t="n">
        <v>0.75</v>
      </c>
      <c r="W2191" t="n">
        <v>1.15</v>
      </c>
      <c r="X2191" t="n">
        <v>0.13</v>
      </c>
      <c r="Y2191" t="n">
        <v>1</v>
      </c>
      <c r="Z2191" t="n">
        <v>10</v>
      </c>
    </row>
    <row r="2192">
      <c r="A2192" t="n">
        <v>36</v>
      </c>
      <c r="B2192" t="n">
        <v>95</v>
      </c>
      <c r="C2192" t="inlineStr">
        <is>
          <t xml:space="preserve">CONCLUIDO	</t>
        </is>
      </c>
      <c r="D2192" t="n">
        <v>10.4206</v>
      </c>
      <c r="E2192" t="n">
        <v>9.6</v>
      </c>
      <c r="F2192" t="n">
        <v>6.83</v>
      </c>
      <c r="G2192" t="n">
        <v>51.23</v>
      </c>
      <c r="H2192" t="n">
        <v>0.89</v>
      </c>
      <c r="I2192" t="n">
        <v>8</v>
      </c>
      <c r="J2192" t="n">
        <v>199.53</v>
      </c>
      <c r="K2192" t="n">
        <v>53.44</v>
      </c>
      <c r="L2192" t="n">
        <v>10</v>
      </c>
      <c r="M2192" t="n">
        <v>6</v>
      </c>
      <c r="N2192" t="n">
        <v>41.1</v>
      </c>
      <c r="O2192" t="n">
        <v>24842.77</v>
      </c>
      <c r="P2192" t="n">
        <v>86.66</v>
      </c>
      <c r="Q2192" t="n">
        <v>204.14</v>
      </c>
      <c r="R2192" t="n">
        <v>26.09</v>
      </c>
      <c r="S2192" t="n">
        <v>17.37</v>
      </c>
      <c r="T2192" t="n">
        <v>2249.74</v>
      </c>
      <c r="U2192" t="n">
        <v>0.67</v>
      </c>
      <c r="V2192" t="n">
        <v>0.75</v>
      </c>
      <c r="W2192" t="n">
        <v>1.15</v>
      </c>
      <c r="X2192" t="n">
        <v>0.14</v>
      </c>
      <c r="Y2192" t="n">
        <v>1</v>
      </c>
      <c r="Z2192" t="n">
        <v>10</v>
      </c>
    </row>
    <row r="2193">
      <c r="A2193" t="n">
        <v>37</v>
      </c>
      <c r="B2193" t="n">
        <v>95</v>
      </c>
      <c r="C2193" t="inlineStr">
        <is>
          <t xml:space="preserve">CONCLUIDO	</t>
        </is>
      </c>
      <c r="D2193" t="n">
        <v>10.4941</v>
      </c>
      <c r="E2193" t="n">
        <v>9.529999999999999</v>
      </c>
      <c r="F2193" t="n">
        <v>6.8</v>
      </c>
      <c r="G2193" t="n">
        <v>58.29</v>
      </c>
      <c r="H2193" t="n">
        <v>0.91</v>
      </c>
      <c r="I2193" t="n">
        <v>7</v>
      </c>
      <c r="J2193" t="n">
        <v>199.92</v>
      </c>
      <c r="K2193" t="n">
        <v>53.44</v>
      </c>
      <c r="L2193" t="n">
        <v>10.25</v>
      </c>
      <c r="M2193" t="n">
        <v>5</v>
      </c>
      <c r="N2193" t="n">
        <v>41.24</v>
      </c>
      <c r="O2193" t="n">
        <v>24891.03</v>
      </c>
      <c r="P2193" t="n">
        <v>85.86</v>
      </c>
      <c r="Q2193" t="n">
        <v>204.14</v>
      </c>
      <c r="R2193" t="n">
        <v>25.27</v>
      </c>
      <c r="S2193" t="n">
        <v>17.37</v>
      </c>
      <c r="T2193" t="n">
        <v>1842.32</v>
      </c>
      <c r="U2193" t="n">
        <v>0.6899999999999999</v>
      </c>
      <c r="V2193" t="n">
        <v>0.75</v>
      </c>
      <c r="W2193" t="n">
        <v>1.15</v>
      </c>
      <c r="X2193" t="n">
        <v>0.11</v>
      </c>
      <c r="Y2193" t="n">
        <v>1</v>
      </c>
      <c r="Z2193" t="n">
        <v>10</v>
      </c>
    </row>
    <row r="2194">
      <c r="A2194" t="n">
        <v>38</v>
      </c>
      <c r="B2194" t="n">
        <v>95</v>
      </c>
      <c r="C2194" t="inlineStr">
        <is>
          <t xml:space="preserve">CONCLUIDO	</t>
        </is>
      </c>
      <c r="D2194" t="n">
        <v>10.4935</v>
      </c>
      <c r="E2194" t="n">
        <v>9.529999999999999</v>
      </c>
      <c r="F2194" t="n">
        <v>6.8</v>
      </c>
      <c r="G2194" t="n">
        <v>58.29</v>
      </c>
      <c r="H2194" t="n">
        <v>0.93</v>
      </c>
      <c r="I2194" t="n">
        <v>7</v>
      </c>
      <c r="J2194" t="n">
        <v>200.31</v>
      </c>
      <c r="K2194" t="n">
        <v>53.44</v>
      </c>
      <c r="L2194" t="n">
        <v>10.5</v>
      </c>
      <c r="M2194" t="n">
        <v>5</v>
      </c>
      <c r="N2194" t="n">
        <v>41.38</v>
      </c>
      <c r="O2194" t="n">
        <v>24939.35</v>
      </c>
      <c r="P2194" t="n">
        <v>86.09999999999999</v>
      </c>
      <c r="Q2194" t="n">
        <v>204.16</v>
      </c>
      <c r="R2194" t="n">
        <v>25.25</v>
      </c>
      <c r="S2194" t="n">
        <v>17.37</v>
      </c>
      <c r="T2194" t="n">
        <v>1834.79</v>
      </c>
      <c r="U2194" t="n">
        <v>0.6899999999999999</v>
      </c>
      <c r="V2194" t="n">
        <v>0.75</v>
      </c>
      <c r="W2194" t="n">
        <v>1.15</v>
      </c>
      <c r="X2194" t="n">
        <v>0.11</v>
      </c>
      <c r="Y2194" t="n">
        <v>1</v>
      </c>
      <c r="Z2194" t="n">
        <v>10</v>
      </c>
    </row>
    <row r="2195">
      <c r="A2195" t="n">
        <v>39</v>
      </c>
      <c r="B2195" t="n">
        <v>95</v>
      </c>
      <c r="C2195" t="inlineStr">
        <is>
          <t xml:space="preserve">CONCLUIDO	</t>
        </is>
      </c>
      <c r="D2195" t="n">
        <v>10.4898</v>
      </c>
      <c r="E2195" t="n">
        <v>9.529999999999999</v>
      </c>
      <c r="F2195" t="n">
        <v>6.8</v>
      </c>
      <c r="G2195" t="n">
        <v>58.32</v>
      </c>
      <c r="H2195" t="n">
        <v>0.95</v>
      </c>
      <c r="I2195" t="n">
        <v>7</v>
      </c>
      <c r="J2195" t="n">
        <v>200.71</v>
      </c>
      <c r="K2195" t="n">
        <v>53.44</v>
      </c>
      <c r="L2195" t="n">
        <v>10.75</v>
      </c>
      <c r="M2195" t="n">
        <v>5</v>
      </c>
      <c r="N2195" t="n">
        <v>41.52</v>
      </c>
      <c r="O2195" t="n">
        <v>24987.71</v>
      </c>
      <c r="P2195" t="n">
        <v>86.27</v>
      </c>
      <c r="Q2195" t="n">
        <v>204.14</v>
      </c>
      <c r="R2195" t="n">
        <v>25.31</v>
      </c>
      <c r="S2195" t="n">
        <v>17.37</v>
      </c>
      <c r="T2195" t="n">
        <v>1859.84</v>
      </c>
      <c r="U2195" t="n">
        <v>0.6899999999999999</v>
      </c>
      <c r="V2195" t="n">
        <v>0.75</v>
      </c>
      <c r="W2195" t="n">
        <v>1.15</v>
      </c>
      <c r="X2195" t="n">
        <v>0.11</v>
      </c>
      <c r="Y2195" t="n">
        <v>1</v>
      </c>
      <c r="Z2195" t="n">
        <v>10</v>
      </c>
    </row>
    <row r="2196">
      <c r="A2196" t="n">
        <v>40</v>
      </c>
      <c r="B2196" t="n">
        <v>95</v>
      </c>
      <c r="C2196" t="inlineStr">
        <is>
          <t xml:space="preserve">CONCLUIDO	</t>
        </is>
      </c>
      <c r="D2196" t="n">
        <v>10.4761</v>
      </c>
      <c r="E2196" t="n">
        <v>9.550000000000001</v>
      </c>
      <c r="F2196" t="n">
        <v>6.82</v>
      </c>
      <c r="G2196" t="n">
        <v>58.43</v>
      </c>
      <c r="H2196" t="n">
        <v>0.97</v>
      </c>
      <c r="I2196" t="n">
        <v>7</v>
      </c>
      <c r="J2196" t="n">
        <v>201.1</v>
      </c>
      <c r="K2196" t="n">
        <v>53.44</v>
      </c>
      <c r="L2196" t="n">
        <v>11</v>
      </c>
      <c r="M2196" t="n">
        <v>5</v>
      </c>
      <c r="N2196" t="n">
        <v>41.66</v>
      </c>
      <c r="O2196" t="n">
        <v>25036.12</v>
      </c>
      <c r="P2196" t="n">
        <v>86.29000000000001</v>
      </c>
      <c r="Q2196" t="n">
        <v>204.15</v>
      </c>
      <c r="R2196" t="n">
        <v>25.72</v>
      </c>
      <c r="S2196" t="n">
        <v>17.37</v>
      </c>
      <c r="T2196" t="n">
        <v>2067.36</v>
      </c>
      <c r="U2196" t="n">
        <v>0.68</v>
      </c>
      <c r="V2196" t="n">
        <v>0.75</v>
      </c>
      <c r="W2196" t="n">
        <v>1.15</v>
      </c>
      <c r="X2196" t="n">
        <v>0.12</v>
      </c>
      <c r="Y2196" t="n">
        <v>1</v>
      </c>
      <c r="Z2196" t="n">
        <v>10</v>
      </c>
    </row>
    <row r="2197">
      <c r="A2197" t="n">
        <v>41</v>
      </c>
      <c r="B2197" t="n">
        <v>95</v>
      </c>
      <c r="C2197" t="inlineStr">
        <is>
          <t xml:space="preserve">CONCLUIDO	</t>
        </is>
      </c>
      <c r="D2197" t="n">
        <v>10.4837</v>
      </c>
      <c r="E2197" t="n">
        <v>9.539999999999999</v>
      </c>
      <c r="F2197" t="n">
        <v>6.81</v>
      </c>
      <c r="G2197" t="n">
        <v>58.37</v>
      </c>
      <c r="H2197" t="n">
        <v>0.99</v>
      </c>
      <c r="I2197" t="n">
        <v>7</v>
      </c>
      <c r="J2197" t="n">
        <v>201.49</v>
      </c>
      <c r="K2197" t="n">
        <v>53.44</v>
      </c>
      <c r="L2197" t="n">
        <v>11.25</v>
      </c>
      <c r="M2197" t="n">
        <v>5</v>
      </c>
      <c r="N2197" t="n">
        <v>41.81</v>
      </c>
      <c r="O2197" t="n">
        <v>25084.58</v>
      </c>
      <c r="P2197" t="n">
        <v>86.03</v>
      </c>
      <c r="Q2197" t="n">
        <v>204.14</v>
      </c>
      <c r="R2197" t="n">
        <v>25.6</v>
      </c>
      <c r="S2197" t="n">
        <v>17.37</v>
      </c>
      <c r="T2197" t="n">
        <v>2008.77</v>
      </c>
      <c r="U2197" t="n">
        <v>0.68</v>
      </c>
      <c r="V2197" t="n">
        <v>0.75</v>
      </c>
      <c r="W2197" t="n">
        <v>1.15</v>
      </c>
      <c r="X2197" t="n">
        <v>0.12</v>
      </c>
      <c r="Y2197" t="n">
        <v>1</v>
      </c>
      <c r="Z2197" t="n">
        <v>10</v>
      </c>
    </row>
    <row r="2198">
      <c r="A2198" t="n">
        <v>42</v>
      </c>
      <c r="B2198" t="n">
        <v>95</v>
      </c>
      <c r="C2198" t="inlineStr">
        <is>
          <t xml:space="preserve">CONCLUIDO	</t>
        </is>
      </c>
      <c r="D2198" t="n">
        <v>10.4834</v>
      </c>
      <c r="E2198" t="n">
        <v>9.539999999999999</v>
      </c>
      <c r="F2198" t="n">
        <v>6.81</v>
      </c>
      <c r="G2198" t="n">
        <v>58.37</v>
      </c>
      <c r="H2198" t="n">
        <v>1.01</v>
      </c>
      <c r="I2198" t="n">
        <v>7</v>
      </c>
      <c r="J2198" t="n">
        <v>201.88</v>
      </c>
      <c r="K2198" t="n">
        <v>53.44</v>
      </c>
      <c r="L2198" t="n">
        <v>11.5</v>
      </c>
      <c r="M2198" t="n">
        <v>5</v>
      </c>
      <c r="N2198" t="n">
        <v>41.95</v>
      </c>
      <c r="O2198" t="n">
        <v>25133.09</v>
      </c>
      <c r="P2198" t="n">
        <v>85.73</v>
      </c>
      <c r="Q2198" t="n">
        <v>204.14</v>
      </c>
      <c r="R2198" t="n">
        <v>25.57</v>
      </c>
      <c r="S2198" t="n">
        <v>17.37</v>
      </c>
      <c r="T2198" t="n">
        <v>1994.16</v>
      </c>
      <c r="U2198" t="n">
        <v>0.68</v>
      </c>
      <c r="V2198" t="n">
        <v>0.75</v>
      </c>
      <c r="W2198" t="n">
        <v>1.15</v>
      </c>
      <c r="X2198" t="n">
        <v>0.12</v>
      </c>
      <c r="Y2198" t="n">
        <v>1</v>
      </c>
      <c r="Z2198" t="n">
        <v>10</v>
      </c>
    </row>
    <row r="2199">
      <c r="A2199" t="n">
        <v>43</v>
      </c>
      <c r="B2199" t="n">
        <v>95</v>
      </c>
      <c r="C2199" t="inlineStr">
        <is>
          <t xml:space="preserve">CONCLUIDO	</t>
        </is>
      </c>
      <c r="D2199" t="n">
        <v>10.4712</v>
      </c>
      <c r="E2199" t="n">
        <v>9.550000000000001</v>
      </c>
      <c r="F2199" t="n">
        <v>6.82</v>
      </c>
      <c r="G2199" t="n">
        <v>58.46</v>
      </c>
      <c r="H2199" t="n">
        <v>1.03</v>
      </c>
      <c r="I2199" t="n">
        <v>7</v>
      </c>
      <c r="J2199" t="n">
        <v>202.28</v>
      </c>
      <c r="K2199" t="n">
        <v>53.44</v>
      </c>
      <c r="L2199" t="n">
        <v>11.75</v>
      </c>
      <c r="M2199" t="n">
        <v>5</v>
      </c>
      <c r="N2199" t="n">
        <v>42.09</v>
      </c>
      <c r="O2199" t="n">
        <v>25181.64</v>
      </c>
      <c r="P2199" t="n">
        <v>85.58</v>
      </c>
      <c r="Q2199" t="n">
        <v>204.2</v>
      </c>
      <c r="R2199" t="n">
        <v>25.88</v>
      </c>
      <c r="S2199" t="n">
        <v>17.37</v>
      </c>
      <c r="T2199" t="n">
        <v>2147.24</v>
      </c>
      <c r="U2199" t="n">
        <v>0.67</v>
      </c>
      <c r="V2199" t="n">
        <v>0.75</v>
      </c>
      <c r="W2199" t="n">
        <v>1.15</v>
      </c>
      <c r="X2199" t="n">
        <v>0.13</v>
      </c>
      <c r="Y2199" t="n">
        <v>1</v>
      </c>
      <c r="Z2199" t="n">
        <v>10</v>
      </c>
    </row>
    <row r="2200">
      <c r="A2200" t="n">
        <v>44</v>
      </c>
      <c r="B2200" t="n">
        <v>95</v>
      </c>
      <c r="C2200" t="inlineStr">
        <is>
          <t xml:space="preserve">CONCLUIDO	</t>
        </is>
      </c>
      <c r="D2200" t="n">
        <v>10.4874</v>
      </c>
      <c r="E2200" t="n">
        <v>9.539999999999999</v>
      </c>
      <c r="F2200" t="n">
        <v>6.81</v>
      </c>
      <c r="G2200" t="n">
        <v>58.34</v>
      </c>
      <c r="H2200" t="n">
        <v>1.05</v>
      </c>
      <c r="I2200" t="n">
        <v>7</v>
      </c>
      <c r="J2200" t="n">
        <v>202.67</v>
      </c>
      <c r="K2200" t="n">
        <v>53.44</v>
      </c>
      <c r="L2200" t="n">
        <v>12</v>
      </c>
      <c r="M2200" t="n">
        <v>5</v>
      </c>
      <c r="N2200" t="n">
        <v>42.24</v>
      </c>
      <c r="O2200" t="n">
        <v>25230.25</v>
      </c>
      <c r="P2200" t="n">
        <v>85.05</v>
      </c>
      <c r="Q2200" t="n">
        <v>204.14</v>
      </c>
      <c r="R2200" t="n">
        <v>25.46</v>
      </c>
      <c r="S2200" t="n">
        <v>17.37</v>
      </c>
      <c r="T2200" t="n">
        <v>1935.02</v>
      </c>
      <c r="U2200" t="n">
        <v>0.68</v>
      </c>
      <c r="V2200" t="n">
        <v>0.75</v>
      </c>
      <c r="W2200" t="n">
        <v>1.15</v>
      </c>
      <c r="X2200" t="n">
        <v>0.12</v>
      </c>
      <c r="Y2200" t="n">
        <v>1</v>
      </c>
      <c r="Z2200" t="n">
        <v>10</v>
      </c>
    </row>
    <row r="2201">
      <c r="A2201" t="n">
        <v>45</v>
      </c>
      <c r="B2201" t="n">
        <v>95</v>
      </c>
      <c r="C2201" t="inlineStr">
        <is>
          <t xml:space="preserve">CONCLUIDO	</t>
        </is>
      </c>
      <c r="D2201" t="n">
        <v>10.5553</v>
      </c>
      <c r="E2201" t="n">
        <v>9.470000000000001</v>
      </c>
      <c r="F2201" t="n">
        <v>6.78</v>
      </c>
      <c r="G2201" t="n">
        <v>67.81999999999999</v>
      </c>
      <c r="H2201" t="n">
        <v>1.07</v>
      </c>
      <c r="I2201" t="n">
        <v>6</v>
      </c>
      <c r="J2201" t="n">
        <v>203.07</v>
      </c>
      <c r="K2201" t="n">
        <v>53.44</v>
      </c>
      <c r="L2201" t="n">
        <v>12.25</v>
      </c>
      <c r="M2201" t="n">
        <v>4</v>
      </c>
      <c r="N2201" t="n">
        <v>42.38</v>
      </c>
      <c r="O2201" t="n">
        <v>25279.03</v>
      </c>
      <c r="P2201" t="n">
        <v>84.53</v>
      </c>
      <c r="Q2201" t="n">
        <v>204.14</v>
      </c>
      <c r="R2201" t="n">
        <v>24.67</v>
      </c>
      <c r="S2201" t="n">
        <v>17.37</v>
      </c>
      <c r="T2201" t="n">
        <v>1545.05</v>
      </c>
      <c r="U2201" t="n">
        <v>0.7</v>
      </c>
      <c r="V2201" t="n">
        <v>0.75</v>
      </c>
      <c r="W2201" t="n">
        <v>1.14</v>
      </c>
      <c r="X2201" t="n">
        <v>0.09</v>
      </c>
      <c r="Y2201" t="n">
        <v>1</v>
      </c>
      <c r="Z2201" t="n">
        <v>10</v>
      </c>
    </row>
    <row r="2202">
      <c r="A2202" t="n">
        <v>46</v>
      </c>
      <c r="B2202" t="n">
        <v>95</v>
      </c>
      <c r="C2202" t="inlineStr">
        <is>
          <t xml:space="preserve">CONCLUIDO	</t>
        </is>
      </c>
      <c r="D2202" t="n">
        <v>10.5491</v>
      </c>
      <c r="E2202" t="n">
        <v>9.48</v>
      </c>
      <c r="F2202" t="n">
        <v>6.79</v>
      </c>
      <c r="G2202" t="n">
        <v>67.88</v>
      </c>
      <c r="H2202" t="n">
        <v>1.09</v>
      </c>
      <c r="I2202" t="n">
        <v>6</v>
      </c>
      <c r="J2202" t="n">
        <v>203.46</v>
      </c>
      <c r="K2202" t="n">
        <v>53.44</v>
      </c>
      <c r="L2202" t="n">
        <v>12.5</v>
      </c>
      <c r="M2202" t="n">
        <v>4</v>
      </c>
      <c r="N2202" t="n">
        <v>42.53</v>
      </c>
      <c r="O2202" t="n">
        <v>25327.74</v>
      </c>
      <c r="P2202" t="n">
        <v>84.59</v>
      </c>
      <c r="Q2202" t="n">
        <v>204.14</v>
      </c>
      <c r="R2202" t="n">
        <v>24.84</v>
      </c>
      <c r="S2202" t="n">
        <v>17.37</v>
      </c>
      <c r="T2202" t="n">
        <v>1634.62</v>
      </c>
      <c r="U2202" t="n">
        <v>0.7</v>
      </c>
      <c r="V2202" t="n">
        <v>0.75</v>
      </c>
      <c r="W2202" t="n">
        <v>1.15</v>
      </c>
      <c r="X2202" t="n">
        <v>0.1</v>
      </c>
      <c r="Y2202" t="n">
        <v>1</v>
      </c>
      <c r="Z2202" t="n">
        <v>10</v>
      </c>
    </row>
    <row r="2203">
      <c r="A2203" t="n">
        <v>47</v>
      </c>
      <c r="B2203" t="n">
        <v>95</v>
      </c>
      <c r="C2203" t="inlineStr">
        <is>
          <t xml:space="preserve">CONCLUIDO	</t>
        </is>
      </c>
      <c r="D2203" t="n">
        <v>10.5479</v>
      </c>
      <c r="E2203" t="n">
        <v>9.48</v>
      </c>
      <c r="F2203" t="n">
        <v>6.79</v>
      </c>
      <c r="G2203" t="n">
        <v>67.89</v>
      </c>
      <c r="H2203" t="n">
        <v>1.11</v>
      </c>
      <c r="I2203" t="n">
        <v>6</v>
      </c>
      <c r="J2203" t="n">
        <v>203.86</v>
      </c>
      <c r="K2203" t="n">
        <v>53.44</v>
      </c>
      <c r="L2203" t="n">
        <v>12.75</v>
      </c>
      <c r="M2203" t="n">
        <v>4</v>
      </c>
      <c r="N2203" t="n">
        <v>42.67</v>
      </c>
      <c r="O2203" t="n">
        <v>25376.49</v>
      </c>
      <c r="P2203" t="n">
        <v>84.70999999999999</v>
      </c>
      <c r="Q2203" t="n">
        <v>204.14</v>
      </c>
      <c r="R2203" t="n">
        <v>24.85</v>
      </c>
      <c r="S2203" t="n">
        <v>17.37</v>
      </c>
      <c r="T2203" t="n">
        <v>1635.97</v>
      </c>
      <c r="U2203" t="n">
        <v>0.7</v>
      </c>
      <c r="V2203" t="n">
        <v>0.75</v>
      </c>
      <c r="W2203" t="n">
        <v>1.15</v>
      </c>
      <c r="X2203" t="n">
        <v>0.1</v>
      </c>
      <c r="Y2203" t="n">
        <v>1</v>
      </c>
      <c r="Z2203" t="n">
        <v>10</v>
      </c>
    </row>
    <row r="2204">
      <c r="A2204" t="n">
        <v>48</v>
      </c>
      <c r="B2204" t="n">
        <v>95</v>
      </c>
      <c r="C2204" t="inlineStr">
        <is>
          <t xml:space="preserve">CONCLUIDO	</t>
        </is>
      </c>
      <c r="D2204" t="n">
        <v>10.5482</v>
      </c>
      <c r="E2204" t="n">
        <v>9.48</v>
      </c>
      <c r="F2204" t="n">
        <v>6.79</v>
      </c>
      <c r="G2204" t="n">
        <v>67.88</v>
      </c>
      <c r="H2204" t="n">
        <v>1.13</v>
      </c>
      <c r="I2204" t="n">
        <v>6</v>
      </c>
      <c r="J2204" t="n">
        <v>204.25</v>
      </c>
      <c r="K2204" t="n">
        <v>53.44</v>
      </c>
      <c r="L2204" t="n">
        <v>13</v>
      </c>
      <c r="M2204" t="n">
        <v>4</v>
      </c>
      <c r="N2204" t="n">
        <v>42.82</v>
      </c>
      <c r="O2204" t="n">
        <v>25425.3</v>
      </c>
      <c r="P2204" t="n">
        <v>84.65000000000001</v>
      </c>
      <c r="Q2204" t="n">
        <v>204.16</v>
      </c>
      <c r="R2204" t="n">
        <v>24.97</v>
      </c>
      <c r="S2204" t="n">
        <v>17.37</v>
      </c>
      <c r="T2204" t="n">
        <v>1697.51</v>
      </c>
      <c r="U2204" t="n">
        <v>0.7</v>
      </c>
      <c r="V2204" t="n">
        <v>0.75</v>
      </c>
      <c r="W2204" t="n">
        <v>1.14</v>
      </c>
      <c r="X2204" t="n">
        <v>0.1</v>
      </c>
      <c r="Y2204" t="n">
        <v>1</v>
      </c>
      <c r="Z2204" t="n">
        <v>10</v>
      </c>
    </row>
    <row r="2205">
      <c r="A2205" t="n">
        <v>49</v>
      </c>
      <c r="B2205" t="n">
        <v>95</v>
      </c>
      <c r="C2205" t="inlineStr">
        <is>
          <t xml:space="preserve">CONCLUIDO	</t>
        </is>
      </c>
      <c r="D2205" t="n">
        <v>10.5572</v>
      </c>
      <c r="E2205" t="n">
        <v>9.470000000000001</v>
      </c>
      <c r="F2205" t="n">
        <v>6.78</v>
      </c>
      <c r="G2205" t="n">
        <v>67.8</v>
      </c>
      <c r="H2205" t="n">
        <v>1.15</v>
      </c>
      <c r="I2205" t="n">
        <v>6</v>
      </c>
      <c r="J2205" t="n">
        <v>204.65</v>
      </c>
      <c r="K2205" t="n">
        <v>53.44</v>
      </c>
      <c r="L2205" t="n">
        <v>13.25</v>
      </c>
      <c r="M2205" t="n">
        <v>4</v>
      </c>
      <c r="N2205" t="n">
        <v>42.96</v>
      </c>
      <c r="O2205" t="n">
        <v>25474.16</v>
      </c>
      <c r="P2205" t="n">
        <v>84.34</v>
      </c>
      <c r="Q2205" t="n">
        <v>204.14</v>
      </c>
      <c r="R2205" t="n">
        <v>24.59</v>
      </c>
      <c r="S2205" t="n">
        <v>17.37</v>
      </c>
      <c r="T2205" t="n">
        <v>1504.89</v>
      </c>
      <c r="U2205" t="n">
        <v>0.71</v>
      </c>
      <c r="V2205" t="n">
        <v>0.75</v>
      </c>
      <c r="W2205" t="n">
        <v>1.15</v>
      </c>
      <c r="X2205" t="n">
        <v>0.09</v>
      </c>
      <c r="Y2205" t="n">
        <v>1</v>
      </c>
      <c r="Z2205" t="n">
        <v>10</v>
      </c>
    </row>
    <row r="2206">
      <c r="A2206" t="n">
        <v>50</v>
      </c>
      <c r="B2206" t="n">
        <v>95</v>
      </c>
      <c r="C2206" t="inlineStr">
        <is>
          <t xml:space="preserve">CONCLUIDO	</t>
        </is>
      </c>
      <c r="D2206" t="n">
        <v>10.5479</v>
      </c>
      <c r="E2206" t="n">
        <v>9.48</v>
      </c>
      <c r="F2206" t="n">
        <v>6.79</v>
      </c>
      <c r="G2206" t="n">
        <v>67.89</v>
      </c>
      <c r="H2206" t="n">
        <v>1.17</v>
      </c>
      <c r="I2206" t="n">
        <v>6</v>
      </c>
      <c r="J2206" t="n">
        <v>205.05</v>
      </c>
      <c r="K2206" t="n">
        <v>53.44</v>
      </c>
      <c r="L2206" t="n">
        <v>13.5</v>
      </c>
      <c r="M2206" t="n">
        <v>4</v>
      </c>
      <c r="N2206" t="n">
        <v>43.11</v>
      </c>
      <c r="O2206" t="n">
        <v>25523.06</v>
      </c>
      <c r="P2206" t="n">
        <v>84.2</v>
      </c>
      <c r="Q2206" t="n">
        <v>204.14</v>
      </c>
      <c r="R2206" t="n">
        <v>24.87</v>
      </c>
      <c r="S2206" t="n">
        <v>17.37</v>
      </c>
      <c r="T2206" t="n">
        <v>1645.98</v>
      </c>
      <c r="U2206" t="n">
        <v>0.7</v>
      </c>
      <c r="V2206" t="n">
        <v>0.75</v>
      </c>
      <c r="W2206" t="n">
        <v>1.15</v>
      </c>
      <c r="X2206" t="n">
        <v>0.1</v>
      </c>
      <c r="Y2206" t="n">
        <v>1</v>
      </c>
      <c r="Z2206" t="n">
        <v>10</v>
      </c>
    </row>
    <row r="2207">
      <c r="A2207" t="n">
        <v>51</v>
      </c>
      <c r="B2207" t="n">
        <v>95</v>
      </c>
      <c r="C2207" t="inlineStr">
        <is>
          <t xml:space="preserve">CONCLUIDO	</t>
        </is>
      </c>
      <c r="D2207" t="n">
        <v>10.5399</v>
      </c>
      <c r="E2207" t="n">
        <v>9.49</v>
      </c>
      <c r="F2207" t="n">
        <v>6.8</v>
      </c>
      <c r="G2207" t="n">
        <v>67.95999999999999</v>
      </c>
      <c r="H2207" t="n">
        <v>1.19</v>
      </c>
      <c r="I2207" t="n">
        <v>6</v>
      </c>
      <c r="J2207" t="n">
        <v>205.44</v>
      </c>
      <c r="K2207" t="n">
        <v>53.44</v>
      </c>
      <c r="L2207" t="n">
        <v>13.75</v>
      </c>
      <c r="M2207" t="n">
        <v>4</v>
      </c>
      <c r="N2207" t="n">
        <v>43.26</v>
      </c>
      <c r="O2207" t="n">
        <v>25572.02</v>
      </c>
      <c r="P2207" t="n">
        <v>84.12</v>
      </c>
      <c r="Q2207" t="n">
        <v>204.14</v>
      </c>
      <c r="R2207" t="n">
        <v>25.12</v>
      </c>
      <c r="S2207" t="n">
        <v>17.37</v>
      </c>
      <c r="T2207" t="n">
        <v>1772.21</v>
      </c>
      <c r="U2207" t="n">
        <v>0.6899999999999999</v>
      </c>
      <c r="V2207" t="n">
        <v>0.75</v>
      </c>
      <c r="W2207" t="n">
        <v>1.15</v>
      </c>
      <c r="X2207" t="n">
        <v>0.1</v>
      </c>
      <c r="Y2207" t="n">
        <v>1</v>
      </c>
      <c r="Z2207" t="n">
        <v>10</v>
      </c>
    </row>
    <row r="2208">
      <c r="A2208" t="n">
        <v>52</v>
      </c>
      <c r="B2208" t="n">
        <v>95</v>
      </c>
      <c r="C2208" t="inlineStr">
        <is>
          <t xml:space="preserve">CONCLUIDO	</t>
        </is>
      </c>
      <c r="D2208" t="n">
        <v>10.5485</v>
      </c>
      <c r="E2208" t="n">
        <v>9.48</v>
      </c>
      <c r="F2208" t="n">
        <v>6.79</v>
      </c>
      <c r="G2208" t="n">
        <v>67.88</v>
      </c>
      <c r="H2208" t="n">
        <v>1.21</v>
      </c>
      <c r="I2208" t="n">
        <v>6</v>
      </c>
      <c r="J2208" t="n">
        <v>205.84</v>
      </c>
      <c r="K2208" t="n">
        <v>53.44</v>
      </c>
      <c r="L2208" t="n">
        <v>14</v>
      </c>
      <c r="M2208" t="n">
        <v>4</v>
      </c>
      <c r="N2208" t="n">
        <v>43.4</v>
      </c>
      <c r="O2208" t="n">
        <v>25621.03</v>
      </c>
      <c r="P2208" t="n">
        <v>83.68000000000001</v>
      </c>
      <c r="Q2208" t="n">
        <v>204.14</v>
      </c>
      <c r="R2208" t="n">
        <v>24.83</v>
      </c>
      <c r="S2208" t="n">
        <v>17.37</v>
      </c>
      <c r="T2208" t="n">
        <v>1626.31</v>
      </c>
      <c r="U2208" t="n">
        <v>0.7</v>
      </c>
      <c r="V2208" t="n">
        <v>0.75</v>
      </c>
      <c r="W2208" t="n">
        <v>1.15</v>
      </c>
      <c r="X2208" t="n">
        <v>0.1</v>
      </c>
      <c r="Y2208" t="n">
        <v>1</v>
      </c>
      <c r="Z2208" t="n">
        <v>10</v>
      </c>
    </row>
    <row r="2209">
      <c r="A2209" t="n">
        <v>53</v>
      </c>
      <c r="B2209" t="n">
        <v>95</v>
      </c>
      <c r="C2209" t="inlineStr">
        <is>
          <t xml:space="preserve">CONCLUIDO	</t>
        </is>
      </c>
      <c r="D2209" t="n">
        <v>10.5498</v>
      </c>
      <c r="E2209" t="n">
        <v>9.48</v>
      </c>
      <c r="F2209" t="n">
        <v>6.79</v>
      </c>
      <c r="G2209" t="n">
        <v>67.87</v>
      </c>
      <c r="H2209" t="n">
        <v>1.23</v>
      </c>
      <c r="I2209" t="n">
        <v>6</v>
      </c>
      <c r="J2209" t="n">
        <v>206.24</v>
      </c>
      <c r="K2209" t="n">
        <v>53.44</v>
      </c>
      <c r="L2209" t="n">
        <v>14.25</v>
      </c>
      <c r="M2209" t="n">
        <v>4</v>
      </c>
      <c r="N2209" t="n">
        <v>43.55</v>
      </c>
      <c r="O2209" t="n">
        <v>25670.09</v>
      </c>
      <c r="P2209" t="n">
        <v>83.59</v>
      </c>
      <c r="Q2209" t="n">
        <v>204.14</v>
      </c>
      <c r="R2209" t="n">
        <v>24.81</v>
      </c>
      <c r="S2209" t="n">
        <v>17.37</v>
      </c>
      <c r="T2209" t="n">
        <v>1616.1</v>
      </c>
      <c r="U2209" t="n">
        <v>0.7</v>
      </c>
      <c r="V2209" t="n">
        <v>0.75</v>
      </c>
      <c r="W2209" t="n">
        <v>1.15</v>
      </c>
      <c r="X2209" t="n">
        <v>0.1</v>
      </c>
      <c r="Y2209" t="n">
        <v>1</v>
      </c>
      <c r="Z2209" t="n">
        <v>10</v>
      </c>
    </row>
    <row r="2210">
      <c r="A2210" t="n">
        <v>54</v>
      </c>
      <c r="B2210" t="n">
        <v>95</v>
      </c>
      <c r="C2210" t="inlineStr">
        <is>
          <t xml:space="preserve">CONCLUIDO	</t>
        </is>
      </c>
      <c r="D2210" t="n">
        <v>10.5442</v>
      </c>
      <c r="E2210" t="n">
        <v>9.48</v>
      </c>
      <c r="F2210" t="n">
        <v>6.79</v>
      </c>
      <c r="G2210" t="n">
        <v>67.92</v>
      </c>
      <c r="H2210" t="n">
        <v>1.25</v>
      </c>
      <c r="I2210" t="n">
        <v>6</v>
      </c>
      <c r="J2210" t="n">
        <v>206.64</v>
      </c>
      <c r="K2210" t="n">
        <v>53.44</v>
      </c>
      <c r="L2210" t="n">
        <v>14.5</v>
      </c>
      <c r="M2210" t="n">
        <v>4</v>
      </c>
      <c r="N2210" t="n">
        <v>43.7</v>
      </c>
      <c r="O2210" t="n">
        <v>25719.19</v>
      </c>
      <c r="P2210" t="n">
        <v>83.38</v>
      </c>
      <c r="Q2210" t="n">
        <v>204.14</v>
      </c>
      <c r="R2210" t="n">
        <v>24.95</v>
      </c>
      <c r="S2210" t="n">
        <v>17.37</v>
      </c>
      <c r="T2210" t="n">
        <v>1687.38</v>
      </c>
      <c r="U2210" t="n">
        <v>0.7</v>
      </c>
      <c r="V2210" t="n">
        <v>0.75</v>
      </c>
      <c r="W2210" t="n">
        <v>1.15</v>
      </c>
      <c r="X2210" t="n">
        <v>0.1</v>
      </c>
      <c r="Y2210" t="n">
        <v>1</v>
      </c>
      <c r="Z2210" t="n">
        <v>10</v>
      </c>
    </row>
    <row r="2211">
      <c r="A2211" t="n">
        <v>55</v>
      </c>
      <c r="B2211" t="n">
        <v>95</v>
      </c>
      <c r="C2211" t="inlineStr">
        <is>
          <t xml:space="preserve">CONCLUIDO	</t>
        </is>
      </c>
      <c r="D2211" t="n">
        <v>10.6132</v>
      </c>
      <c r="E2211" t="n">
        <v>9.42</v>
      </c>
      <c r="F2211" t="n">
        <v>6.77</v>
      </c>
      <c r="G2211" t="n">
        <v>81.20999999999999</v>
      </c>
      <c r="H2211" t="n">
        <v>1.27</v>
      </c>
      <c r="I2211" t="n">
        <v>5</v>
      </c>
      <c r="J2211" t="n">
        <v>207.03</v>
      </c>
      <c r="K2211" t="n">
        <v>53.44</v>
      </c>
      <c r="L2211" t="n">
        <v>14.75</v>
      </c>
      <c r="M2211" t="n">
        <v>3</v>
      </c>
      <c r="N2211" t="n">
        <v>43.85</v>
      </c>
      <c r="O2211" t="n">
        <v>25768.35</v>
      </c>
      <c r="P2211" t="n">
        <v>82.33</v>
      </c>
      <c r="Q2211" t="n">
        <v>204.14</v>
      </c>
      <c r="R2211" t="n">
        <v>24.22</v>
      </c>
      <c r="S2211" t="n">
        <v>17.37</v>
      </c>
      <c r="T2211" t="n">
        <v>1328.64</v>
      </c>
      <c r="U2211" t="n">
        <v>0.72</v>
      </c>
      <c r="V2211" t="n">
        <v>0.75</v>
      </c>
      <c r="W2211" t="n">
        <v>1.14</v>
      </c>
      <c r="X2211" t="n">
        <v>0.08</v>
      </c>
      <c r="Y2211" t="n">
        <v>1</v>
      </c>
      <c r="Z2211" t="n">
        <v>10</v>
      </c>
    </row>
    <row r="2212">
      <c r="A2212" t="n">
        <v>56</v>
      </c>
      <c r="B2212" t="n">
        <v>95</v>
      </c>
      <c r="C2212" t="inlineStr">
        <is>
          <t xml:space="preserve">CONCLUIDO	</t>
        </is>
      </c>
      <c r="D2212" t="n">
        <v>10.6088</v>
      </c>
      <c r="E2212" t="n">
        <v>9.43</v>
      </c>
      <c r="F2212" t="n">
        <v>6.77</v>
      </c>
      <c r="G2212" t="n">
        <v>81.26000000000001</v>
      </c>
      <c r="H2212" t="n">
        <v>1.28</v>
      </c>
      <c r="I2212" t="n">
        <v>5</v>
      </c>
      <c r="J2212" t="n">
        <v>207.43</v>
      </c>
      <c r="K2212" t="n">
        <v>53.44</v>
      </c>
      <c r="L2212" t="n">
        <v>15</v>
      </c>
      <c r="M2212" t="n">
        <v>3</v>
      </c>
      <c r="N2212" t="n">
        <v>44</v>
      </c>
      <c r="O2212" t="n">
        <v>25817.56</v>
      </c>
      <c r="P2212" t="n">
        <v>82.61</v>
      </c>
      <c r="Q2212" t="n">
        <v>204.14</v>
      </c>
      <c r="R2212" t="n">
        <v>24.4</v>
      </c>
      <c r="S2212" t="n">
        <v>17.37</v>
      </c>
      <c r="T2212" t="n">
        <v>1417.14</v>
      </c>
      <c r="U2212" t="n">
        <v>0.71</v>
      </c>
      <c r="V2212" t="n">
        <v>0.75</v>
      </c>
      <c r="W2212" t="n">
        <v>1.14</v>
      </c>
      <c r="X2212" t="n">
        <v>0.08</v>
      </c>
      <c r="Y2212" t="n">
        <v>1</v>
      </c>
      <c r="Z2212" t="n">
        <v>10</v>
      </c>
    </row>
    <row r="2213">
      <c r="A2213" t="n">
        <v>57</v>
      </c>
      <c r="B2213" t="n">
        <v>95</v>
      </c>
      <c r="C2213" t="inlineStr">
        <is>
          <t xml:space="preserve">CONCLUIDO	</t>
        </is>
      </c>
      <c r="D2213" t="n">
        <v>10.606</v>
      </c>
      <c r="E2213" t="n">
        <v>9.43</v>
      </c>
      <c r="F2213" t="n">
        <v>6.77</v>
      </c>
      <c r="G2213" t="n">
        <v>81.29000000000001</v>
      </c>
      <c r="H2213" t="n">
        <v>1.3</v>
      </c>
      <c r="I2213" t="n">
        <v>5</v>
      </c>
      <c r="J2213" t="n">
        <v>207.83</v>
      </c>
      <c r="K2213" t="n">
        <v>53.44</v>
      </c>
      <c r="L2213" t="n">
        <v>15.25</v>
      </c>
      <c r="M2213" t="n">
        <v>3</v>
      </c>
      <c r="N2213" t="n">
        <v>44.15</v>
      </c>
      <c r="O2213" t="n">
        <v>25866.82</v>
      </c>
      <c r="P2213" t="n">
        <v>82.84999999999999</v>
      </c>
      <c r="Q2213" t="n">
        <v>204.14</v>
      </c>
      <c r="R2213" t="n">
        <v>24.5</v>
      </c>
      <c r="S2213" t="n">
        <v>17.37</v>
      </c>
      <c r="T2213" t="n">
        <v>1465.25</v>
      </c>
      <c r="U2213" t="n">
        <v>0.71</v>
      </c>
      <c r="V2213" t="n">
        <v>0.75</v>
      </c>
      <c r="W2213" t="n">
        <v>1.14</v>
      </c>
      <c r="X2213" t="n">
        <v>0.08</v>
      </c>
      <c r="Y2213" t="n">
        <v>1</v>
      </c>
      <c r="Z2213" t="n">
        <v>10</v>
      </c>
    </row>
    <row r="2214">
      <c r="A2214" t="n">
        <v>58</v>
      </c>
      <c r="B2214" t="n">
        <v>95</v>
      </c>
      <c r="C2214" t="inlineStr">
        <is>
          <t xml:space="preserve">CONCLUIDO	</t>
        </is>
      </c>
      <c r="D2214" t="n">
        <v>10.6088</v>
      </c>
      <c r="E2214" t="n">
        <v>9.43</v>
      </c>
      <c r="F2214" t="n">
        <v>6.77</v>
      </c>
      <c r="G2214" t="n">
        <v>81.26000000000001</v>
      </c>
      <c r="H2214" t="n">
        <v>1.32</v>
      </c>
      <c r="I2214" t="n">
        <v>5</v>
      </c>
      <c r="J2214" t="n">
        <v>208.23</v>
      </c>
      <c r="K2214" t="n">
        <v>53.44</v>
      </c>
      <c r="L2214" t="n">
        <v>15.5</v>
      </c>
      <c r="M2214" t="n">
        <v>3</v>
      </c>
      <c r="N2214" t="n">
        <v>44.3</v>
      </c>
      <c r="O2214" t="n">
        <v>25916.13</v>
      </c>
      <c r="P2214" t="n">
        <v>82.91</v>
      </c>
      <c r="Q2214" t="n">
        <v>204.14</v>
      </c>
      <c r="R2214" t="n">
        <v>24.37</v>
      </c>
      <c r="S2214" t="n">
        <v>17.37</v>
      </c>
      <c r="T2214" t="n">
        <v>1401.29</v>
      </c>
      <c r="U2214" t="n">
        <v>0.71</v>
      </c>
      <c r="V2214" t="n">
        <v>0.75</v>
      </c>
      <c r="W2214" t="n">
        <v>1.14</v>
      </c>
      <c r="X2214" t="n">
        <v>0.08</v>
      </c>
      <c r="Y2214" t="n">
        <v>1</v>
      </c>
      <c r="Z2214" t="n">
        <v>10</v>
      </c>
    </row>
    <row r="2215">
      <c r="A2215" t="n">
        <v>59</v>
      </c>
      <c r="B2215" t="n">
        <v>95</v>
      </c>
      <c r="C2215" t="inlineStr">
        <is>
          <t xml:space="preserve">CONCLUIDO	</t>
        </is>
      </c>
      <c r="D2215" t="n">
        <v>10.6051</v>
      </c>
      <c r="E2215" t="n">
        <v>9.43</v>
      </c>
      <c r="F2215" t="n">
        <v>6.77</v>
      </c>
      <c r="G2215" t="n">
        <v>81.3</v>
      </c>
      <c r="H2215" t="n">
        <v>1.34</v>
      </c>
      <c r="I2215" t="n">
        <v>5</v>
      </c>
      <c r="J2215" t="n">
        <v>208.63</v>
      </c>
      <c r="K2215" t="n">
        <v>53.44</v>
      </c>
      <c r="L2215" t="n">
        <v>15.75</v>
      </c>
      <c r="M2215" t="n">
        <v>3</v>
      </c>
      <c r="N2215" t="n">
        <v>44.45</v>
      </c>
      <c r="O2215" t="n">
        <v>25965.5</v>
      </c>
      <c r="P2215" t="n">
        <v>82.89</v>
      </c>
      <c r="Q2215" t="n">
        <v>204.14</v>
      </c>
      <c r="R2215" t="n">
        <v>24.48</v>
      </c>
      <c r="S2215" t="n">
        <v>17.37</v>
      </c>
      <c r="T2215" t="n">
        <v>1458.19</v>
      </c>
      <c r="U2215" t="n">
        <v>0.71</v>
      </c>
      <c r="V2215" t="n">
        <v>0.75</v>
      </c>
      <c r="W2215" t="n">
        <v>1.14</v>
      </c>
      <c r="X2215" t="n">
        <v>0.08</v>
      </c>
      <c r="Y2215" t="n">
        <v>1</v>
      </c>
      <c r="Z2215" t="n">
        <v>10</v>
      </c>
    </row>
    <row r="2216">
      <c r="A2216" t="n">
        <v>60</v>
      </c>
      <c r="B2216" t="n">
        <v>95</v>
      </c>
      <c r="C2216" t="inlineStr">
        <is>
          <t xml:space="preserve">CONCLUIDO	</t>
        </is>
      </c>
      <c r="D2216" t="n">
        <v>10.6098</v>
      </c>
      <c r="E2216" t="n">
        <v>9.43</v>
      </c>
      <c r="F2216" t="n">
        <v>6.77</v>
      </c>
      <c r="G2216" t="n">
        <v>81.25</v>
      </c>
      <c r="H2216" t="n">
        <v>1.36</v>
      </c>
      <c r="I2216" t="n">
        <v>5</v>
      </c>
      <c r="J2216" t="n">
        <v>209.03</v>
      </c>
      <c r="K2216" t="n">
        <v>53.44</v>
      </c>
      <c r="L2216" t="n">
        <v>16</v>
      </c>
      <c r="M2216" t="n">
        <v>3</v>
      </c>
      <c r="N2216" t="n">
        <v>44.6</v>
      </c>
      <c r="O2216" t="n">
        <v>26014.91</v>
      </c>
      <c r="P2216" t="n">
        <v>82.65000000000001</v>
      </c>
      <c r="Q2216" t="n">
        <v>204.14</v>
      </c>
      <c r="R2216" t="n">
        <v>24.41</v>
      </c>
      <c r="S2216" t="n">
        <v>17.37</v>
      </c>
      <c r="T2216" t="n">
        <v>1421.8</v>
      </c>
      <c r="U2216" t="n">
        <v>0.71</v>
      </c>
      <c r="V2216" t="n">
        <v>0.75</v>
      </c>
      <c r="W2216" t="n">
        <v>1.14</v>
      </c>
      <c r="X2216" t="n">
        <v>0.08</v>
      </c>
      <c r="Y2216" t="n">
        <v>1</v>
      </c>
      <c r="Z2216" t="n">
        <v>10</v>
      </c>
    </row>
    <row r="2217">
      <c r="A2217" t="n">
        <v>61</v>
      </c>
      <c r="B2217" t="n">
        <v>95</v>
      </c>
      <c r="C2217" t="inlineStr">
        <is>
          <t xml:space="preserve">CONCLUIDO	</t>
        </is>
      </c>
      <c r="D2217" t="n">
        <v>10.6029</v>
      </c>
      <c r="E2217" t="n">
        <v>9.43</v>
      </c>
      <c r="F2217" t="n">
        <v>6.78</v>
      </c>
      <c r="G2217" t="n">
        <v>81.31999999999999</v>
      </c>
      <c r="H2217" t="n">
        <v>1.38</v>
      </c>
      <c r="I2217" t="n">
        <v>5</v>
      </c>
      <c r="J2217" t="n">
        <v>209.43</v>
      </c>
      <c r="K2217" t="n">
        <v>53.44</v>
      </c>
      <c r="L2217" t="n">
        <v>16.25</v>
      </c>
      <c r="M2217" t="n">
        <v>3</v>
      </c>
      <c r="N2217" t="n">
        <v>44.75</v>
      </c>
      <c r="O2217" t="n">
        <v>26064.38</v>
      </c>
      <c r="P2217" t="n">
        <v>82.59</v>
      </c>
      <c r="Q2217" t="n">
        <v>204.14</v>
      </c>
      <c r="R2217" t="n">
        <v>24.51</v>
      </c>
      <c r="S2217" t="n">
        <v>17.37</v>
      </c>
      <c r="T2217" t="n">
        <v>1470.26</v>
      </c>
      <c r="U2217" t="n">
        <v>0.71</v>
      </c>
      <c r="V2217" t="n">
        <v>0.75</v>
      </c>
      <c r="W2217" t="n">
        <v>1.14</v>
      </c>
      <c r="X2217" t="n">
        <v>0.09</v>
      </c>
      <c r="Y2217" t="n">
        <v>1</v>
      </c>
      <c r="Z2217" t="n">
        <v>10</v>
      </c>
    </row>
    <row r="2218">
      <c r="A2218" t="n">
        <v>62</v>
      </c>
      <c r="B2218" t="n">
        <v>95</v>
      </c>
      <c r="C2218" t="inlineStr">
        <is>
          <t xml:space="preserve">CONCLUIDO	</t>
        </is>
      </c>
      <c r="D2218" t="n">
        <v>10.6085</v>
      </c>
      <c r="E2218" t="n">
        <v>9.43</v>
      </c>
      <c r="F2218" t="n">
        <v>6.77</v>
      </c>
      <c r="G2218" t="n">
        <v>81.26000000000001</v>
      </c>
      <c r="H2218" t="n">
        <v>1.4</v>
      </c>
      <c r="I2218" t="n">
        <v>5</v>
      </c>
      <c r="J2218" t="n">
        <v>209.84</v>
      </c>
      <c r="K2218" t="n">
        <v>53.44</v>
      </c>
      <c r="L2218" t="n">
        <v>16.5</v>
      </c>
      <c r="M2218" t="n">
        <v>3</v>
      </c>
      <c r="N2218" t="n">
        <v>44.9</v>
      </c>
      <c r="O2218" t="n">
        <v>26113.9</v>
      </c>
      <c r="P2218" t="n">
        <v>82.33</v>
      </c>
      <c r="Q2218" t="n">
        <v>204.18</v>
      </c>
      <c r="R2218" t="n">
        <v>24.39</v>
      </c>
      <c r="S2218" t="n">
        <v>17.37</v>
      </c>
      <c r="T2218" t="n">
        <v>1412.57</v>
      </c>
      <c r="U2218" t="n">
        <v>0.71</v>
      </c>
      <c r="V2218" t="n">
        <v>0.75</v>
      </c>
      <c r="W2218" t="n">
        <v>1.14</v>
      </c>
      <c r="X2218" t="n">
        <v>0.08</v>
      </c>
      <c r="Y2218" t="n">
        <v>1</v>
      </c>
      <c r="Z2218" t="n">
        <v>10</v>
      </c>
    </row>
    <row r="2219">
      <c r="A2219" t="n">
        <v>63</v>
      </c>
      <c r="B2219" t="n">
        <v>95</v>
      </c>
      <c r="C2219" t="inlineStr">
        <is>
          <t xml:space="preserve">CONCLUIDO	</t>
        </is>
      </c>
      <c r="D2219" t="n">
        <v>10.6085</v>
      </c>
      <c r="E2219" t="n">
        <v>9.43</v>
      </c>
      <c r="F2219" t="n">
        <v>6.77</v>
      </c>
      <c r="G2219" t="n">
        <v>81.26000000000001</v>
      </c>
      <c r="H2219" t="n">
        <v>1.42</v>
      </c>
      <c r="I2219" t="n">
        <v>5</v>
      </c>
      <c r="J2219" t="n">
        <v>210.24</v>
      </c>
      <c r="K2219" t="n">
        <v>53.44</v>
      </c>
      <c r="L2219" t="n">
        <v>16.75</v>
      </c>
      <c r="M2219" t="n">
        <v>3</v>
      </c>
      <c r="N2219" t="n">
        <v>45.05</v>
      </c>
      <c r="O2219" t="n">
        <v>26163.47</v>
      </c>
      <c r="P2219" t="n">
        <v>82.13</v>
      </c>
      <c r="Q2219" t="n">
        <v>204.14</v>
      </c>
      <c r="R2219" t="n">
        <v>24.33</v>
      </c>
      <c r="S2219" t="n">
        <v>17.37</v>
      </c>
      <c r="T2219" t="n">
        <v>1382.21</v>
      </c>
      <c r="U2219" t="n">
        <v>0.71</v>
      </c>
      <c r="V2219" t="n">
        <v>0.75</v>
      </c>
      <c r="W2219" t="n">
        <v>1.14</v>
      </c>
      <c r="X2219" t="n">
        <v>0.08</v>
      </c>
      <c r="Y2219" t="n">
        <v>1</v>
      </c>
      <c r="Z2219" t="n">
        <v>10</v>
      </c>
    </row>
    <row r="2220">
      <c r="A2220" t="n">
        <v>64</v>
      </c>
      <c r="B2220" t="n">
        <v>95</v>
      </c>
      <c r="C2220" t="inlineStr">
        <is>
          <t xml:space="preserve">CONCLUIDO	</t>
        </is>
      </c>
      <c r="D2220" t="n">
        <v>10.6154</v>
      </c>
      <c r="E2220" t="n">
        <v>9.42</v>
      </c>
      <c r="F2220" t="n">
        <v>6.77</v>
      </c>
      <c r="G2220" t="n">
        <v>81.19</v>
      </c>
      <c r="H2220" t="n">
        <v>1.43</v>
      </c>
      <c r="I2220" t="n">
        <v>5</v>
      </c>
      <c r="J2220" t="n">
        <v>210.64</v>
      </c>
      <c r="K2220" t="n">
        <v>53.44</v>
      </c>
      <c r="L2220" t="n">
        <v>17</v>
      </c>
      <c r="M2220" t="n">
        <v>3</v>
      </c>
      <c r="N2220" t="n">
        <v>45.21</v>
      </c>
      <c r="O2220" t="n">
        <v>26213.09</v>
      </c>
      <c r="P2220" t="n">
        <v>81.65000000000001</v>
      </c>
      <c r="Q2220" t="n">
        <v>204.14</v>
      </c>
      <c r="R2220" t="n">
        <v>24.14</v>
      </c>
      <c r="S2220" t="n">
        <v>17.37</v>
      </c>
      <c r="T2220" t="n">
        <v>1286.39</v>
      </c>
      <c r="U2220" t="n">
        <v>0.72</v>
      </c>
      <c r="V2220" t="n">
        <v>0.75</v>
      </c>
      <c r="W2220" t="n">
        <v>1.14</v>
      </c>
      <c r="X2220" t="n">
        <v>0.07000000000000001</v>
      </c>
      <c r="Y2220" t="n">
        <v>1</v>
      </c>
      <c r="Z2220" t="n">
        <v>10</v>
      </c>
    </row>
    <row r="2221">
      <c r="A2221" t="n">
        <v>65</v>
      </c>
      <c r="B2221" t="n">
        <v>95</v>
      </c>
      <c r="C2221" t="inlineStr">
        <is>
          <t xml:space="preserve">CONCLUIDO	</t>
        </is>
      </c>
      <c r="D2221" t="n">
        <v>10.6173</v>
      </c>
      <c r="E2221" t="n">
        <v>9.42</v>
      </c>
      <c r="F2221" t="n">
        <v>6.76</v>
      </c>
      <c r="G2221" t="n">
        <v>81.17</v>
      </c>
      <c r="H2221" t="n">
        <v>1.45</v>
      </c>
      <c r="I2221" t="n">
        <v>5</v>
      </c>
      <c r="J2221" t="n">
        <v>211.04</v>
      </c>
      <c r="K2221" t="n">
        <v>53.44</v>
      </c>
      <c r="L2221" t="n">
        <v>17.25</v>
      </c>
      <c r="M2221" t="n">
        <v>3</v>
      </c>
      <c r="N2221" t="n">
        <v>45.36</v>
      </c>
      <c r="O2221" t="n">
        <v>26262.77</v>
      </c>
      <c r="P2221" t="n">
        <v>81.18000000000001</v>
      </c>
      <c r="Q2221" t="n">
        <v>204.15</v>
      </c>
      <c r="R2221" t="n">
        <v>24.06</v>
      </c>
      <c r="S2221" t="n">
        <v>17.37</v>
      </c>
      <c r="T2221" t="n">
        <v>1249.26</v>
      </c>
      <c r="U2221" t="n">
        <v>0.72</v>
      </c>
      <c r="V2221" t="n">
        <v>0.76</v>
      </c>
      <c r="W2221" t="n">
        <v>1.14</v>
      </c>
      <c r="X2221" t="n">
        <v>0.07000000000000001</v>
      </c>
      <c r="Y2221" t="n">
        <v>1</v>
      </c>
      <c r="Z2221" t="n">
        <v>10</v>
      </c>
    </row>
    <row r="2222">
      <c r="A2222" t="n">
        <v>66</v>
      </c>
      <c r="B2222" t="n">
        <v>95</v>
      </c>
      <c r="C2222" t="inlineStr">
        <is>
          <t xml:space="preserve">CONCLUIDO	</t>
        </is>
      </c>
      <c r="D2222" t="n">
        <v>10.6104</v>
      </c>
      <c r="E2222" t="n">
        <v>9.42</v>
      </c>
      <c r="F2222" t="n">
        <v>6.77</v>
      </c>
      <c r="G2222" t="n">
        <v>81.23999999999999</v>
      </c>
      <c r="H2222" t="n">
        <v>1.47</v>
      </c>
      <c r="I2222" t="n">
        <v>5</v>
      </c>
      <c r="J2222" t="n">
        <v>211.45</v>
      </c>
      <c r="K2222" t="n">
        <v>53.44</v>
      </c>
      <c r="L2222" t="n">
        <v>17.5</v>
      </c>
      <c r="M2222" t="n">
        <v>3</v>
      </c>
      <c r="N2222" t="n">
        <v>45.51</v>
      </c>
      <c r="O2222" t="n">
        <v>26312.5</v>
      </c>
      <c r="P2222" t="n">
        <v>80.69</v>
      </c>
      <c r="Q2222" t="n">
        <v>204.14</v>
      </c>
      <c r="R2222" t="n">
        <v>24.2</v>
      </c>
      <c r="S2222" t="n">
        <v>17.37</v>
      </c>
      <c r="T2222" t="n">
        <v>1319.28</v>
      </c>
      <c r="U2222" t="n">
        <v>0.72</v>
      </c>
      <c r="V2222" t="n">
        <v>0.75</v>
      </c>
      <c r="W2222" t="n">
        <v>1.15</v>
      </c>
      <c r="X2222" t="n">
        <v>0.08</v>
      </c>
      <c r="Y2222" t="n">
        <v>1</v>
      </c>
      <c r="Z2222" t="n">
        <v>10</v>
      </c>
    </row>
    <row r="2223">
      <c r="A2223" t="n">
        <v>67</v>
      </c>
      <c r="B2223" t="n">
        <v>95</v>
      </c>
      <c r="C2223" t="inlineStr">
        <is>
          <t xml:space="preserve">CONCLUIDO	</t>
        </is>
      </c>
      <c r="D2223" t="n">
        <v>10.6132</v>
      </c>
      <c r="E2223" t="n">
        <v>9.42</v>
      </c>
      <c r="F2223" t="n">
        <v>6.77</v>
      </c>
      <c r="G2223" t="n">
        <v>81.20999999999999</v>
      </c>
      <c r="H2223" t="n">
        <v>1.49</v>
      </c>
      <c r="I2223" t="n">
        <v>5</v>
      </c>
      <c r="J2223" t="n">
        <v>211.85</v>
      </c>
      <c r="K2223" t="n">
        <v>53.44</v>
      </c>
      <c r="L2223" t="n">
        <v>17.75</v>
      </c>
      <c r="M2223" t="n">
        <v>3</v>
      </c>
      <c r="N2223" t="n">
        <v>45.67</v>
      </c>
      <c r="O2223" t="n">
        <v>26362.28</v>
      </c>
      <c r="P2223" t="n">
        <v>80.27</v>
      </c>
      <c r="Q2223" t="n">
        <v>204.18</v>
      </c>
      <c r="R2223" t="n">
        <v>24.18</v>
      </c>
      <c r="S2223" t="n">
        <v>17.37</v>
      </c>
      <c r="T2223" t="n">
        <v>1305.92</v>
      </c>
      <c r="U2223" t="n">
        <v>0.72</v>
      </c>
      <c r="V2223" t="n">
        <v>0.75</v>
      </c>
      <c r="W2223" t="n">
        <v>1.14</v>
      </c>
      <c r="X2223" t="n">
        <v>0.08</v>
      </c>
      <c r="Y2223" t="n">
        <v>1</v>
      </c>
      <c r="Z2223" t="n">
        <v>10</v>
      </c>
    </row>
    <row r="2224">
      <c r="A2224" t="n">
        <v>68</v>
      </c>
      <c r="B2224" t="n">
        <v>95</v>
      </c>
      <c r="C2224" t="inlineStr">
        <is>
          <t xml:space="preserve">CONCLUIDO	</t>
        </is>
      </c>
      <c r="D2224" t="n">
        <v>10.6091</v>
      </c>
      <c r="E2224" t="n">
        <v>9.43</v>
      </c>
      <c r="F2224" t="n">
        <v>6.77</v>
      </c>
      <c r="G2224" t="n">
        <v>81.25</v>
      </c>
      <c r="H2224" t="n">
        <v>1.51</v>
      </c>
      <c r="I2224" t="n">
        <v>5</v>
      </c>
      <c r="J2224" t="n">
        <v>212.25</v>
      </c>
      <c r="K2224" t="n">
        <v>53.44</v>
      </c>
      <c r="L2224" t="n">
        <v>18</v>
      </c>
      <c r="M2224" t="n">
        <v>3</v>
      </c>
      <c r="N2224" t="n">
        <v>45.82</v>
      </c>
      <c r="O2224" t="n">
        <v>26412.11</v>
      </c>
      <c r="P2224" t="n">
        <v>80.3</v>
      </c>
      <c r="Q2224" t="n">
        <v>204.15</v>
      </c>
      <c r="R2224" t="n">
        <v>24.25</v>
      </c>
      <c r="S2224" t="n">
        <v>17.37</v>
      </c>
      <c r="T2224" t="n">
        <v>1340.12</v>
      </c>
      <c r="U2224" t="n">
        <v>0.72</v>
      </c>
      <c r="V2224" t="n">
        <v>0.75</v>
      </c>
      <c r="W2224" t="n">
        <v>1.15</v>
      </c>
      <c r="X2224" t="n">
        <v>0.08</v>
      </c>
      <c r="Y2224" t="n">
        <v>1</v>
      </c>
      <c r="Z2224" t="n">
        <v>10</v>
      </c>
    </row>
    <row r="2225">
      <c r="A2225" t="n">
        <v>69</v>
      </c>
      <c r="B2225" t="n">
        <v>95</v>
      </c>
      <c r="C2225" t="inlineStr">
        <is>
          <t xml:space="preserve">CONCLUIDO	</t>
        </is>
      </c>
      <c r="D2225" t="n">
        <v>10.6057</v>
      </c>
      <c r="E2225" t="n">
        <v>9.43</v>
      </c>
      <c r="F2225" t="n">
        <v>6.77</v>
      </c>
      <c r="G2225" t="n">
        <v>81.29000000000001</v>
      </c>
      <c r="H2225" t="n">
        <v>1.52</v>
      </c>
      <c r="I2225" t="n">
        <v>5</v>
      </c>
      <c r="J2225" t="n">
        <v>212.66</v>
      </c>
      <c r="K2225" t="n">
        <v>53.44</v>
      </c>
      <c r="L2225" t="n">
        <v>18.25</v>
      </c>
      <c r="M2225" t="n">
        <v>3</v>
      </c>
      <c r="N2225" t="n">
        <v>45.97</v>
      </c>
      <c r="O2225" t="n">
        <v>26462</v>
      </c>
      <c r="P2225" t="n">
        <v>80.04000000000001</v>
      </c>
      <c r="Q2225" t="n">
        <v>204.14</v>
      </c>
      <c r="R2225" t="n">
        <v>24.45</v>
      </c>
      <c r="S2225" t="n">
        <v>17.37</v>
      </c>
      <c r="T2225" t="n">
        <v>1441.87</v>
      </c>
      <c r="U2225" t="n">
        <v>0.71</v>
      </c>
      <c r="V2225" t="n">
        <v>0.75</v>
      </c>
      <c r="W2225" t="n">
        <v>1.14</v>
      </c>
      <c r="X2225" t="n">
        <v>0.08</v>
      </c>
      <c r="Y2225" t="n">
        <v>1</v>
      </c>
      <c r="Z2225" t="n">
        <v>10</v>
      </c>
    </row>
    <row r="2226">
      <c r="A2226" t="n">
        <v>70</v>
      </c>
      <c r="B2226" t="n">
        <v>95</v>
      </c>
      <c r="C2226" t="inlineStr">
        <is>
          <t xml:space="preserve">CONCLUIDO	</t>
        </is>
      </c>
      <c r="D2226" t="n">
        <v>10.6101</v>
      </c>
      <c r="E2226" t="n">
        <v>9.43</v>
      </c>
      <c r="F2226" t="n">
        <v>6.77</v>
      </c>
      <c r="G2226" t="n">
        <v>81.23999999999999</v>
      </c>
      <c r="H2226" t="n">
        <v>1.54</v>
      </c>
      <c r="I2226" t="n">
        <v>5</v>
      </c>
      <c r="J2226" t="n">
        <v>213.06</v>
      </c>
      <c r="K2226" t="n">
        <v>53.44</v>
      </c>
      <c r="L2226" t="n">
        <v>18.5</v>
      </c>
      <c r="M2226" t="n">
        <v>3</v>
      </c>
      <c r="N2226" t="n">
        <v>46.13</v>
      </c>
      <c r="O2226" t="n">
        <v>26511.94</v>
      </c>
      <c r="P2226" t="n">
        <v>79.52</v>
      </c>
      <c r="Q2226" t="n">
        <v>204.14</v>
      </c>
      <c r="R2226" t="n">
        <v>24.24</v>
      </c>
      <c r="S2226" t="n">
        <v>17.37</v>
      </c>
      <c r="T2226" t="n">
        <v>1335.18</v>
      </c>
      <c r="U2226" t="n">
        <v>0.72</v>
      </c>
      <c r="V2226" t="n">
        <v>0.75</v>
      </c>
      <c r="W2226" t="n">
        <v>1.15</v>
      </c>
      <c r="X2226" t="n">
        <v>0.08</v>
      </c>
      <c r="Y2226" t="n">
        <v>1</v>
      </c>
      <c r="Z2226" t="n">
        <v>10</v>
      </c>
    </row>
    <row r="2227">
      <c r="A2227" t="n">
        <v>71</v>
      </c>
      <c r="B2227" t="n">
        <v>95</v>
      </c>
      <c r="C2227" t="inlineStr">
        <is>
          <t xml:space="preserve">CONCLUIDO	</t>
        </is>
      </c>
      <c r="D2227" t="n">
        <v>10.6847</v>
      </c>
      <c r="E2227" t="n">
        <v>9.359999999999999</v>
      </c>
      <c r="F2227" t="n">
        <v>6.74</v>
      </c>
      <c r="G2227" t="n">
        <v>101.12</v>
      </c>
      <c r="H2227" t="n">
        <v>1.56</v>
      </c>
      <c r="I2227" t="n">
        <v>4</v>
      </c>
      <c r="J2227" t="n">
        <v>213.47</v>
      </c>
      <c r="K2227" t="n">
        <v>53.44</v>
      </c>
      <c r="L2227" t="n">
        <v>18.75</v>
      </c>
      <c r="M2227" t="n">
        <v>2</v>
      </c>
      <c r="N2227" t="n">
        <v>46.28</v>
      </c>
      <c r="O2227" t="n">
        <v>26561.93</v>
      </c>
      <c r="P2227" t="n">
        <v>78.56999999999999</v>
      </c>
      <c r="Q2227" t="n">
        <v>204.14</v>
      </c>
      <c r="R2227" t="n">
        <v>23.44</v>
      </c>
      <c r="S2227" t="n">
        <v>17.37</v>
      </c>
      <c r="T2227" t="n">
        <v>942.02</v>
      </c>
      <c r="U2227" t="n">
        <v>0.74</v>
      </c>
      <c r="V2227" t="n">
        <v>0.76</v>
      </c>
      <c r="W2227" t="n">
        <v>1.14</v>
      </c>
      <c r="X2227" t="n">
        <v>0.05</v>
      </c>
      <c r="Y2227" t="n">
        <v>1</v>
      </c>
      <c r="Z2227" t="n">
        <v>10</v>
      </c>
    </row>
    <row r="2228">
      <c r="A2228" t="n">
        <v>72</v>
      </c>
      <c r="B2228" t="n">
        <v>95</v>
      </c>
      <c r="C2228" t="inlineStr">
        <is>
          <t xml:space="preserve">CONCLUIDO	</t>
        </is>
      </c>
      <c r="D2228" t="n">
        <v>10.6806</v>
      </c>
      <c r="E2228" t="n">
        <v>9.359999999999999</v>
      </c>
      <c r="F2228" t="n">
        <v>6.75</v>
      </c>
      <c r="G2228" t="n">
        <v>101.18</v>
      </c>
      <c r="H2228" t="n">
        <v>1.58</v>
      </c>
      <c r="I2228" t="n">
        <v>4</v>
      </c>
      <c r="J2228" t="n">
        <v>213.87</v>
      </c>
      <c r="K2228" t="n">
        <v>53.44</v>
      </c>
      <c r="L2228" t="n">
        <v>19</v>
      </c>
      <c r="M2228" t="n">
        <v>2</v>
      </c>
      <c r="N2228" t="n">
        <v>46.44</v>
      </c>
      <c r="O2228" t="n">
        <v>26611.98</v>
      </c>
      <c r="P2228" t="n">
        <v>78.64</v>
      </c>
      <c r="Q2228" t="n">
        <v>204.14</v>
      </c>
      <c r="R2228" t="n">
        <v>23.49</v>
      </c>
      <c r="S2228" t="n">
        <v>17.37</v>
      </c>
      <c r="T2228" t="n">
        <v>969.25</v>
      </c>
      <c r="U2228" t="n">
        <v>0.74</v>
      </c>
      <c r="V2228" t="n">
        <v>0.76</v>
      </c>
      <c r="W2228" t="n">
        <v>1.14</v>
      </c>
      <c r="X2228" t="n">
        <v>0.05</v>
      </c>
      <c r="Y2228" t="n">
        <v>1</v>
      </c>
      <c r="Z2228" t="n">
        <v>10</v>
      </c>
    </row>
    <row r="2229">
      <c r="A2229" t="n">
        <v>73</v>
      </c>
      <c r="B2229" t="n">
        <v>95</v>
      </c>
      <c r="C2229" t="inlineStr">
        <is>
          <t xml:space="preserve">CONCLUIDO	</t>
        </is>
      </c>
      <c r="D2229" t="n">
        <v>10.6784</v>
      </c>
      <c r="E2229" t="n">
        <v>9.359999999999999</v>
      </c>
      <c r="F2229" t="n">
        <v>6.75</v>
      </c>
      <c r="G2229" t="n">
        <v>101.21</v>
      </c>
      <c r="H2229" t="n">
        <v>1.6</v>
      </c>
      <c r="I2229" t="n">
        <v>4</v>
      </c>
      <c r="J2229" t="n">
        <v>214.28</v>
      </c>
      <c r="K2229" t="n">
        <v>53.44</v>
      </c>
      <c r="L2229" t="n">
        <v>19.25</v>
      </c>
      <c r="M2229" t="n">
        <v>2</v>
      </c>
      <c r="N2229" t="n">
        <v>46.6</v>
      </c>
      <c r="O2229" t="n">
        <v>26662.08</v>
      </c>
      <c r="P2229" t="n">
        <v>78.76000000000001</v>
      </c>
      <c r="Q2229" t="n">
        <v>204.15</v>
      </c>
      <c r="R2229" t="n">
        <v>23.63</v>
      </c>
      <c r="S2229" t="n">
        <v>17.37</v>
      </c>
      <c r="T2229" t="n">
        <v>1038.13</v>
      </c>
      <c r="U2229" t="n">
        <v>0.74</v>
      </c>
      <c r="V2229" t="n">
        <v>0.76</v>
      </c>
      <c r="W2229" t="n">
        <v>1.14</v>
      </c>
      <c r="X2229" t="n">
        <v>0.06</v>
      </c>
      <c r="Y2229" t="n">
        <v>1</v>
      </c>
      <c r="Z2229" t="n">
        <v>10</v>
      </c>
    </row>
    <row r="2230">
      <c r="A2230" t="n">
        <v>74</v>
      </c>
      <c r="B2230" t="n">
        <v>95</v>
      </c>
      <c r="C2230" t="inlineStr">
        <is>
          <t xml:space="preserve">CONCLUIDO	</t>
        </is>
      </c>
      <c r="D2230" t="n">
        <v>10.6768</v>
      </c>
      <c r="E2230" t="n">
        <v>9.369999999999999</v>
      </c>
      <c r="F2230" t="n">
        <v>6.75</v>
      </c>
      <c r="G2230" t="n">
        <v>101.23</v>
      </c>
      <c r="H2230" t="n">
        <v>1.61</v>
      </c>
      <c r="I2230" t="n">
        <v>4</v>
      </c>
      <c r="J2230" t="n">
        <v>214.69</v>
      </c>
      <c r="K2230" t="n">
        <v>53.44</v>
      </c>
      <c r="L2230" t="n">
        <v>19.5</v>
      </c>
      <c r="M2230" t="n">
        <v>2</v>
      </c>
      <c r="N2230" t="n">
        <v>46.75</v>
      </c>
      <c r="O2230" t="n">
        <v>26712.23</v>
      </c>
      <c r="P2230" t="n">
        <v>78.93000000000001</v>
      </c>
      <c r="Q2230" t="n">
        <v>204.14</v>
      </c>
      <c r="R2230" t="n">
        <v>23.65</v>
      </c>
      <c r="S2230" t="n">
        <v>17.37</v>
      </c>
      <c r="T2230" t="n">
        <v>1046.69</v>
      </c>
      <c r="U2230" t="n">
        <v>0.73</v>
      </c>
      <c r="V2230" t="n">
        <v>0.76</v>
      </c>
      <c r="W2230" t="n">
        <v>1.14</v>
      </c>
      <c r="X2230" t="n">
        <v>0.06</v>
      </c>
      <c r="Y2230" t="n">
        <v>1</v>
      </c>
      <c r="Z2230" t="n">
        <v>10</v>
      </c>
    </row>
    <row r="2231">
      <c r="A2231" t="n">
        <v>75</v>
      </c>
      <c r="B2231" t="n">
        <v>95</v>
      </c>
      <c r="C2231" t="inlineStr">
        <is>
          <t xml:space="preserve">CONCLUIDO	</t>
        </is>
      </c>
      <c r="D2231" t="n">
        <v>10.672</v>
      </c>
      <c r="E2231" t="n">
        <v>9.369999999999999</v>
      </c>
      <c r="F2231" t="n">
        <v>6.75</v>
      </c>
      <c r="G2231" t="n">
        <v>101.29</v>
      </c>
      <c r="H2231" t="n">
        <v>1.63</v>
      </c>
      <c r="I2231" t="n">
        <v>4</v>
      </c>
      <c r="J2231" t="n">
        <v>215.09</v>
      </c>
      <c r="K2231" t="n">
        <v>53.44</v>
      </c>
      <c r="L2231" t="n">
        <v>19.75</v>
      </c>
      <c r="M2231" t="n">
        <v>2</v>
      </c>
      <c r="N2231" t="n">
        <v>46.91</v>
      </c>
      <c r="O2231" t="n">
        <v>26762.44</v>
      </c>
      <c r="P2231" t="n">
        <v>78.93000000000001</v>
      </c>
      <c r="Q2231" t="n">
        <v>204.18</v>
      </c>
      <c r="R2231" t="n">
        <v>23.7</v>
      </c>
      <c r="S2231" t="n">
        <v>17.37</v>
      </c>
      <c r="T2231" t="n">
        <v>1073.33</v>
      </c>
      <c r="U2231" t="n">
        <v>0.73</v>
      </c>
      <c r="V2231" t="n">
        <v>0.76</v>
      </c>
      <c r="W2231" t="n">
        <v>1.14</v>
      </c>
      <c r="X2231" t="n">
        <v>0.06</v>
      </c>
      <c r="Y2231" t="n">
        <v>1</v>
      </c>
      <c r="Z2231" t="n">
        <v>10</v>
      </c>
    </row>
    <row r="2232">
      <c r="A2232" t="n">
        <v>76</v>
      </c>
      <c r="B2232" t="n">
        <v>95</v>
      </c>
      <c r="C2232" t="inlineStr">
        <is>
          <t xml:space="preserve">CONCLUIDO	</t>
        </is>
      </c>
      <c r="D2232" t="n">
        <v>10.68</v>
      </c>
      <c r="E2232" t="n">
        <v>9.359999999999999</v>
      </c>
      <c r="F2232" t="n">
        <v>6.75</v>
      </c>
      <c r="G2232" t="n">
        <v>101.19</v>
      </c>
      <c r="H2232" t="n">
        <v>1.65</v>
      </c>
      <c r="I2232" t="n">
        <v>4</v>
      </c>
      <c r="J2232" t="n">
        <v>215.5</v>
      </c>
      <c r="K2232" t="n">
        <v>53.44</v>
      </c>
      <c r="L2232" t="n">
        <v>20</v>
      </c>
      <c r="M2232" t="n">
        <v>2</v>
      </c>
      <c r="N2232" t="n">
        <v>47.07</v>
      </c>
      <c r="O2232" t="n">
        <v>26812.71</v>
      </c>
      <c r="P2232" t="n">
        <v>79.16</v>
      </c>
      <c r="Q2232" t="n">
        <v>204.14</v>
      </c>
      <c r="R2232" t="n">
        <v>23.58</v>
      </c>
      <c r="S2232" t="n">
        <v>17.37</v>
      </c>
      <c r="T2232" t="n">
        <v>1010.69</v>
      </c>
      <c r="U2232" t="n">
        <v>0.74</v>
      </c>
      <c r="V2232" t="n">
        <v>0.76</v>
      </c>
      <c r="W2232" t="n">
        <v>1.14</v>
      </c>
      <c r="X2232" t="n">
        <v>0.05</v>
      </c>
      <c r="Y2232" t="n">
        <v>1</v>
      </c>
      <c r="Z2232" t="n">
        <v>10</v>
      </c>
    </row>
    <row r="2233">
      <c r="A2233" t="n">
        <v>77</v>
      </c>
      <c r="B2233" t="n">
        <v>95</v>
      </c>
      <c r="C2233" t="inlineStr">
        <is>
          <t xml:space="preserve">CONCLUIDO	</t>
        </is>
      </c>
      <c r="D2233" t="n">
        <v>10.685</v>
      </c>
      <c r="E2233" t="n">
        <v>9.359999999999999</v>
      </c>
      <c r="F2233" t="n">
        <v>6.74</v>
      </c>
      <c r="G2233" t="n">
        <v>101.12</v>
      </c>
      <c r="H2233" t="n">
        <v>1.67</v>
      </c>
      <c r="I2233" t="n">
        <v>4</v>
      </c>
      <c r="J2233" t="n">
        <v>215.91</v>
      </c>
      <c r="K2233" t="n">
        <v>53.44</v>
      </c>
      <c r="L2233" t="n">
        <v>20.25</v>
      </c>
      <c r="M2233" t="n">
        <v>2</v>
      </c>
      <c r="N2233" t="n">
        <v>47.23</v>
      </c>
      <c r="O2233" t="n">
        <v>26863.02</v>
      </c>
      <c r="P2233" t="n">
        <v>79.17</v>
      </c>
      <c r="Q2233" t="n">
        <v>204.14</v>
      </c>
      <c r="R2233" t="n">
        <v>23.42</v>
      </c>
      <c r="S2233" t="n">
        <v>17.37</v>
      </c>
      <c r="T2233" t="n">
        <v>932.1</v>
      </c>
      <c r="U2233" t="n">
        <v>0.74</v>
      </c>
      <c r="V2233" t="n">
        <v>0.76</v>
      </c>
      <c r="W2233" t="n">
        <v>1.14</v>
      </c>
      <c r="X2233" t="n">
        <v>0.05</v>
      </c>
      <c r="Y2233" t="n">
        <v>1</v>
      </c>
      <c r="Z2233" t="n">
        <v>10</v>
      </c>
    </row>
    <row r="2234">
      <c r="A2234" t="n">
        <v>78</v>
      </c>
      <c r="B2234" t="n">
        <v>95</v>
      </c>
      <c r="C2234" t="inlineStr">
        <is>
          <t xml:space="preserve">CONCLUIDO	</t>
        </is>
      </c>
      <c r="D2234" t="n">
        <v>10.6809</v>
      </c>
      <c r="E2234" t="n">
        <v>9.359999999999999</v>
      </c>
      <c r="F2234" t="n">
        <v>6.75</v>
      </c>
      <c r="G2234" t="n">
        <v>101.17</v>
      </c>
      <c r="H2234" t="n">
        <v>1.68</v>
      </c>
      <c r="I2234" t="n">
        <v>4</v>
      </c>
      <c r="J2234" t="n">
        <v>216.32</v>
      </c>
      <c r="K2234" t="n">
        <v>53.44</v>
      </c>
      <c r="L2234" t="n">
        <v>20.5</v>
      </c>
      <c r="M2234" t="n">
        <v>2</v>
      </c>
      <c r="N2234" t="n">
        <v>47.38</v>
      </c>
      <c r="O2234" t="n">
        <v>26913.4</v>
      </c>
      <c r="P2234" t="n">
        <v>79.18000000000001</v>
      </c>
      <c r="Q2234" t="n">
        <v>204.14</v>
      </c>
      <c r="R2234" t="n">
        <v>23.55</v>
      </c>
      <c r="S2234" t="n">
        <v>17.37</v>
      </c>
      <c r="T2234" t="n">
        <v>998.5</v>
      </c>
      <c r="U2234" t="n">
        <v>0.74</v>
      </c>
      <c r="V2234" t="n">
        <v>0.76</v>
      </c>
      <c r="W2234" t="n">
        <v>1.14</v>
      </c>
      <c r="X2234" t="n">
        <v>0.05</v>
      </c>
      <c r="Y2234" t="n">
        <v>1</v>
      </c>
      <c r="Z2234" t="n">
        <v>10</v>
      </c>
    </row>
    <row r="2235">
      <c r="A2235" t="n">
        <v>79</v>
      </c>
      <c r="B2235" t="n">
        <v>95</v>
      </c>
      <c r="C2235" t="inlineStr">
        <is>
          <t xml:space="preserve">CONCLUIDO	</t>
        </is>
      </c>
      <c r="D2235" t="n">
        <v>10.6746</v>
      </c>
      <c r="E2235" t="n">
        <v>9.369999999999999</v>
      </c>
      <c r="F2235" t="n">
        <v>6.75</v>
      </c>
      <c r="G2235" t="n">
        <v>101.26</v>
      </c>
      <c r="H2235" t="n">
        <v>1.7</v>
      </c>
      <c r="I2235" t="n">
        <v>4</v>
      </c>
      <c r="J2235" t="n">
        <v>216.73</v>
      </c>
      <c r="K2235" t="n">
        <v>53.44</v>
      </c>
      <c r="L2235" t="n">
        <v>20.75</v>
      </c>
      <c r="M2235" t="n">
        <v>2</v>
      </c>
      <c r="N2235" t="n">
        <v>47.54</v>
      </c>
      <c r="O2235" t="n">
        <v>26963.82</v>
      </c>
      <c r="P2235" t="n">
        <v>79.02</v>
      </c>
      <c r="Q2235" t="n">
        <v>204.14</v>
      </c>
      <c r="R2235" t="n">
        <v>23.67</v>
      </c>
      <c r="S2235" t="n">
        <v>17.37</v>
      </c>
      <c r="T2235" t="n">
        <v>1058.29</v>
      </c>
      <c r="U2235" t="n">
        <v>0.73</v>
      </c>
      <c r="V2235" t="n">
        <v>0.76</v>
      </c>
      <c r="W2235" t="n">
        <v>1.14</v>
      </c>
      <c r="X2235" t="n">
        <v>0.06</v>
      </c>
      <c r="Y2235" t="n">
        <v>1</v>
      </c>
      <c r="Z2235" t="n">
        <v>10</v>
      </c>
    </row>
    <row r="2236">
      <c r="A2236" t="n">
        <v>80</v>
      </c>
      <c r="B2236" t="n">
        <v>95</v>
      </c>
      <c r="C2236" t="inlineStr">
        <is>
          <t xml:space="preserve">CONCLUIDO	</t>
        </is>
      </c>
      <c r="D2236" t="n">
        <v>10.6743</v>
      </c>
      <c r="E2236" t="n">
        <v>9.369999999999999</v>
      </c>
      <c r="F2236" t="n">
        <v>6.75</v>
      </c>
      <c r="G2236" t="n">
        <v>101.26</v>
      </c>
      <c r="H2236" t="n">
        <v>1.72</v>
      </c>
      <c r="I2236" t="n">
        <v>4</v>
      </c>
      <c r="J2236" t="n">
        <v>217.14</v>
      </c>
      <c r="K2236" t="n">
        <v>53.44</v>
      </c>
      <c r="L2236" t="n">
        <v>21</v>
      </c>
      <c r="M2236" t="n">
        <v>2</v>
      </c>
      <c r="N2236" t="n">
        <v>47.7</v>
      </c>
      <c r="O2236" t="n">
        <v>27014.3</v>
      </c>
      <c r="P2236" t="n">
        <v>78.94</v>
      </c>
      <c r="Q2236" t="n">
        <v>204.14</v>
      </c>
      <c r="R2236" t="n">
        <v>23.65</v>
      </c>
      <c r="S2236" t="n">
        <v>17.37</v>
      </c>
      <c r="T2236" t="n">
        <v>1049.03</v>
      </c>
      <c r="U2236" t="n">
        <v>0.73</v>
      </c>
      <c r="V2236" t="n">
        <v>0.76</v>
      </c>
      <c r="W2236" t="n">
        <v>1.14</v>
      </c>
      <c r="X2236" t="n">
        <v>0.06</v>
      </c>
      <c r="Y2236" t="n">
        <v>1</v>
      </c>
      <c r="Z2236" t="n">
        <v>10</v>
      </c>
    </row>
    <row r="2237">
      <c r="A2237" t="n">
        <v>81</v>
      </c>
      <c r="B2237" t="n">
        <v>95</v>
      </c>
      <c r="C2237" t="inlineStr">
        <is>
          <t xml:space="preserve">CONCLUIDO	</t>
        </is>
      </c>
      <c r="D2237" t="n">
        <v>10.6749</v>
      </c>
      <c r="E2237" t="n">
        <v>9.369999999999999</v>
      </c>
      <c r="F2237" t="n">
        <v>6.75</v>
      </c>
      <c r="G2237" t="n">
        <v>101.25</v>
      </c>
      <c r="H2237" t="n">
        <v>1.74</v>
      </c>
      <c r="I2237" t="n">
        <v>4</v>
      </c>
      <c r="J2237" t="n">
        <v>217.55</v>
      </c>
      <c r="K2237" t="n">
        <v>53.44</v>
      </c>
      <c r="L2237" t="n">
        <v>21.25</v>
      </c>
      <c r="M2237" t="n">
        <v>2</v>
      </c>
      <c r="N2237" t="n">
        <v>47.86</v>
      </c>
      <c r="O2237" t="n">
        <v>27064.84</v>
      </c>
      <c r="P2237" t="n">
        <v>78.8</v>
      </c>
      <c r="Q2237" t="n">
        <v>204.14</v>
      </c>
      <c r="R2237" t="n">
        <v>23.64</v>
      </c>
      <c r="S2237" t="n">
        <v>17.37</v>
      </c>
      <c r="T2237" t="n">
        <v>1043.84</v>
      </c>
      <c r="U2237" t="n">
        <v>0.73</v>
      </c>
      <c r="V2237" t="n">
        <v>0.76</v>
      </c>
      <c r="W2237" t="n">
        <v>1.14</v>
      </c>
      <c r="X2237" t="n">
        <v>0.06</v>
      </c>
      <c r="Y2237" t="n">
        <v>1</v>
      </c>
      <c r="Z2237" t="n">
        <v>10</v>
      </c>
    </row>
    <row r="2238">
      <c r="A2238" t="n">
        <v>82</v>
      </c>
      <c r="B2238" t="n">
        <v>95</v>
      </c>
      <c r="C2238" t="inlineStr">
        <is>
          <t xml:space="preserve">CONCLUIDO	</t>
        </is>
      </c>
      <c r="D2238" t="n">
        <v>10.6784</v>
      </c>
      <c r="E2238" t="n">
        <v>9.359999999999999</v>
      </c>
      <c r="F2238" t="n">
        <v>6.75</v>
      </c>
      <c r="G2238" t="n">
        <v>101.21</v>
      </c>
      <c r="H2238" t="n">
        <v>1.75</v>
      </c>
      <c r="I2238" t="n">
        <v>4</v>
      </c>
      <c r="J2238" t="n">
        <v>217.96</v>
      </c>
      <c r="K2238" t="n">
        <v>53.44</v>
      </c>
      <c r="L2238" t="n">
        <v>21.5</v>
      </c>
      <c r="M2238" t="n">
        <v>2</v>
      </c>
      <c r="N2238" t="n">
        <v>48.02</v>
      </c>
      <c r="O2238" t="n">
        <v>27115.43</v>
      </c>
      <c r="P2238" t="n">
        <v>78.59</v>
      </c>
      <c r="Q2238" t="n">
        <v>204.18</v>
      </c>
      <c r="R2238" t="n">
        <v>23.58</v>
      </c>
      <c r="S2238" t="n">
        <v>17.37</v>
      </c>
      <c r="T2238" t="n">
        <v>1010.38</v>
      </c>
      <c r="U2238" t="n">
        <v>0.74</v>
      </c>
      <c r="V2238" t="n">
        <v>0.76</v>
      </c>
      <c r="W2238" t="n">
        <v>1.14</v>
      </c>
      <c r="X2238" t="n">
        <v>0.06</v>
      </c>
      <c r="Y2238" t="n">
        <v>1</v>
      </c>
      <c r="Z2238" t="n">
        <v>10</v>
      </c>
    </row>
    <row r="2239">
      <c r="A2239" t="n">
        <v>83</v>
      </c>
      <c r="B2239" t="n">
        <v>95</v>
      </c>
      <c r="C2239" t="inlineStr">
        <is>
          <t xml:space="preserve">CONCLUIDO	</t>
        </is>
      </c>
      <c r="D2239" t="n">
        <v>10.6825</v>
      </c>
      <c r="E2239" t="n">
        <v>9.359999999999999</v>
      </c>
      <c r="F2239" t="n">
        <v>6.74</v>
      </c>
      <c r="G2239" t="n">
        <v>101.15</v>
      </c>
      <c r="H2239" t="n">
        <v>1.77</v>
      </c>
      <c r="I2239" t="n">
        <v>4</v>
      </c>
      <c r="J2239" t="n">
        <v>218.37</v>
      </c>
      <c r="K2239" t="n">
        <v>53.44</v>
      </c>
      <c r="L2239" t="n">
        <v>21.75</v>
      </c>
      <c r="M2239" t="n">
        <v>2</v>
      </c>
      <c r="N2239" t="n">
        <v>48.18</v>
      </c>
      <c r="O2239" t="n">
        <v>27166.08</v>
      </c>
      <c r="P2239" t="n">
        <v>78.41</v>
      </c>
      <c r="Q2239" t="n">
        <v>204.14</v>
      </c>
      <c r="R2239" t="n">
        <v>23.52</v>
      </c>
      <c r="S2239" t="n">
        <v>17.37</v>
      </c>
      <c r="T2239" t="n">
        <v>982.35</v>
      </c>
      <c r="U2239" t="n">
        <v>0.74</v>
      </c>
      <c r="V2239" t="n">
        <v>0.76</v>
      </c>
      <c r="W2239" t="n">
        <v>1.14</v>
      </c>
      <c r="X2239" t="n">
        <v>0.05</v>
      </c>
      <c r="Y2239" t="n">
        <v>1</v>
      </c>
      <c r="Z2239" t="n">
        <v>10</v>
      </c>
    </row>
    <row r="2240">
      <c r="A2240" t="n">
        <v>84</v>
      </c>
      <c r="B2240" t="n">
        <v>95</v>
      </c>
      <c r="C2240" t="inlineStr">
        <is>
          <t xml:space="preserve">CONCLUIDO	</t>
        </is>
      </c>
      <c r="D2240" t="n">
        <v>10.686</v>
      </c>
      <c r="E2240" t="n">
        <v>9.359999999999999</v>
      </c>
      <c r="F2240" t="n">
        <v>6.74</v>
      </c>
      <c r="G2240" t="n">
        <v>101.11</v>
      </c>
      <c r="H2240" t="n">
        <v>1.79</v>
      </c>
      <c r="I2240" t="n">
        <v>4</v>
      </c>
      <c r="J2240" t="n">
        <v>218.78</v>
      </c>
      <c r="K2240" t="n">
        <v>53.44</v>
      </c>
      <c r="L2240" t="n">
        <v>22</v>
      </c>
      <c r="M2240" t="n">
        <v>2</v>
      </c>
      <c r="N2240" t="n">
        <v>48.34</v>
      </c>
      <c r="O2240" t="n">
        <v>27216.79</v>
      </c>
      <c r="P2240" t="n">
        <v>78.05</v>
      </c>
      <c r="Q2240" t="n">
        <v>204.14</v>
      </c>
      <c r="R2240" t="n">
        <v>23.37</v>
      </c>
      <c r="S2240" t="n">
        <v>17.37</v>
      </c>
      <c r="T2240" t="n">
        <v>906.39</v>
      </c>
      <c r="U2240" t="n">
        <v>0.74</v>
      </c>
      <c r="V2240" t="n">
        <v>0.76</v>
      </c>
      <c r="W2240" t="n">
        <v>1.14</v>
      </c>
      <c r="X2240" t="n">
        <v>0.05</v>
      </c>
      <c r="Y2240" t="n">
        <v>1</v>
      </c>
      <c r="Z2240" t="n">
        <v>10</v>
      </c>
    </row>
    <row r="2241">
      <c r="A2241" t="n">
        <v>85</v>
      </c>
      <c r="B2241" t="n">
        <v>95</v>
      </c>
      <c r="C2241" t="inlineStr">
        <is>
          <t xml:space="preserve">CONCLUIDO	</t>
        </is>
      </c>
      <c r="D2241" t="n">
        <v>10.6847</v>
      </c>
      <c r="E2241" t="n">
        <v>9.359999999999999</v>
      </c>
      <c r="F2241" t="n">
        <v>6.74</v>
      </c>
      <c r="G2241" t="n">
        <v>101.12</v>
      </c>
      <c r="H2241" t="n">
        <v>1.8</v>
      </c>
      <c r="I2241" t="n">
        <v>4</v>
      </c>
      <c r="J2241" t="n">
        <v>219.19</v>
      </c>
      <c r="K2241" t="n">
        <v>53.44</v>
      </c>
      <c r="L2241" t="n">
        <v>22.25</v>
      </c>
      <c r="M2241" t="n">
        <v>2</v>
      </c>
      <c r="N2241" t="n">
        <v>48.51</v>
      </c>
      <c r="O2241" t="n">
        <v>27267.55</v>
      </c>
      <c r="P2241" t="n">
        <v>77.73999999999999</v>
      </c>
      <c r="Q2241" t="n">
        <v>204.14</v>
      </c>
      <c r="R2241" t="n">
        <v>23.45</v>
      </c>
      <c r="S2241" t="n">
        <v>17.37</v>
      </c>
      <c r="T2241" t="n">
        <v>946.55</v>
      </c>
      <c r="U2241" t="n">
        <v>0.74</v>
      </c>
      <c r="V2241" t="n">
        <v>0.76</v>
      </c>
      <c r="W2241" t="n">
        <v>1.14</v>
      </c>
      <c r="X2241" t="n">
        <v>0.05</v>
      </c>
      <c r="Y2241" t="n">
        <v>1</v>
      </c>
      <c r="Z2241" t="n">
        <v>10</v>
      </c>
    </row>
    <row r="2242">
      <c r="A2242" t="n">
        <v>86</v>
      </c>
      <c r="B2242" t="n">
        <v>95</v>
      </c>
      <c r="C2242" t="inlineStr">
        <is>
          <t xml:space="preserve">CONCLUIDO	</t>
        </is>
      </c>
      <c r="D2242" t="n">
        <v>10.6844</v>
      </c>
      <c r="E2242" t="n">
        <v>9.359999999999999</v>
      </c>
      <c r="F2242" t="n">
        <v>6.74</v>
      </c>
      <c r="G2242" t="n">
        <v>101.13</v>
      </c>
      <c r="H2242" t="n">
        <v>1.82</v>
      </c>
      <c r="I2242" t="n">
        <v>4</v>
      </c>
      <c r="J2242" t="n">
        <v>219.6</v>
      </c>
      <c r="K2242" t="n">
        <v>53.44</v>
      </c>
      <c r="L2242" t="n">
        <v>22.5</v>
      </c>
      <c r="M2242" t="n">
        <v>2</v>
      </c>
      <c r="N2242" t="n">
        <v>48.67</v>
      </c>
      <c r="O2242" t="n">
        <v>27318.36</v>
      </c>
      <c r="P2242" t="n">
        <v>77.45</v>
      </c>
      <c r="Q2242" t="n">
        <v>204.14</v>
      </c>
      <c r="R2242" t="n">
        <v>23.42</v>
      </c>
      <c r="S2242" t="n">
        <v>17.37</v>
      </c>
      <c r="T2242" t="n">
        <v>933.24</v>
      </c>
      <c r="U2242" t="n">
        <v>0.74</v>
      </c>
      <c r="V2242" t="n">
        <v>0.76</v>
      </c>
      <c r="W2242" t="n">
        <v>1.14</v>
      </c>
      <c r="X2242" t="n">
        <v>0.05</v>
      </c>
      <c r="Y2242" t="n">
        <v>1</v>
      </c>
      <c r="Z2242" t="n">
        <v>10</v>
      </c>
    </row>
    <row r="2243">
      <c r="A2243" t="n">
        <v>87</v>
      </c>
      <c r="B2243" t="n">
        <v>95</v>
      </c>
      <c r="C2243" t="inlineStr">
        <is>
          <t xml:space="preserve">CONCLUIDO	</t>
        </is>
      </c>
      <c r="D2243" t="n">
        <v>10.6857</v>
      </c>
      <c r="E2243" t="n">
        <v>9.359999999999999</v>
      </c>
      <c r="F2243" t="n">
        <v>6.74</v>
      </c>
      <c r="G2243" t="n">
        <v>101.11</v>
      </c>
      <c r="H2243" t="n">
        <v>1.84</v>
      </c>
      <c r="I2243" t="n">
        <v>4</v>
      </c>
      <c r="J2243" t="n">
        <v>220.01</v>
      </c>
      <c r="K2243" t="n">
        <v>53.44</v>
      </c>
      <c r="L2243" t="n">
        <v>22.75</v>
      </c>
      <c r="M2243" t="n">
        <v>2</v>
      </c>
      <c r="N2243" t="n">
        <v>48.83</v>
      </c>
      <c r="O2243" t="n">
        <v>27369.23</v>
      </c>
      <c r="P2243" t="n">
        <v>76.98</v>
      </c>
      <c r="Q2243" t="n">
        <v>204.14</v>
      </c>
      <c r="R2243" t="n">
        <v>23.41</v>
      </c>
      <c r="S2243" t="n">
        <v>17.37</v>
      </c>
      <c r="T2243" t="n">
        <v>925.61</v>
      </c>
      <c r="U2243" t="n">
        <v>0.74</v>
      </c>
      <c r="V2243" t="n">
        <v>0.76</v>
      </c>
      <c r="W2243" t="n">
        <v>1.14</v>
      </c>
      <c r="X2243" t="n">
        <v>0.05</v>
      </c>
      <c r="Y2243" t="n">
        <v>1</v>
      </c>
      <c r="Z2243" t="n">
        <v>10</v>
      </c>
    </row>
    <row r="2244">
      <c r="A2244" t="n">
        <v>88</v>
      </c>
      <c r="B2244" t="n">
        <v>95</v>
      </c>
      <c r="C2244" t="inlineStr">
        <is>
          <t xml:space="preserve">CONCLUIDO	</t>
        </is>
      </c>
      <c r="D2244" t="n">
        <v>10.6911</v>
      </c>
      <c r="E2244" t="n">
        <v>9.35</v>
      </c>
      <c r="F2244" t="n">
        <v>6.74</v>
      </c>
      <c r="G2244" t="n">
        <v>101.04</v>
      </c>
      <c r="H2244" t="n">
        <v>1.85</v>
      </c>
      <c r="I2244" t="n">
        <v>4</v>
      </c>
      <c r="J2244" t="n">
        <v>220.43</v>
      </c>
      <c r="K2244" t="n">
        <v>53.44</v>
      </c>
      <c r="L2244" t="n">
        <v>23</v>
      </c>
      <c r="M2244" t="n">
        <v>2</v>
      </c>
      <c r="N2244" t="n">
        <v>48.99</v>
      </c>
      <c r="O2244" t="n">
        <v>27420.16</v>
      </c>
      <c r="P2244" t="n">
        <v>76.56</v>
      </c>
      <c r="Q2244" t="n">
        <v>204.14</v>
      </c>
      <c r="R2244" t="n">
        <v>23.17</v>
      </c>
      <c r="S2244" t="n">
        <v>17.37</v>
      </c>
      <c r="T2244" t="n">
        <v>808.22</v>
      </c>
      <c r="U2244" t="n">
        <v>0.75</v>
      </c>
      <c r="V2244" t="n">
        <v>0.76</v>
      </c>
      <c r="W2244" t="n">
        <v>1.14</v>
      </c>
      <c r="X2244" t="n">
        <v>0.04</v>
      </c>
      <c r="Y2244" t="n">
        <v>1</v>
      </c>
      <c r="Z2244" t="n">
        <v>10</v>
      </c>
    </row>
    <row r="2245">
      <c r="A2245" t="n">
        <v>89</v>
      </c>
      <c r="B2245" t="n">
        <v>95</v>
      </c>
      <c r="C2245" t="inlineStr">
        <is>
          <t xml:space="preserve">CONCLUIDO	</t>
        </is>
      </c>
      <c r="D2245" t="n">
        <v>10.6949</v>
      </c>
      <c r="E2245" t="n">
        <v>9.35</v>
      </c>
      <c r="F2245" t="n">
        <v>6.73</v>
      </c>
      <c r="G2245" t="n">
        <v>100.99</v>
      </c>
      <c r="H2245" t="n">
        <v>1.87</v>
      </c>
      <c r="I2245" t="n">
        <v>4</v>
      </c>
      <c r="J2245" t="n">
        <v>220.84</v>
      </c>
      <c r="K2245" t="n">
        <v>53.44</v>
      </c>
      <c r="L2245" t="n">
        <v>23.25</v>
      </c>
      <c r="M2245" t="n">
        <v>2</v>
      </c>
      <c r="N2245" t="n">
        <v>49.16</v>
      </c>
      <c r="O2245" t="n">
        <v>27471.15</v>
      </c>
      <c r="P2245" t="n">
        <v>76.22</v>
      </c>
      <c r="Q2245" t="n">
        <v>204.14</v>
      </c>
      <c r="R2245" t="n">
        <v>23.07</v>
      </c>
      <c r="S2245" t="n">
        <v>17.37</v>
      </c>
      <c r="T2245" t="n">
        <v>756.02</v>
      </c>
      <c r="U2245" t="n">
        <v>0.75</v>
      </c>
      <c r="V2245" t="n">
        <v>0.76</v>
      </c>
      <c r="W2245" t="n">
        <v>1.14</v>
      </c>
      <c r="X2245" t="n">
        <v>0.04</v>
      </c>
      <c r="Y2245" t="n">
        <v>1</v>
      </c>
      <c r="Z2245" t="n">
        <v>10</v>
      </c>
    </row>
    <row r="2246">
      <c r="A2246" t="n">
        <v>90</v>
      </c>
      <c r="B2246" t="n">
        <v>95</v>
      </c>
      <c r="C2246" t="inlineStr">
        <is>
          <t xml:space="preserve">CONCLUIDO	</t>
        </is>
      </c>
      <c r="D2246" t="n">
        <v>10.6895</v>
      </c>
      <c r="E2246" t="n">
        <v>9.359999999999999</v>
      </c>
      <c r="F2246" t="n">
        <v>6.74</v>
      </c>
      <c r="G2246" t="n">
        <v>101.06</v>
      </c>
      <c r="H2246" t="n">
        <v>1.89</v>
      </c>
      <c r="I2246" t="n">
        <v>4</v>
      </c>
      <c r="J2246" t="n">
        <v>221.25</v>
      </c>
      <c r="K2246" t="n">
        <v>53.44</v>
      </c>
      <c r="L2246" t="n">
        <v>23.5</v>
      </c>
      <c r="M2246" t="n">
        <v>1</v>
      </c>
      <c r="N2246" t="n">
        <v>49.32</v>
      </c>
      <c r="O2246" t="n">
        <v>27522.19</v>
      </c>
      <c r="P2246" t="n">
        <v>75.93000000000001</v>
      </c>
      <c r="Q2246" t="n">
        <v>204.14</v>
      </c>
      <c r="R2246" t="n">
        <v>23.15</v>
      </c>
      <c r="S2246" t="n">
        <v>17.37</v>
      </c>
      <c r="T2246" t="n">
        <v>798.24</v>
      </c>
      <c r="U2246" t="n">
        <v>0.75</v>
      </c>
      <c r="V2246" t="n">
        <v>0.76</v>
      </c>
      <c r="W2246" t="n">
        <v>1.14</v>
      </c>
      <c r="X2246" t="n">
        <v>0.05</v>
      </c>
      <c r="Y2246" t="n">
        <v>1</v>
      </c>
      <c r="Z2246" t="n">
        <v>10</v>
      </c>
    </row>
    <row r="2247">
      <c r="A2247" t="n">
        <v>91</v>
      </c>
      <c r="B2247" t="n">
        <v>95</v>
      </c>
      <c r="C2247" t="inlineStr">
        <is>
          <t xml:space="preserve">CONCLUIDO	</t>
        </is>
      </c>
      <c r="D2247" t="n">
        <v>10.6901</v>
      </c>
      <c r="E2247" t="n">
        <v>9.35</v>
      </c>
      <c r="F2247" t="n">
        <v>6.74</v>
      </c>
      <c r="G2247" t="n">
        <v>101.05</v>
      </c>
      <c r="H2247" t="n">
        <v>1.9</v>
      </c>
      <c r="I2247" t="n">
        <v>4</v>
      </c>
      <c r="J2247" t="n">
        <v>221.67</v>
      </c>
      <c r="K2247" t="n">
        <v>53.44</v>
      </c>
      <c r="L2247" t="n">
        <v>23.75</v>
      </c>
      <c r="M2247" t="n">
        <v>1</v>
      </c>
      <c r="N2247" t="n">
        <v>49.48</v>
      </c>
      <c r="O2247" t="n">
        <v>27573.29</v>
      </c>
      <c r="P2247" t="n">
        <v>75.8</v>
      </c>
      <c r="Q2247" t="n">
        <v>204.14</v>
      </c>
      <c r="R2247" t="n">
        <v>23.17</v>
      </c>
      <c r="S2247" t="n">
        <v>17.37</v>
      </c>
      <c r="T2247" t="n">
        <v>809.42</v>
      </c>
      <c r="U2247" t="n">
        <v>0.75</v>
      </c>
      <c r="V2247" t="n">
        <v>0.76</v>
      </c>
      <c r="W2247" t="n">
        <v>1.14</v>
      </c>
      <c r="X2247" t="n">
        <v>0.05</v>
      </c>
      <c r="Y2247" t="n">
        <v>1</v>
      </c>
      <c r="Z2247" t="n">
        <v>10</v>
      </c>
    </row>
    <row r="2248">
      <c r="A2248" t="n">
        <v>92</v>
      </c>
      <c r="B2248" t="n">
        <v>95</v>
      </c>
      <c r="C2248" t="inlineStr">
        <is>
          <t xml:space="preserve">CONCLUIDO	</t>
        </is>
      </c>
      <c r="D2248" t="n">
        <v>10.6885</v>
      </c>
      <c r="E2248" t="n">
        <v>9.359999999999999</v>
      </c>
      <c r="F2248" t="n">
        <v>6.74</v>
      </c>
      <c r="G2248" t="n">
        <v>101.08</v>
      </c>
      <c r="H2248" t="n">
        <v>1.92</v>
      </c>
      <c r="I2248" t="n">
        <v>4</v>
      </c>
      <c r="J2248" t="n">
        <v>222.08</v>
      </c>
      <c r="K2248" t="n">
        <v>53.44</v>
      </c>
      <c r="L2248" t="n">
        <v>24</v>
      </c>
      <c r="M2248" t="n">
        <v>1</v>
      </c>
      <c r="N2248" t="n">
        <v>49.65</v>
      </c>
      <c r="O2248" t="n">
        <v>27624.44</v>
      </c>
      <c r="P2248" t="n">
        <v>75.7</v>
      </c>
      <c r="Q2248" t="n">
        <v>204.14</v>
      </c>
      <c r="R2248" t="n">
        <v>23.19</v>
      </c>
      <c r="S2248" t="n">
        <v>17.37</v>
      </c>
      <c r="T2248" t="n">
        <v>818.65</v>
      </c>
      <c r="U2248" t="n">
        <v>0.75</v>
      </c>
      <c r="V2248" t="n">
        <v>0.76</v>
      </c>
      <c r="W2248" t="n">
        <v>1.14</v>
      </c>
      <c r="X2248" t="n">
        <v>0.05</v>
      </c>
      <c r="Y2248" t="n">
        <v>1</v>
      </c>
      <c r="Z2248" t="n">
        <v>10</v>
      </c>
    </row>
    <row r="2249">
      <c r="A2249" t="n">
        <v>93</v>
      </c>
      <c r="B2249" t="n">
        <v>95</v>
      </c>
      <c r="C2249" t="inlineStr">
        <is>
          <t xml:space="preserve">CONCLUIDO	</t>
        </is>
      </c>
      <c r="D2249" t="n">
        <v>10.6876</v>
      </c>
      <c r="E2249" t="n">
        <v>9.359999999999999</v>
      </c>
      <c r="F2249" t="n">
        <v>6.74</v>
      </c>
      <c r="G2249" t="n">
        <v>101.09</v>
      </c>
      <c r="H2249" t="n">
        <v>1.94</v>
      </c>
      <c r="I2249" t="n">
        <v>4</v>
      </c>
      <c r="J2249" t="n">
        <v>222.5</v>
      </c>
      <c r="K2249" t="n">
        <v>53.44</v>
      </c>
      <c r="L2249" t="n">
        <v>24.25</v>
      </c>
      <c r="M2249" t="n">
        <v>1</v>
      </c>
      <c r="N2249" t="n">
        <v>49.81</v>
      </c>
      <c r="O2249" t="n">
        <v>27675.78</v>
      </c>
      <c r="P2249" t="n">
        <v>75.56999999999999</v>
      </c>
      <c r="Q2249" t="n">
        <v>204.14</v>
      </c>
      <c r="R2249" t="n">
        <v>23.24</v>
      </c>
      <c r="S2249" t="n">
        <v>17.37</v>
      </c>
      <c r="T2249" t="n">
        <v>840.17</v>
      </c>
      <c r="U2249" t="n">
        <v>0.75</v>
      </c>
      <c r="V2249" t="n">
        <v>0.76</v>
      </c>
      <c r="W2249" t="n">
        <v>1.14</v>
      </c>
      <c r="X2249" t="n">
        <v>0.05</v>
      </c>
      <c r="Y2249" t="n">
        <v>1</v>
      </c>
      <c r="Z2249" t="n">
        <v>10</v>
      </c>
    </row>
    <row r="2250">
      <c r="A2250" t="n">
        <v>94</v>
      </c>
      <c r="B2250" t="n">
        <v>95</v>
      </c>
      <c r="C2250" t="inlineStr">
        <is>
          <t xml:space="preserve">CONCLUIDO	</t>
        </is>
      </c>
      <c r="D2250" t="n">
        <v>10.6869</v>
      </c>
      <c r="E2250" t="n">
        <v>9.359999999999999</v>
      </c>
      <c r="F2250" t="n">
        <v>6.74</v>
      </c>
      <c r="G2250" t="n">
        <v>101.1</v>
      </c>
      <c r="H2250" t="n">
        <v>1.95</v>
      </c>
      <c r="I2250" t="n">
        <v>4</v>
      </c>
      <c r="J2250" t="n">
        <v>222.92</v>
      </c>
      <c r="K2250" t="n">
        <v>53.44</v>
      </c>
      <c r="L2250" t="n">
        <v>24.5</v>
      </c>
      <c r="M2250" t="n">
        <v>0</v>
      </c>
      <c r="N2250" t="n">
        <v>49.98</v>
      </c>
      <c r="O2250" t="n">
        <v>27727.05</v>
      </c>
      <c r="P2250" t="n">
        <v>75.42</v>
      </c>
      <c r="Q2250" t="n">
        <v>204.14</v>
      </c>
      <c r="R2250" t="n">
        <v>23.25</v>
      </c>
      <c r="S2250" t="n">
        <v>17.37</v>
      </c>
      <c r="T2250" t="n">
        <v>846.62</v>
      </c>
      <c r="U2250" t="n">
        <v>0.75</v>
      </c>
      <c r="V2250" t="n">
        <v>0.76</v>
      </c>
      <c r="W2250" t="n">
        <v>1.14</v>
      </c>
      <c r="X2250" t="n">
        <v>0.05</v>
      </c>
      <c r="Y2250" t="n">
        <v>1</v>
      </c>
      <c r="Z2250" t="n">
        <v>10</v>
      </c>
    </row>
    <row r="2251">
      <c r="A2251" t="n">
        <v>0</v>
      </c>
      <c r="B2251" t="n">
        <v>55</v>
      </c>
      <c r="C2251" t="inlineStr">
        <is>
          <t xml:space="preserve">CONCLUIDO	</t>
        </is>
      </c>
      <c r="D2251" t="n">
        <v>8.8626</v>
      </c>
      <c r="E2251" t="n">
        <v>11.28</v>
      </c>
      <c r="F2251" t="n">
        <v>7.84</v>
      </c>
      <c r="G2251" t="n">
        <v>8.25</v>
      </c>
      <c r="H2251" t="n">
        <v>0.15</v>
      </c>
      <c r="I2251" t="n">
        <v>57</v>
      </c>
      <c r="J2251" t="n">
        <v>116.05</v>
      </c>
      <c r="K2251" t="n">
        <v>43.4</v>
      </c>
      <c r="L2251" t="n">
        <v>1</v>
      </c>
      <c r="M2251" t="n">
        <v>55</v>
      </c>
      <c r="N2251" t="n">
        <v>16.65</v>
      </c>
      <c r="O2251" t="n">
        <v>14546.17</v>
      </c>
      <c r="P2251" t="n">
        <v>77.78</v>
      </c>
      <c r="Q2251" t="n">
        <v>204.19</v>
      </c>
      <c r="R2251" t="n">
        <v>57.49</v>
      </c>
      <c r="S2251" t="n">
        <v>17.37</v>
      </c>
      <c r="T2251" t="n">
        <v>17701.33</v>
      </c>
      <c r="U2251" t="n">
        <v>0.3</v>
      </c>
      <c r="V2251" t="n">
        <v>0.65</v>
      </c>
      <c r="W2251" t="n">
        <v>1.23</v>
      </c>
      <c r="X2251" t="n">
        <v>1.14</v>
      </c>
      <c r="Y2251" t="n">
        <v>1</v>
      </c>
      <c r="Z2251" t="n">
        <v>10</v>
      </c>
    </row>
    <row r="2252">
      <c r="A2252" t="n">
        <v>1</v>
      </c>
      <c r="B2252" t="n">
        <v>55</v>
      </c>
      <c r="C2252" t="inlineStr">
        <is>
          <t xml:space="preserve">CONCLUIDO	</t>
        </is>
      </c>
      <c r="D2252" t="n">
        <v>9.339</v>
      </c>
      <c r="E2252" t="n">
        <v>10.71</v>
      </c>
      <c r="F2252" t="n">
        <v>7.57</v>
      </c>
      <c r="G2252" t="n">
        <v>10.33</v>
      </c>
      <c r="H2252" t="n">
        <v>0.19</v>
      </c>
      <c r="I2252" t="n">
        <v>44</v>
      </c>
      <c r="J2252" t="n">
        <v>116.37</v>
      </c>
      <c r="K2252" t="n">
        <v>43.4</v>
      </c>
      <c r="L2252" t="n">
        <v>1.25</v>
      </c>
      <c r="M2252" t="n">
        <v>42</v>
      </c>
      <c r="N2252" t="n">
        <v>16.72</v>
      </c>
      <c r="O2252" t="n">
        <v>14585.96</v>
      </c>
      <c r="P2252" t="n">
        <v>74.81999999999999</v>
      </c>
      <c r="Q2252" t="n">
        <v>204.18</v>
      </c>
      <c r="R2252" t="n">
        <v>49.19</v>
      </c>
      <c r="S2252" t="n">
        <v>17.37</v>
      </c>
      <c r="T2252" t="n">
        <v>13617.93</v>
      </c>
      <c r="U2252" t="n">
        <v>0.35</v>
      </c>
      <c r="V2252" t="n">
        <v>0.67</v>
      </c>
      <c r="W2252" t="n">
        <v>1.21</v>
      </c>
      <c r="X2252" t="n">
        <v>0.88</v>
      </c>
      <c r="Y2252" t="n">
        <v>1</v>
      </c>
      <c r="Z2252" t="n">
        <v>10</v>
      </c>
    </row>
    <row r="2253">
      <c r="A2253" t="n">
        <v>2</v>
      </c>
      <c r="B2253" t="n">
        <v>55</v>
      </c>
      <c r="C2253" t="inlineStr">
        <is>
          <t xml:space="preserve">CONCLUIDO	</t>
        </is>
      </c>
      <c r="D2253" t="n">
        <v>9.670400000000001</v>
      </c>
      <c r="E2253" t="n">
        <v>10.34</v>
      </c>
      <c r="F2253" t="n">
        <v>7.4</v>
      </c>
      <c r="G2253" t="n">
        <v>12.33</v>
      </c>
      <c r="H2253" t="n">
        <v>0.23</v>
      </c>
      <c r="I2253" t="n">
        <v>36</v>
      </c>
      <c r="J2253" t="n">
        <v>116.69</v>
      </c>
      <c r="K2253" t="n">
        <v>43.4</v>
      </c>
      <c r="L2253" t="n">
        <v>1.5</v>
      </c>
      <c r="M2253" t="n">
        <v>34</v>
      </c>
      <c r="N2253" t="n">
        <v>16.79</v>
      </c>
      <c r="O2253" t="n">
        <v>14625.77</v>
      </c>
      <c r="P2253" t="n">
        <v>72.8</v>
      </c>
      <c r="Q2253" t="n">
        <v>204.18</v>
      </c>
      <c r="R2253" t="n">
        <v>43.65</v>
      </c>
      <c r="S2253" t="n">
        <v>17.37</v>
      </c>
      <c r="T2253" t="n">
        <v>10887.51</v>
      </c>
      <c r="U2253" t="n">
        <v>0.4</v>
      </c>
      <c r="V2253" t="n">
        <v>0.6899999999999999</v>
      </c>
      <c r="W2253" t="n">
        <v>1.2</v>
      </c>
      <c r="X2253" t="n">
        <v>0.7</v>
      </c>
      <c r="Y2253" t="n">
        <v>1</v>
      </c>
      <c r="Z2253" t="n">
        <v>10</v>
      </c>
    </row>
    <row r="2254">
      <c r="A2254" t="n">
        <v>3</v>
      </c>
      <c r="B2254" t="n">
        <v>55</v>
      </c>
      <c r="C2254" t="inlineStr">
        <is>
          <t xml:space="preserve">CONCLUIDO	</t>
        </is>
      </c>
      <c r="D2254" t="n">
        <v>9.8787</v>
      </c>
      <c r="E2254" t="n">
        <v>10.12</v>
      </c>
      <c r="F2254" t="n">
        <v>7.3</v>
      </c>
      <c r="G2254" t="n">
        <v>14.13</v>
      </c>
      <c r="H2254" t="n">
        <v>0.26</v>
      </c>
      <c r="I2254" t="n">
        <v>31</v>
      </c>
      <c r="J2254" t="n">
        <v>117.01</v>
      </c>
      <c r="K2254" t="n">
        <v>43.4</v>
      </c>
      <c r="L2254" t="n">
        <v>1.75</v>
      </c>
      <c r="M2254" t="n">
        <v>29</v>
      </c>
      <c r="N2254" t="n">
        <v>16.86</v>
      </c>
      <c r="O2254" t="n">
        <v>14665.62</v>
      </c>
      <c r="P2254" t="n">
        <v>71.48</v>
      </c>
      <c r="Q2254" t="n">
        <v>204.16</v>
      </c>
      <c r="R2254" t="n">
        <v>40.52</v>
      </c>
      <c r="S2254" t="n">
        <v>17.37</v>
      </c>
      <c r="T2254" t="n">
        <v>9346.4</v>
      </c>
      <c r="U2254" t="n">
        <v>0.43</v>
      </c>
      <c r="V2254" t="n">
        <v>0.7</v>
      </c>
      <c r="W2254" t="n">
        <v>1.19</v>
      </c>
      <c r="X2254" t="n">
        <v>0.61</v>
      </c>
      <c r="Y2254" t="n">
        <v>1</v>
      </c>
      <c r="Z2254" t="n">
        <v>10</v>
      </c>
    </row>
    <row r="2255">
      <c r="A2255" t="n">
        <v>4</v>
      </c>
      <c r="B2255" t="n">
        <v>55</v>
      </c>
      <c r="C2255" t="inlineStr">
        <is>
          <t xml:space="preserve">CONCLUIDO	</t>
        </is>
      </c>
      <c r="D2255" t="n">
        <v>10.0533</v>
      </c>
      <c r="E2255" t="n">
        <v>9.949999999999999</v>
      </c>
      <c r="F2255" t="n">
        <v>7.22</v>
      </c>
      <c r="G2255" t="n">
        <v>16.04</v>
      </c>
      <c r="H2255" t="n">
        <v>0.3</v>
      </c>
      <c r="I2255" t="n">
        <v>27</v>
      </c>
      <c r="J2255" t="n">
        <v>117.34</v>
      </c>
      <c r="K2255" t="n">
        <v>43.4</v>
      </c>
      <c r="L2255" t="n">
        <v>2</v>
      </c>
      <c r="M2255" t="n">
        <v>25</v>
      </c>
      <c r="N2255" t="n">
        <v>16.94</v>
      </c>
      <c r="O2255" t="n">
        <v>14705.49</v>
      </c>
      <c r="P2255" t="n">
        <v>70.44</v>
      </c>
      <c r="Q2255" t="n">
        <v>204.17</v>
      </c>
      <c r="R2255" t="n">
        <v>38.09</v>
      </c>
      <c r="S2255" t="n">
        <v>17.37</v>
      </c>
      <c r="T2255" t="n">
        <v>8150.21</v>
      </c>
      <c r="U2255" t="n">
        <v>0.46</v>
      </c>
      <c r="V2255" t="n">
        <v>0.71</v>
      </c>
      <c r="W2255" t="n">
        <v>1.18</v>
      </c>
      <c r="X2255" t="n">
        <v>0.53</v>
      </c>
      <c r="Y2255" t="n">
        <v>1</v>
      </c>
      <c r="Z2255" t="n">
        <v>10</v>
      </c>
    </row>
    <row r="2256">
      <c r="A2256" t="n">
        <v>5</v>
      </c>
      <c r="B2256" t="n">
        <v>55</v>
      </c>
      <c r="C2256" t="inlineStr">
        <is>
          <t xml:space="preserve">CONCLUIDO	</t>
        </is>
      </c>
      <c r="D2256" t="n">
        <v>10.2389</v>
      </c>
      <c r="E2256" t="n">
        <v>9.77</v>
      </c>
      <c r="F2256" t="n">
        <v>7.13</v>
      </c>
      <c r="G2256" t="n">
        <v>18.61</v>
      </c>
      <c r="H2256" t="n">
        <v>0.34</v>
      </c>
      <c r="I2256" t="n">
        <v>23</v>
      </c>
      <c r="J2256" t="n">
        <v>117.66</v>
      </c>
      <c r="K2256" t="n">
        <v>43.4</v>
      </c>
      <c r="L2256" t="n">
        <v>2.25</v>
      </c>
      <c r="M2256" t="n">
        <v>21</v>
      </c>
      <c r="N2256" t="n">
        <v>17.01</v>
      </c>
      <c r="O2256" t="n">
        <v>14745.39</v>
      </c>
      <c r="P2256" t="n">
        <v>69.19</v>
      </c>
      <c r="Q2256" t="n">
        <v>204.23</v>
      </c>
      <c r="R2256" t="n">
        <v>35.67</v>
      </c>
      <c r="S2256" t="n">
        <v>17.37</v>
      </c>
      <c r="T2256" t="n">
        <v>6961.87</v>
      </c>
      <c r="U2256" t="n">
        <v>0.49</v>
      </c>
      <c r="V2256" t="n">
        <v>0.72</v>
      </c>
      <c r="W2256" t="n">
        <v>1.17</v>
      </c>
      <c r="X2256" t="n">
        <v>0.44</v>
      </c>
      <c r="Y2256" t="n">
        <v>1</v>
      </c>
      <c r="Z2256" t="n">
        <v>10</v>
      </c>
    </row>
    <row r="2257">
      <c r="A2257" t="n">
        <v>6</v>
      </c>
      <c r="B2257" t="n">
        <v>55</v>
      </c>
      <c r="C2257" t="inlineStr">
        <is>
          <t xml:space="preserve">CONCLUIDO	</t>
        </is>
      </c>
      <c r="D2257" t="n">
        <v>10.3395</v>
      </c>
      <c r="E2257" t="n">
        <v>9.67</v>
      </c>
      <c r="F2257" t="n">
        <v>7.09</v>
      </c>
      <c r="G2257" t="n">
        <v>20.25</v>
      </c>
      <c r="H2257" t="n">
        <v>0.37</v>
      </c>
      <c r="I2257" t="n">
        <v>21</v>
      </c>
      <c r="J2257" t="n">
        <v>117.98</v>
      </c>
      <c r="K2257" t="n">
        <v>43.4</v>
      </c>
      <c r="L2257" t="n">
        <v>2.5</v>
      </c>
      <c r="M2257" t="n">
        <v>19</v>
      </c>
      <c r="N2257" t="n">
        <v>17.08</v>
      </c>
      <c r="O2257" t="n">
        <v>14785.31</v>
      </c>
      <c r="P2257" t="n">
        <v>68.48</v>
      </c>
      <c r="Q2257" t="n">
        <v>204.22</v>
      </c>
      <c r="R2257" t="n">
        <v>34.21</v>
      </c>
      <c r="S2257" t="n">
        <v>17.37</v>
      </c>
      <c r="T2257" t="n">
        <v>6243.98</v>
      </c>
      <c r="U2257" t="n">
        <v>0.51</v>
      </c>
      <c r="V2257" t="n">
        <v>0.72</v>
      </c>
      <c r="W2257" t="n">
        <v>1.17</v>
      </c>
      <c r="X2257" t="n">
        <v>0.39</v>
      </c>
      <c r="Y2257" t="n">
        <v>1</v>
      </c>
      <c r="Z2257" t="n">
        <v>10</v>
      </c>
    </row>
    <row r="2258">
      <c r="A2258" t="n">
        <v>7</v>
      </c>
      <c r="B2258" t="n">
        <v>55</v>
      </c>
      <c r="C2258" t="inlineStr">
        <is>
          <t xml:space="preserve">CONCLUIDO	</t>
        </is>
      </c>
      <c r="D2258" t="n">
        <v>10.436</v>
      </c>
      <c r="E2258" t="n">
        <v>9.58</v>
      </c>
      <c r="F2258" t="n">
        <v>7.04</v>
      </c>
      <c r="G2258" t="n">
        <v>22.24</v>
      </c>
      <c r="H2258" t="n">
        <v>0.41</v>
      </c>
      <c r="I2258" t="n">
        <v>19</v>
      </c>
      <c r="J2258" t="n">
        <v>118.31</v>
      </c>
      <c r="K2258" t="n">
        <v>43.4</v>
      </c>
      <c r="L2258" t="n">
        <v>2.75</v>
      </c>
      <c r="M2258" t="n">
        <v>17</v>
      </c>
      <c r="N2258" t="n">
        <v>17.16</v>
      </c>
      <c r="O2258" t="n">
        <v>14825.26</v>
      </c>
      <c r="P2258" t="n">
        <v>67.77</v>
      </c>
      <c r="Q2258" t="n">
        <v>204.15</v>
      </c>
      <c r="R2258" t="n">
        <v>32.93</v>
      </c>
      <c r="S2258" t="n">
        <v>17.37</v>
      </c>
      <c r="T2258" t="n">
        <v>5611.42</v>
      </c>
      <c r="U2258" t="n">
        <v>0.53</v>
      </c>
      <c r="V2258" t="n">
        <v>0.72</v>
      </c>
      <c r="W2258" t="n">
        <v>1.16</v>
      </c>
      <c r="X2258" t="n">
        <v>0.35</v>
      </c>
      <c r="Y2258" t="n">
        <v>1</v>
      </c>
      <c r="Z2258" t="n">
        <v>10</v>
      </c>
    </row>
    <row r="2259">
      <c r="A2259" t="n">
        <v>8</v>
      </c>
      <c r="B2259" t="n">
        <v>55</v>
      </c>
      <c r="C2259" t="inlineStr">
        <is>
          <t xml:space="preserve">CONCLUIDO	</t>
        </is>
      </c>
      <c r="D2259" t="n">
        <v>10.5282</v>
      </c>
      <c r="E2259" t="n">
        <v>9.5</v>
      </c>
      <c r="F2259" t="n">
        <v>7.01</v>
      </c>
      <c r="G2259" t="n">
        <v>24.73</v>
      </c>
      <c r="H2259" t="n">
        <v>0.45</v>
      </c>
      <c r="I2259" t="n">
        <v>17</v>
      </c>
      <c r="J2259" t="n">
        <v>118.63</v>
      </c>
      <c r="K2259" t="n">
        <v>43.4</v>
      </c>
      <c r="L2259" t="n">
        <v>3</v>
      </c>
      <c r="M2259" t="n">
        <v>15</v>
      </c>
      <c r="N2259" t="n">
        <v>17.23</v>
      </c>
      <c r="O2259" t="n">
        <v>14865.24</v>
      </c>
      <c r="P2259" t="n">
        <v>66.84999999999999</v>
      </c>
      <c r="Q2259" t="n">
        <v>204.15</v>
      </c>
      <c r="R2259" t="n">
        <v>31.47</v>
      </c>
      <c r="S2259" t="n">
        <v>17.37</v>
      </c>
      <c r="T2259" t="n">
        <v>4894.42</v>
      </c>
      <c r="U2259" t="n">
        <v>0.55</v>
      </c>
      <c r="V2259" t="n">
        <v>0.73</v>
      </c>
      <c r="W2259" t="n">
        <v>1.17</v>
      </c>
      <c r="X2259" t="n">
        <v>0.32</v>
      </c>
      <c r="Y2259" t="n">
        <v>1</v>
      </c>
      <c r="Z2259" t="n">
        <v>10</v>
      </c>
    </row>
    <row r="2260">
      <c r="A2260" t="n">
        <v>9</v>
      </c>
      <c r="B2260" t="n">
        <v>55</v>
      </c>
      <c r="C2260" t="inlineStr">
        <is>
          <t xml:space="preserve">CONCLUIDO	</t>
        </is>
      </c>
      <c r="D2260" t="n">
        <v>10.5783</v>
      </c>
      <c r="E2260" t="n">
        <v>9.449999999999999</v>
      </c>
      <c r="F2260" t="n">
        <v>6.99</v>
      </c>
      <c r="G2260" t="n">
        <v>26.2</v>
      </c>
      <c r="H2260" t="n">
        <v>0.48</v>
      </c>
      <c r="I2260" t="n">
        <v>16</v>
      </c>
      <c r="J2260" t="n">
        <v>118.96</v>
      </c>
      <c r="K2260" t="n">
        <v>43.4</v>
      </c>
      <c r="L2260" t="n">
        <v>3.25</v>
      </c>
      <c r="M2260" t="n">
        <v>14</v>
      </c>
      <c r="N2260" t="n">
        <v>17.31</v>
      </c>
      <c r="O2260" t="n">
        <v>14905.25</v>
      </c>
      <c r="P2260" t="n">
        <v>66.54000000000001</v>
      </c>
      <c r="Q2260" t="n">
        <v>204.15</v>
      </c>
      <c r="R2260" t="n">
        <v>31.23</v>
      </c>
      <c r="S2260" t="n">
        <v>17.37</v>
      </c>
      <c r="T2260" t="n">
        <v>4775.7</v>
      </c>
      <c r="U2260" t="n">
        <v>0.5600000000000001</v>
      </c>
      <c r="V2260" t="n">
        <v>0.73</v>
      </c>
      <c r="W2260" t="n">
        <v>1.16</v>
      </c>
      <c r="X2260" t="n">
        <v>0.3</v>
      </c>
      <c r="Y2260" t="n">
        <v>1</v>
      </c>
      <c r="Z2260" t="n">
        <v>10</v>
      </c>
    </row>
    <row r="2261">
      <c r="A2261" t="n">
        <v>10</v>
      </c>
      <c r="B2261" t="n">
        <v>55</v>
      </c>
      <c r="C2261" t="inlineStr">
        <is>
          <t xml:space="preserve">CONCLUIDO	</t>
        </is>
      </c>
      <c r="D2261" t="n">
        <v>10.6333</v>
      </c>
      <c r="E2261" t="n">
        <v>9.4</v>
      </c>
      <c r="F2261" t="n">
        <v>6.96</v>
      </c>
      <c r="G2261" t="n">
        <v>27.85</v>
      </c>
      <c r="H2261" t="n">
        <v>0.52</v>
      </c>
      <c r="I2261" t="n">
        <v>15</v>
      </c>
      <c r="J2261" t="n">
        <v>119.28</v>
      </c>
      <c r="K2261" t="n">
        <v>43.4</v>
      </c>
      <c r="L2261" t="n">
        <v>3.5</v>
      </c>
      <c r="M2261" t="n">
        <v>13</v>
      </c>
      <c r="N2261" t="n">
        <v>17.38</v>
      </c>
      <c r="O2261" t="n">
        <v>14945.29</v>
      </c>
      <c r="P2261" t="n">
        <v>66.04000000000001</v>
      </c>
      <c r="Q2261" t="n">
        <v>204.14</v>
      </c>
      <c r="R2261" t="n">
        <v>30.18</v>
      </c>
      <c r="S2261" t="n">
        <v>17.37</v>
      </c>
      <c r="T2261" t="n">
        <v>4256.71</v>
      </c>
      <c r="U2261" t="n">
        <v>0.58</v>
      </c>
      <c r="V2261" t="n">
        <v>0.73</v>
      </c>
      <c r="W2261" t="n">
        <v>1.16</v>
      </c>
      <c r="X2261" t="n">
        <v>0.27</v>
      </c>
      <c r="Y2261" t="n">
        <v>1</v>
      </c>
      <c r="Z2261" t="n">
        <v>10</v>
      </c>
    </row>
    <row r="2262">
      <c r="A2262" t="n">
        <v>11</v>
      </c>
      <c r="B2262" t="n">
        <v>55</v>
      </c>
      <c r="C2262" t="inlineStr">
        <is>
          <t xml:space="preserve">CONCLUIDO	</t>
        </is>
      </c>
      <c r="D2262" t="n">
        <v>10.6752</v>
      </c>
      <c r="E2262" t="n">
        <v>9.369999999999999</v>
      </c>
      <c r="F2262" t="n">
        <v>6.95</v>
      </c>
      <c r="G2262" t="n">
        <v>29.78</v>
      </c>
      <c r="H2262" t="n">
        <v>0.55</v>
      </c>
      <c r="I2262" t="n">
        <v>14</v>
      </c>
      <c r="J2262" t="n">
        <v>119.61</v>
      </c>
      <c r="K2262" t="n">
        <v>43.4</v>
      </c>
      <c r="L2262" t="n">
        <v>3.75</v>
      </c>
      <c r="M2262" t="n">
        <v>12</v>
      </c>
      <c r="N2262" t="n">
        <v>17.46</v>
      </c>
      <c r="O2262" t="n">
        <v>14985.35</v>
      </c>
      <c r="P2262" t="n">
        <v>65.75</v>
      </c>
      <c r="Q2262" t="n">
        <v>204.16</v>
      </c>
      <c r="R2262" t="n">
        <v>29.79</v>
      </c>
      <c r="S2262" t="n">
        <v>17.37</v>
      </c>
      <c r="T2262" t="n">
        <v>4069.59</v>
      </c>
      <c r="U2262" t="n">
        <v>0.58</v>
      </c>
      <c r="V2262" t="n">
        <v>0.73</v>
      </c>
      <c r="W2262" t="n">
        <v>1.16</v>
      </c>
      <c r="X2262" t="n">
        <v>0.26</v>
      </c>
      <c r="Y2262" t="n">
        <v>1</v>
      </c>
      <c r="Z2262" t="n">
        <v>10</v>
      </c>
    </row>
    <row r="2263">
      <c r="A2263" t="n">
        <v>12</v>
      </c>
      <c r="B2263" t="n">
        <v>55</v>
      </c>
      <c r="C2263" t="inlineStr">
        <is>
          <t xml:space="preserve">CONCLUIDO	</t>
        </is>
      </c>
      <c r="D2263" t="n">
        <v>10.7188</v>
      </c>
      <c r="E2263" t="n">
        <v>9.33</v>
      </c>
      <c r="F2263" t="n">
        <v>6.93</v>
      </c>
      <c r="G2263" t="n">
        <v>32.01</v>
      </c>
      <c r="H2263" t="n">
        <v>0.59</v>
      </c>
      <c r="I2263" t="n">
        <v>13</v>
      </c>
      <c r="J2263" t="n">
        <v>119.93</v>
      </c>
      <c r="K2263" t="n">
        <v>43.4</v>
      </c>
      <c r="L2263" t="n">
        <v>4</v>
      </c>
      <c r="M2263" t="n">
        <v>11</v>
      </c>
      <c r="N2263" t="n">
        <v>17.53</v>
      </c>
      <c r="O2263" t="n">
        <v>15025.44</v>
      </c>
      <c r="P2263" t="n">
        <v>65.17</v>
      </c>
      <c r="Q2263" t="n">
        <v>204.15</v>
      </c>
      <c r="R2263" t="n">
        <v>29.37</v>
      </c>
      <c r="S2263" t="n">
        <v>17.37</v>
      </c>
      <c r="T2263" t="n">
        <v>3864.75</v>
      </c>
      <c r="U2263" t="n">
        <v>0.59</v>
      </c>
      <c r="V2263" t="n">
        <v>0.74</v>
      </c>
      <c r="W2263" t="n">
        <v>1.16</v>
      </c>
      <c r="X2263" t="n">
        <v>0.24</v>
      </c>
      <c r="Y2263" t="n">
        <v>1</v>
      </c>
      <c r="Z2263" t="n">
        <v>10</v>
      </c>
    </row>
    <row r="2264">
      <c r="A2264" t="n">
        <v>13</v>
      </c>
      <c r="B2264" t="n">
        <v>55</v>
      </c>
      <c r="C2264" t="inlineStr">
        <is>
          <t xml:space="preserve">CONCLUIDO	</t>
        </is>
      </c>
      <c r="D2264" t="n">
        <v>10.7713</v>
      </c>
      <c r="E2264" t="n">
        <v>9.279999999999999</v>
      </c>
      <c r="F2264" t="n">
        <v>6.91</v>
      </c>
      <c r="G2264" t="n">
        <v>34.57</v>
      </c>
      <c r="H2264" t="n">
        <v>0.62</v>
      </c>
      <c r="I2264" t="n">
        <v>12</v>
      </c>
      <c r="J2264" t="n">
        <v>120.26</v>
      </c>
      <c r="K2264" t="n">
        <v>43.4</v>
      </c>
      <c r="L2264" t="n">
        <v>4.25</v>
      </c>
      <c r="M2264" t="n">
        <v>10</v>
      </c>
      <c r="N2264" t="n">
        <v>17.61</v>
      </c>
      <c r="O2264" t="n">
        <v>15065.56</v>
      </c>
      <c r="P2264" t="n">
        <v>64.67</v>
      </c>
      <c r="Q2264" t="n">
        <v>204.14</v>
      </c>
      <c r="R2264" t="n">
        <v>28.82</v>
      </c>
      <c r="S2264" t="n">
        <v>17.37</v>
      </c>
      <c r="T2264" t="n">
        <v>3594.31</v>
      </c>
      <c r="U2264" t="n">
        <v>0.6</v>
      </c>
      <c r="V2264" t="n">
        <v>0.74</v>
      </c>
      <c r="W2264" t="n">
        <v>1.15</v>
      </c>
      <c r="X2264" t="n">
        <v>0.22</v>
      </c>
      <c r="Y2264" t="n">
        <v>1</v>
      </c>
      <c r="Z2264" t="n">
        <v>10</v>
      </c>
    </row>
    <row r="2265">
      <c r="A2265" t="n">
        <v>14</v>
      </c>
      <c r="B2265" t="n">
        <v>55</v>
      </c>
      <c r="C2265" t="inlineStr">
        <is>
          <t xml:space="preserve">CONCLUIDO	</t>
        </is>
      </c>
      <c r="D2265" t="n">
        <v>10.772</v>
      </c>
      <c r="E2265" t="n">
        <v>9.279999999999999</v>
      </c>
      <c r="F2265" t="n">
        <v>6.91</v>
      </c>
      <c r="G2265" t="n">
        <v>34.56</v>
      </c>
      <c r="H2265" t="n">
        <v>0.66</v>
      </c>
      <c r="I2265" t="n">
        <v>12</v>
      </c>
      <c r="J2265" t="n">
        <v>120.58</v>
      </c>
      <c r="K2265" t="n">
        <v>43.4</v>
      </c>
      <c r="L2265" t="n">
        <v>4.5</v>
      </c>
      <c r="M2265" t="n">
        <v>10</v>
      </c>
      <c r="N2265" t="n">
        <v>17.68</v>
      </c>
      <c r="O2265" t="n">
        <v>15105.7</v>
      </c>
      <c r="P2265" t="n">
        <v>64.23999999999999</v>
      </c>
      <c r="Q2265" t="n">
        <v>204.14</v>
      </c>
      <c r="R2265" t="n">
        <v>28.72</v>
      </c>
      <c r="S2265" t="n">
        <v>17.37</v>
      </c>
      <c r="T2265" t="n">
        <v>3541.66</v>
      </c>
      <c r="U2265" t="n">
        <v>0.6</v>
      </c>
      <c r="V2265" t="n">
        <v>0.74</v>
      </c>
      <c r="W2265" t="n">
        <v>1.16</v>
      </c>
      <c r="X2265" t="n">
        <v>0.22</v>
      </c>
      <c r="Y2265" t="n">
        <v>1</v>
      </c>
      <c r="Z2265" t="n">
        <v>10</v>
      </c>
    </row>
    <row r="2266">
      <c r="A2266" t="n">
        <v>15</v>
      </c>
      <c r="B2266" t="n">
        <v>55</v>
      </c>
      <c r="C2266" t="inlineStr">
        <is>
          <t xml:space="preserve">CONCLUIDO	</t>
        </is>
      </c>
      <c r="D2266" t="n">
        <v>10.832</v>
      </c>
      <c r="E2266" t="n">
        <v>9.23</v>
      </c>
      <c r="F2266" t="n">
        <v>6.88</v>
      </c>
      <c r="G2266" t="n">
        <v>37.55</v>
      </c>
      <c r="H2266" t="n">
        <v>0.6899999999999999</v>
      </c>
      <c r="I2266" t="n">
        <v>11</v>
      </c>
      <c r="J2266" t="n">
        <v>120.91</v>
      </c>
      <c r="K2266" t="n">
        <v>43.4</v>
      </c>
      <c r="L2266" t="n">
        <v>4.75</v>
      </c>
      <c r="M2266" t="n">
        <v>9</v>
      </c>
      <c r="N2266" t="n">
        <v>17.76</v>
      </c>
      <c r="O2266" t="n">
        <v>15145.88</v>
      </c>
      <c r="P2266" t="n">
        <v>63.72</v>
      </c>
      <c r="Q2266" t="n">
        <v>204.17</v>
      </c>
      <c r="R2266" t="n">
        <v>27.64</v>
      </c>
      <c r="S2266" t="n">
        <v>17.37</v>
      </c>
      <c r="T2266" t="n">
        <v>3004.95</v>
      </c>
      <c r="U2266" t="n">
        <v>0.63</v>
      </c>
      <c r="V2266" t="n">
        <v>0.74</v>
      </c>
      <c r="W2266" t="n">
        <v>1.16</v>
      </c>
      <c r="X2266" t="n">
        <v>0.19</v>
      </c>
      <c r="Y2266" t="n">
        <v>1</v>
      </c>
      <c r="Z2266" t="n">
        <v>10</v>
      </c>
    </row>
    <row r="2267">
      <c r="A2267" t="n">
        <v>16</v>
      </c>
      <c r="B2267" t="n">
        <v>55</v>
      </c>
      <c r="C2267" t="inlineStr">
        <is>
          <t xml:space="preserve">CONCLUIDO	</t>
        </is>
      </c>
      <c r="D2267" t="n">
        <v>10.8903</v>
      </c>
      <c r="E2267" t="n">
        <v>9.18</v>
      </c>
      <c r="F2267" t="n">
        <v>6.86</v>
      </c>
      <c r="G2267" t="n">
        <v>41.16</v>
      </c>
      <c r="H2267" t="n">
        <v>0.73</v>
      </c>
      <c r="I2267" t="n">
        <v>10</v>
      </c>
      <c r="J2267" t="n">
        <v>121.23</v>
      </c>
      <c r="K2267" t="n">
        <v>43.4</v>
      </c>
      <c r="L2267" t="n">
        <v>5</v>
      </c>
      <c r="M2267" t="n">
        <v>8</v>
      </c>
      <c r="N2267" t="n">
        <v>17.83</v>
      </c>
      <c r="O2267" t="n">
        <v>15186.08</v>
      </c>
      <c r="P2267" t="n">
        <v>62.81</v>
      </c>
      <c r="Q2267" t="n">
        <v>204.14</v>
      </c>
      <c r="R2267" t="n">
        <v>27.17</v>
      </c>
      <c r="S2267" t="n">
        <v>17.37</v>
      </c>
      <c r="T2267" t="n">
        <v>2775.04</v>
      </c>
      <c r="U2267" t="n">
        <v>0.64</v>
      </c>
      <c r="V2267" t="n">
        <v>0.74</v>
      </c>
      <c r="W2267" t="n">
        <v>1.15</v>
      </c>
      <c r="X2267" t="n">
        <v>0.17</v>
      </c>
      <c r="Y2267" t="n">
        <v>1</v>
      </c>
      <c r="Z2267" t="n">
        <v>10</v>
      </c>
    </row>
    <row r="2268">
      <c r="A2268" t="n">
        <v>17</v>
      </c>
      <c r="B2268" t="n">
        <v>55</v>
      </c>
      <c r="C2268" t="inlineStr">
        <is>
          <t xml:space="preserve">CONCLUIDO	</t>
        </is>
      </c>
      <c r="D2268" t="n">
        <v>10.8834</v>
      </c>
      <c r="E2268" t="n">
        <v>9.19</v>
      </c>
      <c r="F2268" t="n">
        <v>6.87</v>
      </c>
      <c r="G2268" t="n">
        <v>41.19</v>
      </c>
      <c r="H2268" t="n">
        <v>0.76</v>
      </c>
      <c r="I2268" t="n">
        <v>10</v>
      </c>
      <c r="J2268" t="n">
        <v>121.56</v>
      </c>
      <c r="K2268" t="n">
        <v>43.4</v>
      </c>
      <c r="L2268" t="n">
        <v>5.25</v>
      </c>
      <c r="M2268" t="n">
        <v>8</v>
      </c>
      <c r="N2268" t="n">
        <v>17.91</v>
      </c>
      <c r="O2268" t="n">
        <v>15226.31</v>
      </c>
      <c r="P2268" t="n">
        <v>62.74</v>
      </c>
      <c r="Q2268" t="n">
        <v>204.14</v>
      </c>
      <c r="R2268" t="n">
        <v>27.24</v>
      </c>
      <c r="S2268" t="n">
        <v>17.37</v>
      </c>
      <c r="T2268" t="n">
        <v>2813.75</v>
      </c>
      <c r="U2268" t="n">
        <v>0.64</v>
      </c>
      <c r="V2268" t="n">
        <v>0.74</v>
      </c>
      <c r="W2268" t="n">
        <v>1.15</v>
      </c>
      <c r="X2268" t="n">
        <v>0.17</v>
      </c>
      <c r="Y2268" t="n">
        <v>1</v>
      </c>
      <c r="Z2268" t="n">
        <v>10</v>
      </c>
    </row>
    <row r="2269">
      <c r="A2269" t="n">
        <v>18</v>
      </c>
      <c r="B2269" t="n">
        <v>55</v>
      </c>
      <c r="C2269" t="inlineStr">
        <is>
          <t xml:space="preserve">CONCLUIDO	</t>
        </is>
      </c>
      <c r="D2269" t="n">
        <v>10.8751</v>
      </c>
      <c r="E2269" t="n">
        <v>9.199999999999999</v>
      </c>
      <c r="F2269" t="n">
        <v>6.87</v>
      </c>
      <c r="G2269" t="n">
        <v>41.23</v>
      </c>
      <c r="H2269" t="n">
        <v>0.8</v>
      </c>
      <c r="I2269" t="n">
        <v>10</v>
      </c>
      <c r="J2269" t="n">
        <v>121.89</v>
      </c>
      <c r="K2269" t="n">
        <v>43.4</v>
      </c>
      <c r="L2269" t="n">
        <v>5.5</v>
      </c>
      <c r="M2269" t="n">
        <v>8</v>
      </c>
      <c r="N2269" t="n">
        <v>17.99</v>
      </c>
      <c r="O2269" t="n">
        <v>15266.56</v>
      </c>
      <c r="P2269" t="n">
        <v>62.42</v>
      </c>
      <c r="Q2269" t="n">
        <v>204.15</v>
      </c>
      <c r="R2269" t="n">
        <v>27.32</v>
      </c>
      <c r="S2269" t="n">
        <v>17.37</v>
      </c>
      <c r="T2269" t="n">
        <v>2852.14</v>
      </c>
      <c r="U2269" t="n">
        <v>0.64</v>
      </c>
      <c r="V2269" t="n">
        <v>0.74</v>
      </c>
      <c r="W2269" t="n">
        <v>1.16</v>
      </c>
      <c r="X2269" t="n">
        <v>0.18</v>
      </c>
      <c r="Y2269" t="n">
        <v>1</v>
      </c>
      <c r="Z2269" t="n">
        <v>10</v>
      </c>
    </row>
    <row r="2270">
      <c r="A2270" t="n">
        <v>19</v>
      </c>
      <c r="B2270" t="n">
        <v>55</v>
      </c>
      <c r="C2270" t="inlineStr">
        <is>
          <t xml:space="preserve">CONCLUIDO	</t>
        </is>
      </c>
      <c r="D2270" t="n">
        <v>10.916</v>
      </c>
      <c r="E2270" t="n">
        <v>9.16</v>
      </c>
      <c r="F2270" t="n">
        <v>6.86</v>
      </c>
      <c r="G2270" t="n">
        <v>45.74</v>
      </c>
      <c r="H2270" t="n">
        <v>0.83</v>
      </c>
      <c r="I2270" t="n">
        <v>9</v>
      </c>
      <c r="J2270" t="n">
        <v>122.21</v>
      </c>
      <c r="K2270" t="n">
        <v>43.4</v>
      </c>
      <c r="L2270" t="n">
        <v>5.75</v>
      </c>
      <c r="M2270" t="n">
        <v>7</v>
      </c>
      <c r="N2270" t="n">
        <v>18.06</v>
      </c>
      <c r="O2270" t="n">
        <v>15306.85</v>
      </c>
      <c r="P2270" t="n">
        <v>62.39</v>
      </c>
      <c r="Q2270" t="n">
        <v>204.14</v>
      </c>
      <c r="R2270" t="n">
        <v>27.13</v>
      </c>
      <c r="S2270" t="n">
        <v>17.37</v>
      </c>
      <c r="T2270" t="n">
        <v>2761.53</v>
      </c>
      <c r="U2270" t="n">
        <v>0.64</v>
      </c>
      <c r="V2270" t="n">
        <v>0.74</v>
      </c>
      <c r="W2270" t="n">
        <v>1.15</v>
      </c>
      <c r="X2270" t="n">
        <v>0.17</v>
      </c>
      <c r="Y2270" t="n">
        <v>1</v>
      </c>
      <c r="Z2270" t="n">
        <v>10</v>
      </c>
    </row>
    <row r="2271">
      <c r="A2271" t="n">
        <v>20</v>
      </c>
      <c r="B2271" t="n">
        <v>55</v>
      </c>
      <c r="C2271" t="inlineStr">
        <is>
          <t xml:space="preserve">CONCLUIDO	</t>
        </is>
      </c>
      <c r="D2271" t="n">
        <v>10.9243</v>
      </c>
      <c r="E2271" t="n">
        <v>9.15</v>
      </c>
      <c r="F2271" t="n">
        <v>6.85</v>
      </c>
      <c r="G2271" t="n">
        <v>45.7</v>
      </c>
      <c r="H2271" t="n">
        <v>0.86</v>
      </c>
      <c r="I2271" t="n">
        <v>9</v>
      </c>
      <c r="J2271" t="n">
        <v>122.54</v>
      </c>
      <c r="K2271" t="n">
        <v>43.4</v>
      </c>
      <c r="L2271" t="n">
        <v>6</v>
      </c>
      <c r="M2271" t="n">
        <v>7</v>
      </c>
      <c r="N2271" t="n">
        <v>18.14</v>
      </c>
      <c r="O2271" t="n">
        <v>15347.16</v>
      </c>
      <c r="P2271" t="n">
        <v>61.89</v>
      </c>
      <c r="Q2271" t="n">
        <v>204.14</v>
      </c>
      <c r="R2271" t="n">
        <v>27.02</v>
      </c>
      <c r="S2271" t="n">
        <v>17.37</v>
      </c>
      <c r="T2271" t="n">
        <v>2706.48</v>
      </c>
      <c r="U2271" t="n">
        <v>0.64</v>
      </c>
      <c r="V2271" t="n">
        <v>0.74</v>
      </c>
      <c r="W2271" t="n">
        <v>1.15</v>
      </c>
      <c r="X2271" t="n">
        <v>0.16</v>
      </c>
      <c r="Y2271" t="n">
        <v>1</v>
      </c>
      <c r="Z2271" t="n">
        <v>10</v>
      </c>
    </row>
    <row r="2272">
      <c r="A2272" t="n">
        <v>21</v>
      </c>
      <c r="B2272" t="n">
        <v>55</v>
      </c>
      <c r="C2272" t="inlineStr">
        <is>
          <t xml:space="preserve">CONCLUIDO	</t>
        </is>
      </c>
      <c r="D2272" t="n">
        <v>10.9756</v>
      </c>
      <c r="E2272" t="n">
        <v>9.109999999999999</v>
      </c>
      <c r="F2272" t="n">
        <v>6.84</v>
      </c>
      <c r="G2272" t="n">
        <v>51.27</v>
      </c>
      <c r="H2272" t="n">
        <v>0.9</v>
      </c>
      <c r="I2272" t="n">
        <v>8</v>
      </c>
      <c r="J2272" t="n">
        <v>122.87</v>
      </c>
      <c r="K2272" t="n">
        <v>43.4</v>
      </c>
      <c r="L2272" t="n">
        <v>6.25</v>
      </c>
      <c r="M2272" t="n">
        <v>6</v>
      </c>
      <c r="N2272" t="n">
        <v>18.22</v>
      </c>
      <c r="O2272" t="n">
        <v>15387.5</v>
      </c>
      <c r="P2272" t="n">
        <v>61.06</v>
      </c>
      <c r="Q2272" t="n">
        <v>204.16</v>
      </c>
      <c r="R2272" t="n">
        <v>26.37</v>
      </c>
      <c r="S2272" t="n">
        <v>17.37</v>
      </c>
      <c r="T2272" t="n">
        <v>2385.49</v>
      </c>
      <c r="U2272" t="n">
        <v>0.66</v>
      </c>
      <c r="V2272" t="n">
        <v>0.75</v>
      </c>
      <c r="W2272" t="n">
        <v>1.15</v>
      </c>
      <c r="X2272" t="n">
        <v>0.14</v>
      </c>
      <c r="Y2272" t="n">
        <v>1</v>
      </c>
      <c r="Z2272" t="n">
        <v>10</v>
      </c>
    </row>
    <row r="2273">
      <c r="A2273" t="n">
        <v>22</v>
      </c>
      <c r="B2273" t="n">
        <v>55</v>
      </c>
      <c r="C2273" t="inlineStr">
        <is>
          <t xml:space="preserve">CONCLUIDO	</t>
        </is>
      </c>
      <c r="D2273" t="n">
        <v>10.993</v>
      </c>
      <c r="E2273" t="n">
        <v>9.1</v>
      </c>
      <c r="F2273" t="n">
        <v>6.82</v>
      </c>
      <c r="G2273" t="n">
        <v>51.16</v>
      </c>
      <c r="H2273" t="n">
        <v>0.93</v>
      </c>
      <c r="I2273" t="n">
        <v>8</v>
      </c>
      <c r="J2273" t="n">
        <v>123.19</v>
      </c>
      <c r="K2273" t="n">
        <v>43.4</v>
      </c>
      <c r="L2273" t="n">
        <v>6.5</v>
      </c>
      <c r="M2273" t="n">
        <v>6</v>
      </c>
      <c r="N2273" t="n">
        <v>18.29</v>
      </c>
      <c r="O2273" t="n">
        <v>15427.87</v>
      </c>
      <c r="P2273" t="n">
        <v>60.55</v>
      </c>
      <c r="Q2273" t="n">
        <v>204.14</v>
      </c>
      <c r="R2273" t="n">
        <v>25.89</v>
      </c>
      <c r="S2273" t="n">
        <v>17.37</v>
      </c>
      <c r="T2273" t="n">
        <v>2148.17</v>
      </c>
      <c r="U2273" t="n">
        <v>0.67</v>
      </c>
      <c r="V2273" t="n">
        <v>0.75</v>
      </c>
      <c r="W2273" t="n">
        <v>1.15</v>
      </c>
      <c r="X2273" t="n">
        <v>0.13</v>
      </c>
      <c r="Y2273" t="n">
        <v>1</v>
      </c>
      <c r="Z2273" t="n">
        <v>10</v>
      </c>
    </row>
    <row r="2274">
      <c r="A2274" t="n">
        <v>23</v>
      </c>
      <c r="B2274" t="n">
        <v>55</v>
      </c>
      <c r="C2274" t="inlineStr">
        <is>
          <t xml:space="preserve">CONCLUIDO	</t>
        </is>
      </c>
      <c r="D2274" t="n">
        <v>10.9813</v>
      </c>
      <c r="E2274" t="n">
        <v>9.109999999999999</v>
      </c>
      <c r="F2274" t="n">
        <v>6.83</v>
      </c>
      <c r="G2274" t="n">
        <v>51.23</v>
      </c>
      <c r="H2274" t="n">
        <v>0.96</v>
      </c>
      <c r="I2274" t="n">
        <v>8</v>
      </c>
      <c r="J2274" t="n">
        <v>123.52</v>
      </c>
      <c r="K2274" t="n">
        <v>43.4</v>
      </c>
      <c r="L2274" t="n">
        <v>6.75</v>
      </c>
      <c r="M2274" t="n">
        <v>6</v>
      </c>
      <c r="N2274" t="n">
        <v>18.37</v>
      </c>
      <c r="O2274" t="n">
        <v>15468.27</v>
      </c>
      <c r="P2274" t="n">
        <v>60.27</v>
      </c>
      <c r="Q2274" t="n">
        <v>204.14</v>
      </c>
      <c r="R2274" t="n">
        <v>26.08</v>
      </c>
      <c r="S2274" t="n">
        <v>17.37</v>
      </c>
      <c r="T2274" t="n">
        <v>2243.64</v>
      </c>
      <c r="U2274" t="n">
        <v>0.67</v>
      </c>
      <c r="V2274" t="n">
        <v>0.75</v>
      </c>
      <c r="W2274" t="n">
        <v>1.15</v>
      </c>
      <c r="X2274" t="n">
        <v>0.14</v>
      </c>
      <c r="Y2274" t="n">
        <v>1</v>
      </c>
      <c r="Z2274" t="n">
        <v>10</v>
      </c>
    </row>
    <row r="2275">
      <c r="A2275" t="n">
        <v>24</v>
      </c>
      <c r="B2275" t="n">
        <v>55</v>
      </c>
      <c r="C2275" t="inlineStr">
        <is>
          <t xml:space="preserve">CONCLUIDO	</t>
        </is>
      </c>
      <c r="D2275" t="n">
        <v>10.9806</v>
      </c>
      <c r="E2275" t="n">
        <v>9.109999999999999</v>
      </c>
      <c r="F2275" t="n">
        <v>6.83</v>
      </c>
      <c r="G2275" t="n">
        <v>51.24</v>
      </c>
      <c r="H2275" t="n">
        <v>1</v>
      </c>
      <c r="I2275" t="n">
        <v>8</v>
      </c>
      <c r="J2275" t="n">
        <v>123.85</v>
      </c>
      <c r="K2275" t="n">
        <v>43.4</v>
      </c>
      <c r="L2275" t="n">
        <v>7</v>
      </c>
      <c r="M2275" t="n">
        <v>6</v>
      </c>
      <c r="N2275" t="n">
        <v>18.45</v>
      </c>
      <c r="O2275" t="n">
        <v>15508.69</v>
      </c>
      <c r="P2275" t="n">
        <v>59.83</v>
      </c>
      <c r="Q2275" t="n">
        <v>204.14</v>
      </c>
      <c r="R2275" t="n">
        <v>26.09</v>
      </c>
      <c r="S2275" t="n">
        <v>17.37</v>
      </c>
      <c r="T2275" t="n">
        <v>2248.42</v>
      </c>
      <c r="U2275" t="n">
        <v>0.67</v>
      </c>
      <c r="V2275" t="n">
        <v>0.75</v>
      </c>
      <c r="W2275" t="n">
        <v>1.15</v>
      </c>
      <c r="X2275" t="n">
        <v>0.14</v>
      </c>
      <c r="Y2275" t="n">
        <v>1</v>
      </c>
      <c r="Z2275" t="n">
        <v>10</v>
      </c>
    </row>
    <row r="2276">
      <c r="A2276" t="n">
        <v>25</v>
      </c>
      <c r="B2276" t="n">
        <v>55</v>
      </c>
      <c r="C2276" t="inlineStr">
        <is>
          <t xml:space="preserve">CONCLUIDO	</t>
        </is>
      </c>
      <c r="D2276" t="n">
        <v>11.0416</v>
      </c>
      <c r="E2276" t="n">
        <v>9.06</v>
      </c>
      <c r="F2276" t="n">
        <v>6.81</v>
      </c>
      <c r="G2276" t="n">
        <v>58.33</v>
      </c>
      <c r="H2276" t="n">
        <v>1.03</v>
      </c>
      <c r="I2276" t="n">
        <v>7</v>
      </c>
      <c r="J2276" t="n">
        <v>124.18</v>
      </c>
      <c r="K2276" t="n">
        <v>43.4</v>
      </c>
      <c r="L2276" t="n">
        <v>7.25</v>
      </c>
      <c r="M2276" t="n">
        <v>5</v>
      </c>
      <c r="N2276" t="n">
        <v>18.53</v>
      </c>
      <c r="O2276" t="n">
        <v>15549.15</v>
      </c>
      <c r="P2276" t="n">
        <v>59.44</v>
      </c>
      <c r="Q2276" t="n">
        <v>204.16</v>
      </c>
      <c r="R2276" t="n">
        <v>25.39</v>
      </c>
      <c r="S2276" t="n">
        <v>17.37</v>
      </c>
      <c r="T2276" t="n">
        <v>1903.13</v>
      </c>
      <c r="U2276" t="n">
        <v>0.68</v>
      </c>
      <c r="V2276" t="n">
        <v>0.75</v>
      </c>
      <c r="W2276" t="n">
        <v>1.15</v>
      </c>
      <c r="X2276" t="n">
        <v>0.11</v>
      </c>
      <c r="Y2276" t="n">
        <v>1</v>
      </c>
      <c r="Z2276" t="n">
        <v>10</v>
      </c>
    </row>
    <row r="2277">
      <c r="A2277" t="n">
        <v>26</v>
      </c>
      <c r="B2277" t="n">
        <v>55</v>
      </c>
      <c r="C2277" t="inlineStr">
        <is>
          <t xml:space="preserve">CONCLUIDO	</t>
        </is>
      </c>
      <c r="D2277" t="n">
        <v>11.0308</v>
      </c>
      <c r="E2277" t="n">
        <v>9.07</v>
      </c>
      <c r="F2277" t="n">
        <v>6.81</v>
      </c>
      <c r="G2277" t="n">
        <v>58.41</v>
      </c>
      <c r="H2277" t="n">
        <v>1.06</v>
      </c>
      <c r="I2277" t="n">
        <v>7</v>
      </c>
      <c r="J2277" t="n">
        <v>124.51</v>
      </c>
      <c r="K2277" t="n">
        <v>43.4</v>
      </c>
      <c r="L2277" t="n">
        <v>7.5</v>
      </c>
      <c r="M2277" t="n">
        <v>5</v>
      </c>
      <c r="N2277" t="n">
        <v>18.61</v>
      </c>
      <c r="O2277" t="n">
        <v>15589.63</v>
      </c>
      <c r="P2277" t="n">
        <v>59.49</v>
      </c>
      <c r="Q2277" t="n">
        <v>204.14</v>
      </c>
      <c r="R2277" t="n">
        <v>25.65</v>
      </c>
      <c r="S2277" t="n">
        <v>17.37</v>
      </c>
      <c r="T2277" t="n">
        <v>2033.97</v>
      </c>
      <c r="U2277" t="n">
        <v>0.68</v>
      </c>
      <c r="V2277" t="n">
        <v>0.75</v>
      </c>
      <c r="W2277" t="n">
        <v>1.15</v>
      </c>
      <c r="X2277" t="n">
        <v>0.12</v>
      </c>
      <c r="Y2277" t="n">
        <v>1</v>
      </c>
      <c r="Z2277" t="n">
        <v>10</v>
      </c>
    </row>
    <row r="2278">
      <c r="A2278" t="n">
        <v>27</v>
      </c>
      <c r="B2278" t="n">
        <v>55</v>
      </c>
      <c r="C2278" t="inlineStr">
        <is>
          <t xml:space="preserve">CONCLUIDO	</t>
        </is>
      </c>
      <c r="D2278" t="n">
        <v>11.0311</v>
      </c>
      <c r="E2278" t="n">
        <v>9.07</v>
      </c>
      <c r="F2278" t="n">
        <v>6.81</v>
      </c>
      <c r="G2278" t="n">
        <v>58.4</v>
      </c>
      <c r="H2278" t="n">
        <v>1.1</v>
      </c>
      <c r="I2278" t="n">
        <v>7</v>
      </c>
      <c r="J2278" t="n">
        <v>124.83</v>
      </c>
      <c r="K2278" t="n">
        <v>43.4</v>
      </c>
      <c r="L2278" t="n">
        <v>7.75</v>
      </c>
      <c r="M2278" t="n">
        <v>5</v>
      </c>
      <c r="N2278" t="n">
        <v>18.68</v>
      </c>
      <c r="O2278" t="n">
        <v>15630.14</v>
      </c>
      <c r="P2278" t="n">
        <v>59.1</v>
      </c>
      <c r="Q2278" t="n">
        <v>204.14</v>
      </c>
      <c r="R2278" t="n">
        <v>25.62</v>
      </c>
      <c r="S2278" t="n">
        <v>17.37</v>
      </c>
      <c r="T2278" t="n">
        <v>2018.35</v>
      </c>
      <c r="U2278" t="n">
        <v>0.68</v>
      </c>
      <c r="V2278" t="n">
        <v>0.75</v>
      </c>
      <c r="W2278" t="n">
        <v>1.15</v>
      </c>
      <c r="X2278" t="n">
        <v>0.12</v>
      </c>
      <c r="Y2278" t="n">
        <v>1</v>
      </c>
      <c r="Z2278" t="n">
        <v>10</v>
      </c>
    </row>
    <row r="2279">
      <c r="A2279" t="n">
        <v>28</v>
      </c>
      <c r="B2279" t="n">
        <v>55</v>
      </c>
      <c r="C2279" t="inlineStr">
        <is>
          <t xml:space="preserve">CONCLUIDO	</t>
        </is>
      </c>
      <c r="D2279" t="n">
        <v>11.0223</v>
      </c>
      <c r="E2279" t="n">
        <v>9.07</v>
      </c>
      <c r="F2279" t="n">
        <v>6.82</v>
      </c>
      <c r="G2279" t="n">
        <v>58.47</v>
      </c>
      <c r="H2279" t="n">
        <v>1.13</v>
      </c>
      <c r="I2279" t="n">
        <v>7</v>
      </c>
      <c r="J2279" t="n">
        <v>125.16</v>
      </c>
      <c r="K2279" t="n">
        <v>43.4</v>
      </c>
      <c r="L2279" t="n">
        <v>8</v>
      </c>
      <c r="M2279" t="n">
        <v>5</v>
      </c>
      <c r="N2279" t="n">
        <v>18.76</v>
      </c>
      <c r="O2279" t="n">
        <v>15670.68</v>
      </c>
      <c r="P2279" t="n">
        <v>58.57</v>
      </c>
      <c r="Q2279" t="n">
        <v>204.14</v>
      </c>
      <c r="R2279" t="n">
        <v>25.87</v>
      </c>
      <c r="S2279" t="n">
        <v>17.37</v>
      </c>
      <c r="T2279" t="n">
        <v>2141.18</v>
      </c>
      <c r="U2279" t="n">
        <v>0.67</v>
      </c>
      <c r="V2279" t="n">
        <v>0.75</v>
      </c>
      <c r="W2279" t="n">
        <v>1.15</v>
      </c>
      <c r="X2279" t="n">
        <v>0.13</v>
      </c>
      <c r="Y2279" t="n">
        <v>1</v>
      </c>
      <c r="Z2279" t="n">
        <v>10</v>
      </c>
    </row>
    <row r="2280">
      <c r="A2280" t="n">
        <v>29</v>
      </c>
      <c r="B2280" t="n">
        <v>55</v>
      </c>
      <c r="C2280" t="inlineStr">
        <is>
          <t xml:space="preserve">CONCLUIDO	</t>
        </is>
      </c>
      <c r="D2280" t="n">
        <v>11.096</v>
      </c>
      <c r="E2280" t="n">
        <v>9.01</v>
      </c>
      <c r="F2280" t="n">
        <v>6.78</v>
      </c>
      <c r="G2280" t="n">
        <v>67.84999999999999</v>
      </c>
      <c r="H2280" t="n">
        <v>1.16</v>
      </c>
      <c r="I2280" t="n">
        <v>6</v>
      </c>
      <c r="J2280" t="n">
        <v>125.49</v>
      </c>
      <c r="K2280" t="n">
        <v>43.4</v>
      </c>
      <c r="L2280" t="n">
        <v>8.25</v>
      </c>
      <c r="M2280" t="n">
        <v>4</v>
      </c>
      <c r="N2280" t="n">
        <v>18.84</v>
      </c>
      <c r="O2280" t="n">
        <v>15711.24</v>
      </c>
      <c r="P2280" t="n">
        <v>57.56</v>
      </c>
      <c r="Q2280" t="n">
        <v>204.15</v>
      </c>
      <c r="R2280" t="n">
        <v>24.79</v>
      </c>
      <c r="S2280" t="n">
        <v>17.37</v>
      </c>
      <c r="T2280" t="n">
        <v>1608.19</v>
      </c>
      <c r="U2280" t="n">
        <v>0.7</v>
      </c>
      <c r="V2280" t="n">
        <v>0.75</v>
      </c>
      <c r="W2280" t="n">
        <v>1.14</v>
      </c>
      <c r="X2280" t="n">
        <v>0.09</v>
      </c>
      <c r="Y2280" t="n">
        <v>1</v>
      </c>
      <c r="Z2280" t="n">
        <v>10</v>
      </c>
    </row>
    <row r="2281">
      <c r="A2281" t="n">
        <v>30</v>
      </c>
      <c r="B2281" t="n">
        <v>55</v>
      </c>
      <c r="C2281" t="inlineStr">
        <is>
          <t xml:space="preserve">CONCLUIDO	</t>
        </is>
      </c>
      <c r="D2281" t="n">
        <v>11.094</v>
      </c>
      <c r="E2281" t="n">
        <v>9.01</v>
      </c>
      <c r="F2281" t="n">
        <v>6.79</v>
      </c>
      <c r="G2281" t="n">
        <v>67.86</v>
      </c>
      <c r="H2281" t="n">
        <v>1.19</v>
      </c>
      <c r="I2281" t="n">
        <v>6</v>
      </c>
      <c r="J2281" t="n">
        <v>125.82</v>
      </c>
      <c r="K2281" t="n">
        <v>43.4</v>
      </c>
      <c r="L2281" t="n">
        <v>8.5</v>
      </c>
      <c r="M2281" t="n">
        <v>4</v>
      </c>
      <c r="N2281" t="n">
        <v>18.92</v>
      </c>
      <c r="O2281" t="n">
        <v>15751.84</v>
      </c>
      <c r="P2281" t="n">
        <v>57.43</v>
      </c>
      <c r="Q2281" t="n">
        <v>204.14</v>
      </c>
      <c r="R2281" t="n">
        <v>24.79</v>
      </c>
      <c r="S2281" t="n">
        <v>17.37</v>
      </c>
      <c r="T2281" t="n">
        <v>1607.38</v>
      </c>
      <c r="U2281" t="n">
        <v>0.7</v>
      </c>
      <c r="V2281" t="n">
        <v>0.75</v>
      </c>
      <c r="W2281" t="n">
        <v>1.15</v>
      </c>
      <c r="X2281" t="n">
        <v>0.1</v>
      </c>
      <c r="Y2281" t="n">
        <v>1</v>
      </c>
      <c r="Z2281" t="n">
        <v>10</v>
      </c>
    </row>
    <row r="2282">
      <c r="A2282" t="n">
        <v>31</v>
      </c>
      <c r="B2282" t="n">
        <v>55</v>
      </c>
      <c r="C2282" t="inlineStr">
        <is>
          <t xml:space="preserve">CONCLUIDO	</t>
        </is>
      </c>
      <c r="D2282" t="n">
        <v>11.094</v>
      </c>
      <c r="E2282" t="n">
        <v>9.01</v>
      </c>
      <c r="F2282" t="n">
        <v>6.79</v>
      </c>
      <c r="G2282" t="n">
        <v>67.86</v>
      </c>
      <c r="H2282" t="n">
        <v>1.22</v>
      </c>
      <c r="I2282" t="n">
        <v>6</v>
      </c>
      <c r="J2282" t="n">
        <v>126.15</v>
      </c>
      <c r="K2282" t="n">
        <v>43.4</v>
      </c>
      <c r="L2282" t="n">
        <v>8.75</v>
      </c>
      <c r="M2282" t="n">
        <v>4</v>
      </c>
      <c r="N2282" t="n">
        <v>19</v>
      </c>
      <c r="O2282" t="n">
        <v>15792.46</v>
      </c>
      <c r="P2282" t="n">
        <v>57.43</v>
      </c>
      <c r="Q2282" t="n">
        <v>204.14</v>
      </c>
      <c r="R2282" t="n">
        <v>24.91</v>
      </c>
      <c r="S2282" t="n">
        <v>17.37</v>
      </c>
      <c r="T2282" t="n">
        <v>1666.53</v>
      </c>
      <c r="U2282" t="n">
        <v>0.7</v>
      </c>
      <c r="V2282" t="n">
        <v>0.75</v>
      </c>
      <c r="W2282" t="n">
        <v>1.14</v>
      </c>
      <c r="X2282" t="n">
        <v>0.1</v>
      </c>
      <c r="Y2282" t="n">
        <v>1</v>
      </c>
      <c r="Z2282" t="n">
        <v>10</v>
      </c>
    </row>
    <row r="2283">
      <c r="A2283" t="n">
        <v>32</v>
      </c>
      <c r="B2283" t="n">
        <v>55</v>
      </c>
      <c r="C2283" t="inlineStr">
        <is>
          <t xml:space="preserve">CONCLUIDO	</t>
        </is>
      </c>
      <c r="D2283" t="n">
        <v>11.0943</v>
      </c>
      <c r="E2283" t="n">
        <v>9.01</v>
      </c>
      <c r="F2283" t="n">
        <v>6.79</v>
      </c>
      <c r="G2283" t="n">
        <v>67.86</v>
      </c>
      <c r="H2283" t="n">
        <v>1.26</v>
      </c>
      <c r="I2283" t="n">
        <v>6</v>
      </c>
      <c r="J2283" t="n">
        <v>126.48</v>
      </c>
      <c r="K2283" t="n">
        <v>43.4</v>
      </c>
      <c r="L2283" t="n">
        <v>9</v>
      </c>
      <c r="M2283" t="n">
        <v>4</v>
      </c>
      <c r="N2283" t="n">
        <v>19.08</v>
      </c>
      <c r="O2283" t="n">
        <v>15833.12</v>
      </c>
      <c r="P2283" t="n">
        <v>56.84</v>
      </c>
      <c r="Q2283" t="n">
        <v>204.14</v>
      </c>
      <c r="R2283" t="n">
        <v>24.75</v>
      </c>
      <c r="S2283" t="n">
        <v>17.37</v>
      </c>
      <c r="T2283" t="n">
        <v>1589.28</v>
      </c>
      <c r="U2283" t="n">
        <v>0.7</v>
      </c>
      <c r="V2283" t="n">
        <v>0.75</v>
      </c>
      <c r="W2283" t="n">
        <v>1.15</v>
      </c>
      <c r="X2283" t="n">
        <v>0.1</v>
      </c>
      <c r="Y2283" t="n">
        <v>1</v>
      </c>
      <c r="Z2283" t="n">
        <v>10</v>
      </c>
    </row>
    <row r="2284">
      <c r="A2284" t="n">
        <v>33</v>
      </c>
      <c r="B2284" t="n">
        <v>55</v>
      </c>
      <c r="C2284" t="inlineStr">
        <is>
          <t xml:space="preserve">CONCLUIDO	</t>
        </is>
      </c>
      <c r="D2284" t="n">
        <v>11.0878</v>
      </c>
      <c r="E2284" t="n">
        <v>9.02</v>
      </c>
      <c r="F2284" t="n">
        <v>6.79</v>
      </c>
      <c r="G2284" t="n">
        <v>67.91</v>
      </c>
      <c r="H2284" t="n">
        <v>1.29</v>
      </c>
      <c r="I2284" t="n">
        <v>6</v>
      </c>
      <c r="J2284" t="n">
        <v>126.81</v>
      </c>
      <c r="K2284" t="n">
        <v>43.4</v>
      </c>
      <c r="L2284" t="n">
        <v>9.25</v>
      </c>
      <c r="M2284" t="n">
        <v>4</v>
      </c>
      <c r="N2284" t="n">
        <v>19.16</v>
      </c>
      <c r="O2284" t="n">
        <v>15873.8</v>
      </c>
      <c r="P2284" t="n">
        <v>56.44</v>
      </c>
      <c r="Q2284" t="n">
        <v>204.15</v>
      </c>
      <c r="R2284" t="n">
        <v>24.97</v>
      </c>
      <c r="S2284" t="n">
        <v>17.37</v>
      </c>
      <c r="T2284" t="n">
        <v>1699.19</v>
      </c>
      <c r="U2284" t="n">
        <v>0.7</v>
      </c>
      <c r="V2284" t="n">
        <v>0.75</v>
      </c>
      <c r="W2284" t="n">
        <v>1.15</v>
      </c>
      <c r="X2284" t="n">
        <v>0.1</v>
      </c>
      <c r="Y2284" t="n">
        <v>1</v>
      </c>
      <c r="Z2284" t="n">
        <v>10</v>
      </c>
    </row>
    <row r="2285">
      <c r="A2285" t="n">
        <v>34</v>
      </c>
      <c r="B2285" t="n">
        <v>55</v>
      </c>
      <c r="C2285" t="inlineStr">
        <is>
          <t xml:space="preserve">CONCLUIDO	</t>
        </is>
      </c>
      <c r="D2285" t="n">
        <v>11.0906</v>
      </c>
      <c r="E2285" t="n">
        <v>9.02</v>
      </c>
      <c r="F2285" t="n">
        <v>6.79</v>
      </c>
      <c r="G2285" t="n">
        <v>67.89</v>
      </c>
      <c r="H2285" t="n">
        <v>1.32</v>
      </c>
      <c r="I2285" t="n">
        <v>6</v>
      </c>
      <c r="J2285" t="n">
        <v>127.14</v>
      </c>
      <c r="K2285" t="n">
        <v>43.4</v>
      </c>
      <c r="L2285" t="n">
        <v>9.5</v>
      </c>
      <c r="M2285" t="n">
        <v>3</v>
      </c>
      <c r="N2285" t="n">
        <v>19.24</v>
      </c>
      <c r="O2285" t="n">
        <v>15914.51</v>
      </c>
      <c r="P2285" t="n">
        <v>56.17</v>
      </c>
      <c r="Q2285" t="n">
        <v>204.14</v>
      </c>
      <c r="R2285" t="n">
        <v>24.87</v>
      </c>
      <c r="S2285" t="n">
        <v>17.37</v>
      </c>
      <c r="T2285" t="n">
        <v>1649.01</v>
      </c>
      <c r="U2285" t="n">
        <v>0.7</v>
      </c>
      <c r="V2285" t="n">
        <v>0.75</v>
      </c>
      <c r="W2285" t="n">
        <v>1.15</v>
      </c>
      <c r="X2285" t="n">
        <v>0.1</v>
      </c>
      <c r="Y2285" t="n">
        <v>1</v>
      </c>
      <c r="Z2285" t="n">
        <v>10</v>
      </c>
    </row>
    <row r="2286">
      <c r="A2286" t="n">
        <v>35</v>
      </c>
      <c r="B2286" t="n">
        <v>55</v>
      </c>
      <c r="C2286" t="inlineStr">
        <is>
          <t xml:space="preserve">CONCLUIDO	</t>
        </is>
      </c>
      <c r="D2286" t="n">
        <v>11.0943</v>
      </c>
      <c r="E2286" t="n">
        <v>9.01</v>
      </c>
      <c r="F2286" t="n">
        <v>6.79</v>
      </c>
      <c r="G2286" t="n">
        <v>67.86</v>
      </c>
      <c r="H2286" t="n">
        <v>1.35</v>
      </c>
      <c r="I2286" t="n">
        <v>6</v>
      </c>
      <c r="J2286" t="n">
        <v>127.47</v>
      </c>
      <c r="K2286" t="n">
        <v>43.4</v>
      </c>
      <c r="L2286" t="n">
        <v>9.75</v>
      </c>
      <c r="M2286" t="n">
        <v>3</v>
      </c>
      <c r="N2286" t="n">
        <v>19.32</v>
      </c>
      <c r="O2286" t="n">
        <v>15955.25</v>
      </c>
      <c r="P2286" t="n">
        <v>55.72</v>
      </c>
      <c r="Q2286" t="n">
        <v>204.21</v>
      </c>
      <c r="R2286" t="n">
        <v>24.76</v>
      </c>
      <c r="S2286" t="n">
        <v>17.37</v>
      </c>
      <c r="T2286" t="n">
        <v>1593.57</v>
      </c>
      <c r="U2286" t="n">
        <v>0.7</v>
      </c>
      <c r="V2286" t="n">
        <v>0.75</v>
      </c>
      <c r="W2286" t="n">
        <v>1.15</v>
      </c>
      <c r="X2286" t="n">
        <v>0.09</v>
      </c>
      <c r="Y2286" t="n">
        <v>1</v>
      </c>
      <c r="Z2286" t="n">
        <v>10</v>
      </c>
    </row>
    <row r="2287">
      <c r="A2287" t="n">
        <v>36</v>
      </c>
      <c r="B2287" t="n">
        <v>55</v>
      </c>
      <c r="C2287" t="inlineStr">
        <is>
          <t xml:space="preserve">CONCLUIDO	</t>
        </is>
      </c>
      <c r="D2287" t="n">
        <v>11.1393</v>
      </c>
      <c r="E2287" t="n">
        <v>8.98</v>
      </c>
      <c r="F2287" t="n">
        <v>6.77</v>
      </c>
      <c r="G2287" t="n">
        <v>81.28</v>
      </c>
      <c r="H2287" t="n">
        <v>1.38</v>
      </c>
      <c r="I2287" t="n">
        <v>5</v>
      </c>
      <c r="J2287" t="n">
        <v>127.8</v>
      </c>
      <c r="K2287" t="n">
        <v>43.4</v>
      </c>
      <c r="L2287" t="n">
        <v>10</v>
      </c>
      <c r="M2287" t="n">
        <v>2</v>
      </c>
      <c r="N2287" t="n">
        <v>19.4</v>
      </c>
      <c r="O2287" t="n">
        <v>15996.02</v>
      </c>
      <c r="P2287" t="n">
        <v>54.86</v>
      </c>
      <c r="Q2287" t="n">
        <v>204.14</v>
      </c>
      <c r="R2287" t="n">
        <v>24.37</v>
      </c>
      <c r="S2287" t="n">
        <v>17.37</v>
      </c>
      <c r="T2287" t="n">
        <v>1402.75</v>
      </c>
      <c r="U2287" t="n">
        <v>0.71</v>
      </c>
      <c r="V2287" t="n">
        <v>0.75</v>
      </c>
      <c r="W2287" t="n">
        <v>1.15</v>
      </c>
      <c r="X2287" t="n">
        <v>0.08</v>
      </c>
      <c r="Y2287" t="n">
        <v>1</v>
      </c>
      <c r="Z2287" t="n">
        <v>10</v>
      </c>
    </row>
    <row r="2288">
      <c r="A2288" t="n">
        <v>37</v>
      </c>
      <c r="B2288" t="n">
        <v>55</v>
      </c>
      <c r="C2288" t="inlineStr">
        <is>
          <t xml:space="preserve">CONCLUIDO	</t>
        </is>
      </c>
      <c r="D2288" t="n">
        <v>11.1441</v>
      </c>
      <c r="E2288" t="n">
        <v>8.970000000000001</v>
      </c>
      <c r="F2288" t="n">
        <v>6.77</v>
      </c>
      <c r="G2288" t="n">
        <v>81.23999999999999</v>
      </c>
      <c r="H2288" t="n">
        <v>1.41</v>
      </c>
      <c r="I2288" t="n">
        <v>5</v>
      </c>
      <c r="J2288" t="n">
        <v>128.13</v>
      </c>
      <c r="K2288" t="n">
        <v>43.4</v>
      </c>
      <c r="L2288" t="n">
        <v>10.25</v>
      </c>
      <c r="M2288" t="n">
        <v>1</v>
      </c>
      <c r="N2288" t="n">
        <v>19.48</v>
      </c>
      <c r="O2288" t="n">
        <v>16036.82</v>
      </c>
      <c r="P2288" t="n">
        <v>54.91</v>
      </c>
      <c r="Q2288" t="n">
        <v>204.14</v>
      </c>
      <c r="R2288" t="n">
        <v>24.26</v>
      </c>
      <c r="S2288" t="n">
        <v>17.37</v>
      </c>
      <c r="T2288" t="n">
        <v>1346.69</v>
      </c>
      <c r="U2288" t="n">
        <v>0.72</v>
      </c>
      <c r="V2288" t="n">
        <v>0.75</v>
      </c>
      <c r="W2288" t="n">
        <v>1.15</v>
      </c>
      <c r="X2288" t="n">
        <v>0.08</v>
      </c>
      <c r="Y2288" t="n">
        <v>1</v>
      </c>
      <c r="Z2288" t="n">
        <v>10</v>
      </c>
    </row>
    <row r="2289">
      <c r="A2289" t="n">
        <v>38</v>
      </c>
      <c r="B2289" t="n">
        <v>55</v>
      </c>
      <c r="C2289" t="inlineStr">
        <is>
          <t xml:space="preserve">CONCLUIDO	</t>
        </is>
      </c>
      <c r="D2289" t="n">
        <v>11.1403</v>
      </c>
      <c r="E2289" t="n">
        <v>8.98</v>
      </c>
      <c r="F2289" t="n">
        <v>6.77</v>
      </c>
      <c r="G2289" t="n">
        <v>81.27</v>
      </c>
      <c r="H2289" t="n">
        <v>1.44</v>
      </c>
      <c r="I2289" t="n">
        <v>5</v>
      </c>
      <c r="J2289" t="n">
        <v>128.46</v>
      </c>
      <c r="K2289" t="n">
        <v>43.4</v>
      </c>
      <c r="L2289" t="n">
        <v>10.5</v>
      </c>
      <c r="M2289" t="n">
        <v>1</v>
      </c>
      <c r="N2289" t="n">
        <v>19.56</v>
      </c>
      <c r="O2289" t="n">
        <v>16077.65</v>
      </c>
      <c r="P2289" t="n">
        <v>55.17</v>
      </c>
      <c r="Q2289" t="n">
        <v>204.14</v>
      </c>
      <c r="R2289" t="n">
        <v>24.37</v>
      </c>
      <c r="S2289" t="n">
        <v>17.37</v>
      </c>
      <c r="T2289" t="n">
        <v>1401.54</v>
      </c>
      <c r="U2289" t="n">
        <v>0.71</v>
      </c>
      <c r="V2289" t="n">
        <v>0.75</v>
      </c>
      <c r="W2289" t="n">
        <v>1.15</v>
      </c>
      <c r="X2289" t="n">
        <v>0.08</v>
      </c>
      <c r="Y2289" t="n">
        <v>1</v>
      </c>
      <c r="Z2289" t="n">
        <v>10</v>
      </c>
    </row>
    <row r="2290">
      <c r="A2290" t="n">
        <v>39</v>
      </c>
      <c r="B2290" t="n">
        <v>55</v>
      </c>
      <c r="C2290" t="inlineStr">
        <is>
          <t xml:space="preserve">CONCLUIDO	</t>
        </is>
      </c>
      <c r="D2290" t="n">
        <v>11.1376</v>
      </c>
      <c r="E2290" t="n">
        <v>8.98</v>
      </c>
      <c r="F2290" t="n">
        <v>6.78</v>
      </c>
      <c r="G2290" t="n">
        <v>81.3</v>
      </c>
      <c r="H2290" t="n">
        <v>1.47</v>
      </c>
      <c r="I2290" t="n">
        <v>5</v>
      </c>
      <c r="J2290" t="n">
        <v>128.79</v>
      </c>
      <c r="K2290" t="n">
        <v>43.4</v>
      </c>
      <c r="L2290" t="n">
        <v>10.75</v>
      </c>
      <c r="M2290" t="n">
        <v>0</v>
      </c>
      <c r="N2290" t="n">
        <v>19.64</v>
      </c>
      <c r="O2290" t="n">
        <v>16118.5</v>
      </c>
      <c r="P2290" t="n">
        <v>55.36</v>
      </c>
      <c r="Q2290" t="n">
        <v>204.14</v>
      </c>
      <c r="R2290" t="n">
        <v>24.35</v>
      </c>
      <c r="S2290" t="n">
        <v>17.37</v>
      </c>
      <c r="T2290" t="n">
        <v>1393.54</v>
      </c>
      <c r="U2290" t="n">
        <v>0.71</v>
      </c>
      <c r="V2290" t="n">
        <v>0.75</v>
      </c>
      <c r="W2290" t="n">
        <v>1.15</v>
      </c>
      <c r="X2290" t="n">
        <v>0.08</v>
      </c>
      <c r="Y2290" t="n">
        <v>1</v>
      </c>
      <c r="Z229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INDEX(resultados!$A$2:$ZZ$2290, 1, MATCH($B$1, resultados!$A$1:$ZZ$1, 0))</f>
        <v/>
      </c>
      <c r="B7">
        <f>INDEX(resultados!$A$2:$ZZ$2290, 1, MATCH($B$2, resultados!$A$1:$ZZ$1, 0))</f>
        <v/>
      </c>
      <c r="C7">
        <f>INDEX(resultados!$A$2:$ZZ$2290, 1, MATCH($B$3, resultados!$A$1:$ZZ$1, 0))</f>
        <v/>
      </c>
    </row>
    <row r="8">
      <c r="A8">
        <f>INDEX(resultados!$A$2:$ZZ$2290, 2, MATCH($B$1, resultados!$A$1:$ZZ$1, 0))</f>
        <v/>
      </c>
      <c r="B8">
        <f>INDEX(resultados!$A$2:$ZZ$2290, 2, MATCH($B$2, resultados!$A$1:$ZZ$1, 0))</f>
        <v/>
      </c>
      <c r="C8">
        <f>INDEX(resultados!$A$2:$ZZ$2290, 2, MATCH($B$3, resultados!$A$1:$ZZ$1, 0))</f>
        <v/>
      </c>
    </row>
    <row r="9">
      <c r="A9">
        <f>INDEX(resultados!$A$2:$ZZ$2290, 3, MATCH($B$1, resultados!$A$1:$ZZ$1, 0))</f>
        <v/>
      </c>
      <c r="B9">
        <f>INDEX(resultados!$A$2:$ZZ$2290, 3, MATCH($B$2, resultados!$A$1:$ZZ$1, 0))</f>
        <v/>
      </c>
      <c r="C9">
        <f>INDEX(resultados!$A$2:$ZZ$2290, 3, MATCH($B$3, resultados!$A$1:$ZZ$1, 0))</f>
        <v/>
      </c>
    </row>
    <row r="10">
      <c r="A10">
        <f>INDEX(resultados!$A$2:$ZZ$2290, 4, MATCH($B$1, resultados!$A$1:$ZZ$1, 0))</f>
        <v/>
      </c>
      <c r="B10">
        <f>INDEX(resultados!$A$2:$ZZ$2290, 4, MATCH($B$2, resultados!$A$1:$ZZ$1, 0))</f>
        <v/>
      </c>
      <c r="C10">
        <f>INDEX(resultados!$A$2:$ZZ$2290, 4, MATCH($B$3, resultados!$A$1:$ZZ$1, 0))</f>
        <v/>
      </c>
    </row>
    <row r="11">
      <c r="A11">
        <f>INDEX(resultados!$A$2:$ZZ$2290, 5, MATCH($B$1, resultados!$A$1:$ZZ$1, 0))</f>
        <v/>
      </c>
      <c r="B11">
        <f>INDEX(resultados!$A$2:$ZZ$2290, 5, MATCH($B$2, resultados!$A$1:$ZZ$1, 0))</f>
        <v/>
      </c>
      <c r="C11">
        <f>INDEX(resultados!$A$2:$ZZ$2290, 5, MATCH($B$3, resultados!$A$1:$ZZ$1, 0))</f>
        <v/>
      </c>
    </row>
    <row r="12">
      <c r="A12">
        <f>INDEX(resultados!$A$2:$ZZ$2290, 6, MATCH($B$1, resultados!$A$1:$ZZ$1, 0))</f>
        <v/>
      </c>
      <c r="B12">
        <f>INDEX(resultados!$A$2:$ZZ$2290, 6, MATCH($B$2, resultados!$A$1:$ZZ$1, 0))</f>
        <v/>
      </c>
      <c r="C12">
        <f>INDEX(resultados!$A$2:$ZZ$2290, 6, MATCH($B$3, resultados!$A$1:$ZZ$1, 0))</f>
        <v/>
      </c>
    </row>
    <row r="13">
      <c r="A13">
        <f>INDEX(resultados!$A$2:$ZZ$2290, 7, MATCH($B$1, resultados!$A$1:$ZZ$1, 0))</f>
        <v/>
      </c>
      <c r="B13">
        <f>INDEX(resultados!$A$2:$ZZ$2290, 7, MATCH($B$2, resultados!$A$1:$ZZ$1, 0))</f>
        <v/>
      </c>
      <c r="C13">
        <f>INDEX(resultados!$A$2:$ZZ$2290, 7, MATCH($B$3, resultados!$A$1:$ZZ$1, 0))</f>
        <v/>
      </c>
    </row>
    <row r="14">
      <c r="A14">
        <f>INDEX(resultados!$A$2:$ZZ$2290, 8, MATCH($B$1, resultados!$A$1:$ZZ$1, 0))</f>
        <v/>
      </c>
      <c r="B14">
        <f>INDEX(resultados!$A$2:$ZZ$2290, 8, MATCH($B$2, resultados!$A$1:$ZZ$1, 0))</f>
        <v/>
      </c>
      <c r="C14">
        <f>INDEX(resultados!$A$2:$ZZ$2290, 8, MATCH($B$3, resultados!$A$1:$ZZ$1, 0))</f>
        <v/>
      </c>
    </row>
    <row r="15">
      <c r="A15">
        <f>INDEX(resultados!$A$2:$ZZ$2290, 9, MATCH($B$1, resultados!$A$1:$ZZ$1, 0))</f>
        <v/>
      </c>
      <c r="B15">
        <f>INDEX(resultados!$A$2:$ZZ$2290, 9, MATCH($B$2, resultados!$A$1:$ZZ$1, 0))</f>
        <v/>
      </c>
      <c r="C15">
        <f>INDEX(resultados!$A$2:$ZZ$2290, 9, MATCH($B$3, resultados!$A$1:$ZZ$1, 0))</f>
        <v/>
      </c>
    </row>
    <row r="16">
      <c r="A16">
        <f>INDEX(resultados!$A$2:$ZZ$2290, 10, MATCH($B$1, resultados!$A$1:$ZZ$1, 0))</f>
        <v/>
      </c>
      <c r="B16">
        <f>INDEX(resultados!$A$2:$ZZ$2290, 10, MATCH($B$2, resultados!$A$1:$ZZ$1, 0))</f>
        <v/>
      </c>
      <c r="C16">
        <f>INDEX(resultados!$A$2:$ZZ$2290, 10, MATCH($B$3, resultados!$A$1:$ZZ$1, 0))</f>
        <v/>
      </c>
    </row>
    <row r="17">
      <c r="A17">
        <f>INDEX(resultados!$A$2:$ZZ$2290, 11, MATCH($B$1, resultados!$A$1:$ZZ$1, 0))</f>
        <v/>
      </c>
      <c r="B17">
        <f>INDEX(resultados!$A$2:$ZZ$2290, 11, MATCH($B$2, resultados!$A$1:$ZZ$1, 0))</f>
        <v/>
      </c>
      <c r="C17">
        <f>INDEX(resultados!$A$2:$ZZ$2290, 11, MATCH($B$3, resultados!$A$1:$ZZ$1, 0))</f>
        <v/>
      </c>
    </row>
    <row r="18">
      <c r="A18">
        <f>INDEX(resultados!$A$2:$ZZ$2290, 12, MATCH($B$1, resultados!$A$1:$ZZ$1, 0))</f>
        <v/>
      </c>
      <c r="B18">
        <f>INDEX(resultados!$A$2:$ZZ$2290, 12, MATCH($B$2, resultados!$A$1:$ZZ$1, 0))</f>
        <v/>
      </c>
      <c r="C18">
        <f>INDEX(resultados!$A$2:$ZZ$2290, 12, MATCH($B$3, resultados!$A$1:$ZZ$1, 0))</f>
        <v/>
      </c>
    </row>
    <row r="19">
      <c r="A19">
        <f>INDEX(resultados!$A$2:$ZZ$2290, 13, MATCH($B$1, resultados!$A$1:$ZZ$1, 0))</f>
        <v/>
      </c>
      <c r="B19">
        <f>INDEX(resultados!$A$2:$ZZ$2290, 13, MATCH($B$2, resultados!$A$1:$ZZ$1, 0))</f>
        <v/>
      </c>
      <c r="C19">
        <f>INDEX(resultados!$A$2:$ZZ$2290, 13, MATCH($B$3, resultados!$A$1:$ZZ$1, 0))</f>
        <v/>
      </c>
    </row>
    <row r="20">
      <c r="A20">
        <f>INDEX(resultados!$A$2:$ZZ$2290, 14, MATCH($B$1, resultados!$A$1:$ZZ$1, 0))</f>
        <v/>
      </c>
      <c r="B20">
        <f>INDEX(resultados!$A$2:$ZZ$2290, 14, MATCH($B$2, resultados!$A$1:$ZZ$1, 0))</f>
        <v/>
      </c>
      <c r="C20">
        <f>INDEX(resultados!$A$2:$ZZ$2290, 14, MATCH($B$3, resultados!$A$1:$ZZ$1, 0))</f>
        <v/>
      </c>
    </row>
    <row r="21">
      <c r="A21">
        <f>INDEX(resultados!$A$2:$ZZ$2290, 15, MATCH($B$1, resultados!$A$1:$ZZ$1, 0))</f>
        <v/>
      </c>
      <c r="B21">
        <f>INDEX(resultados!$A$2:$ZZ$2290, 15, MATCH($B$2, resultados!$A$1:$ZZ$1, 0))</f>
        <v/>
      </c>
      <c r="C21">
        <f>INDEX(resultados!$A$2:$ZZ$2290, 15, MATCH($B$3, resultados!$A$1:$ZZ$1, 0))</f>
        <v/>
      </c>
    </row>
    <row r="22">
      <c r="A22">
        <f>INDEX(resultados!$A$2:$ZZ$2290, 16, MATCH($B$1, resultados!$A$1:$ZZ$1, 0))</f>
        <v/>
      </c>
      <c r="B22">
        <f>INDEX(resultados!$A$2:$ZZ$2290, 16, MATCH($B$2, resultados!$A$1:$ZZ$1, 0))</f>
        <v/>
      </c>
      <c r="C22">
        <f>INDEX(resultados!$A$2:$ZZ$2290, 16, MATCH($B$3, resultados!$A$1:$ZZ$1, 0))</f>
        <v/>
      </c>
    </row>
    <row r="23">
      <c r="A23">
        <f>INDEX(resultados!$A$2:$ZZ$2290, 17, MATCH($B$1, resultados!$A$1:$ZZ$1, 0))</f>
        <v/>
      </c>
      <c r="B23">
        <f>INDEX(resultados!$A$2:$ZZ$2290, 17, MATCH($B$2, resultados!$A$1:$ZZ$1, 0))</f>
        <v/>
      </c>
      <c r="C23">
        <f>INDEX(resultados!$A$2:$ZZ$2290, 17, MATCH($B$3, resultados!$A$1:$ZZ$1, 0))</f>
        <v/>
      </c>
    </row>
    <row r="24">
      <c r="A24">
        <f>INDEX(resultados!$A$2:$ZZ$2290, 18, MATCH($B$1, resultados!$A$1:$ZZ$1, 0))</f>
        <v/>
      </c>
      <c r="B24">
        <f>INDEX(resultados!$A$2:$ZZ$2290, 18, MATCH($B$2, resultados!$A$1:$ZZ$1, 0))</f>
        <v/>
      </c>
      <c r="C24">
        <f>INDEX(resultados!$A$2:$ZZ$2290, 18, MATCH($B$3, resultados!$A$1:$ZZ$1, 0))</f>
        <v/>
      </c>
    </row>
    <row r="25">
      <c r="A25">
        <f>INDEX(resultados!$A$2:$ZZ$2290, 19, MATCH($B$1, resultados!$A$1:$ZZ$1, 0))</f>
        <v/>
      </c>
      <c r="B25">
        <f>INDEX(resultados!$A$2:$ZZ$2290, 19, MATCH($B$2, resultados!$A$1:$ZZ$1, 0))</f>
        <v/>
      </c>
      <c r="C25">
        <f>INDEX(resultados!$A$2:$ZZ$2290, 19, MATCH($B$3, resultados!$A$1:$ZZ$1, 0))</f>
        <v/>
      </c>
    </row>
    <row r="26">
      <c r="A26">
        <f>INDEX(resultados!$A$2:$ZZ$2290, 20, MATCH($B$1, resultados!$A$1:$ZZ$1, 0))</f>
        <v/>
      </c>
      <c r="B26">
        <f>INDEX(resultados!$A$2:$ZZ$2290, 20, MATCH($B$2, resultados!$A$1:$ZZ$1, 0))</f>
        <v/>
      </c>
      <c r="C26">
        <f>INDEX(resultados!$A$2:$ZZ$2290, 20, MATCH($B$3, resultados!$A$1:$ZZ$1, 0))</f>
        <v/>
      </c>
    </row>
    <row r="27">
      <c r="A27">
        <f>INDEX(resultados!$A$2:$ZZ$2290, 21, MATCH($B$1, resultados!$A$1:$ZZ$1, 0))</f>
        <v/>
      </c>
      <c r="B27">
        <f>INDEX(resultados!$A$2:$ZZ$2290, 21, MATCH($B$2, resultados!$A$1:$ZZ$1, 0))</f>
        <v/>
      </c>
      <c r="C27">
        <f>INDEX(resultados!$A$2:$ZZ$2290, 21, MATCH($B$3, resultados!$A$1:$ZZ$1, 0))</f>
        <v/>
      </c>
    </row>
    <row r="28">
      <c r="A28">
        <f>INDEX(resultados!$A$2:$ZZ$2290, 22, MATCH($B$1, resultados!$A$1:$ZZ$1, 0))</f>
        <v/>
      </c>
      <c r="B28">
        <f>INDEX(resultados!$A$2:$ZZ$2290, 22, MATCH($B$2, resultados!$A$1:$ZZ$1, 0))</f>
        <v/>
      </c>
      <c r="C28">
        <f>INDEX(resultados!$A$2:$ZZ$2290, 22, MATCH($B$3, resultados!$A$1:$ZZ$1, 0))</f>
        <v/>
      </c>
    </row>
    <row r="29">
      <c r="A29">
        <f>INDEX(resultados!$A$2:$ZZ$2290, 23, MATCH($B$1, resultados!$A$1:$ZZ$1, 0))</f>
        <v/>
      </c>
      <c r="B29">
        <f>INDEX(resultados!$A$2:$ZZ$2290, 23, MATCH($B$2, resultados!$A$1:$ZZ$1, 0))</f>
        <v/>
      </c>
      <c r="C29">
        <f>INDEX(resultados!$A$2:$ZZ$2290, 23, MATCH($B$3, resultados!$A$1:$ZZ$1, 0))</f>
        <v/>
      </c>
    </row>
    <row r="30">
      <c r="A30">
        <f>INDEX(resultados!$A$2:$ZZ$2290, 24, MATCH($B$1, resultados!$A$1:$ZZ$1, 0))</f>
        <v/>
      </c>
      <c r="B30">
        <f>INDEX(resultados!$A$2:$ZZ$2290, 24, MATCH($B$2, resultados!$A$1:$ZZ$1, 0))</f>
        <v/>
      </c>
      <c r="C30">
        <f>INDEX(resultados!$A$2:$ZZ$2290, 24, MATCH($B$3, resultados!$A$1:$ZZ$1, 0))</f>
        <v/>
      </c>
    </row>
    <row r="31">
      <c r="A31">
        <f>INDEX(resultados!$A$2:$ZZ$2290, 25, MATCH($B$1, resultados!$A$1:$ZZ$1, 0))</f>
        <v/>
      </c>
      <c r="B31">
        <f>INDEX(resultados!$A$2:$ZZ$2290, 25, MATCH($B$2, resultados!$A$1:$ZZ$1, 0))</f>
        <v/>
      </c>
      <c r="C31">
        <f>INDEX(resultados!$A$2:$ZZ$2290, 25, MATCH($B$3, resultados!$A$1:$ZZ$1, 0))</f>
        <v/>
      </c>
    </row>
    <row r="32">
      <c r="A32">
        <f>INDEX(resultados!$A$2:$ZZ$2290, 26, MATCH($B$1, resultados!$A$1:$ZZ$1, 0))</f>
        <v/>
      </c>
      <c r="B32">
        <f>INDEX(resultados!$A$2:$ZZ$2290, 26, MATCH($B$2, resultados!$A$1:$ZZ$1, 0))</f>
        <v/>
      </c>
      <c r="C32">
        <f>INDEX(resultados!$A$2:$ZZ$2290, 26, MATCH($B$3, resultados!$A$1:$ZZ$1, 0))</f>
        <v/>
      </c>
    </row>
    <row r="33">
      <c r="A33">
        <f>INDEX(resultados!$A$2:$ZZ$2290, 27, MATCH($B$1, resultados!$A$1:$ZZ$1, 0))</f>
        <v/>
      </c>
      <c r="B33">
        <f>INDEX(resultados!$A$2:$ZZ$2290, 27, MATCH($B$2, resultados!$A$1:$ZZ$1, 0))</f>
        <v/>
      </c>
      <c r="C33">
        <f>INDEX(resultados!$A$2:$ZZ$2290, 27, MATCH($B$3, resultados!$A$1:$ZZ$1, 0))</f>
        <v/>
      </c>
    </row>
    <row r="34">
      <c r="A34">
        <f>INDEX(resultados!$A$2:$ZZ$2290, 28, MATCH($B$1, resultados!$A$1:$ZZ$1, 0))</f>
        <v/>
      </c>
      <c r="B34">
        <f>INDEX(resultados!$A$2:$ZZ$2290, 28, MATCH($B$2, resultados!$A$1:$ZZ$1, 0))</f>
        <v/>
      </c>
      <c r="C34">
        <f>INDEX(resultados!$A$2:$ZZ$2290, 28, MATCH($B$3, resultados!$A$1:$ZZ$1, 0))</f>
        <v/>
      </c>
    </row>
    <row r="35">
      <c r="A35">
        <f>INDEX(resultados!$A$2:$ZZ$2290, 29, MATCH($B$1, resultados!$A$1:$ZZ$1, 0))</f>
        <v/>
      </c>
      <c r="B35">
        <f>INDEX(resultados!$A$2:$ZZ$2290, 29, MATCH($B$2, resultados!$A$1:$ZZ$1, 0))</f>
        <v/>
      </c>
      <c r="C35">
        <f>INDEX(resultados!$A$2:$ZZ$2290, 29, MATCH($B$3, resultados!$A$1:$ZZ$1, 0))</f>
        <v/>
      </c>
    </row>
    <row r="36">
      <c r="A36">
        <f>INDEX(resultados!$A$2:$ZZ$2290, 30, MATCH($B$1, resultados!$A$1:$ZZ$1, 0))</f>
        <v/>
      </c>
      <c r="B36">
        <f>INDEX(resultados!$A$2:$ZZ$2290, 30, MATCH($B$2, resultados!$A$1:$ZZ$1, 0))</f>
        <v/>
      </c>
      <c r="C36">
        <f>INDEX(resultados!$A$2:$ZZ$2290, 30, MATCH($B$3, resultados!$A$1:$ZZ$1, 0))</f>
        <v/>
      </c>
    </row>
    <row r="37">
      <c r="A37">
        <f>INDEX(resultados!$A$2:$ZZ$2290, 31, MATCH($B$1, resultados!$A$1:$ZZ$1, 0))</f>
        <v/>
      </c>
      <c r="B37">
        <f>INDEX(resultados!$A$2:$ZZ$2290, 31, MATCH($B$2, resultados!$A$1:$ZZ$1, 0))</f>
        <v/>
      </c>
      <c r="C37">
        <f>INDEX(resultados!$A$2:$ZZ$2290, 31, MATCH($B$3, resultados!$A$1:$ZZ$1, 0))</f>
        <v/>
      </c>
    </row>
    <row r="38">
      <c r="A38">
        <f>INDEX(resultados!$A$2:$ZZ$2290, 32, MATCH($B$1, resultados!$A$1:$ZZ$1, 0))</f>
        <v/>
      </c>
      <c r="B38">
        <f>INDEX(resultados!$A$2:$ZZ$2290, 32, MATCH($B$2, resultados!$A$1:$ZZ$1, 0))</f>
        <v/>
      </c>
      <c r="C38">
        <f>INDEX(resultados!$A$2:$ZZ$2290, 32, MATCH($B$3, resultados!$A$1:$ZZ$1, 0))</f>
        <v/>
      </c>
    </row>
    <row r="39">
      <c r="A39">
        <f>INDEX(resultados!$A$2:$ZZ$2290, 33, MATCH($B$1, resultados!$A$1:$ZZ$1, 0))</f>
        <v/>
      </c>
      <c r="B39">
        <f>INDEX(resultados!$A$2:$ZZ$2290, 33, MATCH($B$2, resultados!$A$1:$ZZ$1, 0))</f>
        <v/>
      </c>
      <c r="C39">
        <f>INDEX(resultados!$A$2:$ZZ$2290, 33, MATCH($B$3, resultados!$A$1:$ZZ$1, 0))</f>
        <v/>
      </c>
    </row>
    <row r="40">
      <c r="A40">
        <f>INDEX(resultados!$A$2:$ZZ$2290, 34, MATCH($B$1, resultados!$A$1:$ZZ$1, 0))</f>
        <v/>
      </c>
      <c r="B40">
        <f>INDEX(resultados!$A$2:$ZZ$2290, 34, MATCH($B$2, resultados!$A$1:$ZZ$1, 0))</f>
        <v/>
      </c>
      <c r="C40">
        <f>INDEX(resultados!$A$2:$ZZ$2290, 34, MATCH($B$3, resultados!$A$1:$ZZ$1, 0))</f>
        <v/>
      </c>
    </row>
    <row r="41">
      <c r="A41">
        <f>INDEX(resultados!$A$2:$ZZ$2290, 35, MATCH($B$1, resultados!$A$1:$ZZ$1, 0))</f>
        <v/>
      </c>
      <c r="B41">
        <f>INDEX(resultados!$A$2:$ZZ$2290, 35, MATCH($B$2, resultados!$A$1:$ZZ$1, 0))</f>
        <v/>
      </c>
      <c r="C41">
        <f>INDEX(resultados!$A$2:$ZZ$2290, 35, MATCH($B$3, resultados!$A$1:$ZZ$1, 0))</f>
        <v/>
      </c>
    </row>
    <row r="42">
      <c r="A42">
        <f>INDEX(resultados!$A$2:$ZZ$2290, 36, MATCH($B$1, resultados!$A$1:$ZZ$1, 0))</f>
        <v/>
      </c>
      <c r="B42">
        <f>INDEX(resultados!$A$2:$ZZ$2290, 36, MATCH($B$2, resultados!$A$1:$ZZ$1, 0))</f>
        <v/>
      </c>
      <c r="C42">
        <f>INDEX(resultados!$A$2:$ZZ$2290, 36, MATCH($B$3, resultados!$A$1:$ZZ$1, 0))</f>
        <v/>
      </c>
    </row>
    <row r="43">
      <c r="A43">
        <f>INDEX(resultados!$A$2:$ZZ$2290, 37, MATCH($B$1, resultados!$A$1:$ZZ$1, 0))</f>
        <v/>
      </c>
      <c r="B43">
        <f>INDEX(resultados!$A$2:$ZZ$2290, 37, MATCH($B$2, resultados!$A$1:$ZZ$1, 0))</f>
        <v/>
      </c>
      <c r="C43">
        <f>INDEX(resultados!$A$2:$ZZ$2290, 37, MATCH($B$3, resultados!$A$1:$ZZ$1, 0))</f>
        <v/>
      </c>
    </row>
    <row r="44">
      <c r="A44">
        <f>INDEX(resultados!$A$2:$ZZ$2290, 38, MATCH($B$1, resultados!$A$1:$ZZ$1, 0))</f>
        <v/>
      </c>
      <c r="B44">
        <f>INDEX(resultados!$A$2:$ZZ$2290, 38, MATCH($B$2, resultados!$A$1:$ZZ$1, 0))</f>
        <v/>
      </c>
      <c r="C44">
        <f>INDEX(resultados!$A$2:$ZZ$2290, 38, MATCH($B$3, resultados!$A$1:$ZZ$1, 0))</f>
        <v/>
      </c>
    </row>
    <row r="45">
      <c r="A45">
        <f>INDEX(resultados!$A$2:$ZZ$2290, 39, MATCH($B$1, resultados!$A$1:$ZZ$1, 0))</f>
        <v/>
      </c>
      <c r="B45">
        <f>INDEX(resultados!$A$2:$ZZ$2290, 39, MATCH($B$2, resultados!$A$1:$ZZ$1, 0))</f>
        <v/>
      </c>
      <c r="C45">
        <f>INDEX(resultados!$A$2:$ZZ$2290, 39, MATCH($B$3, resultados!$A$1:$ZZ$1, 0))</f>
        <v/>
      </c>
    </row>
    <row r="46">
      <c r="A46">
        <f>INDEX(resultados!$A$2:$ZZ$2290, 40, MATCH($B$1, resultados!$A$1:$ZZ$1, 0))</f>
        <v/>
      </c>
      <c r="B46">
        <f>INDEX(resultados!$A$2:$ZZ$2290, 40, MATCH($B$2, resultados!$A$1:$ZZ$1, 0))</f>
        <v/>
      </c>
      <c r="C46">
        <f>INDEX(resultados!$A$2:$ZZ$2290, 40, MATCH($B$3, resultados!$A$1:$ZZ$1, 0))</f>
        <v/>
      </c>
    </row>
    <row r="47">
      <c r="A47">
        <f>INDEX(resultados!$A$2:$ZZ$2290, 41, MATCH($B$1, resultados!$A$1:$ZZ$1, 0))</f>
        <v/>
      </c>
      <c r="B47">
        <f>INDEX(resultados!$A$2:$ZZ$2290, 41, MATCH($B$2, resultados!$A$1:$ZZ$1, 0))</f>
        <v/>
      </c>
      <c r="C47">
        <f>INDEX(resultados!$A$2:$ZZ$2290, 41, MATCH($B$3, resultados!$A$1:$ZZ$1, 0))</f>
        <v/>
      </c>
    </row>
    <row r="48">
      <c r="A48">
        <f>INDEX(resultados!$A$2:$ZZ$2290, 42, MATCH($B$1, resultados!$A$1:$ZZ$1, 0))</f>
        <v/>
      </c>
      <c r="B48">
        <f>INDEX(resultados!$A$2:$ZZ$2290, 42, MATCH($B$2, resultados!$A$1:$ZZ$1, 0))</f>
        <v/>
      </c>
      <c r="C48">
        <f>INDEX(resultados!$A$2:$ZZ$2290, 42, MATCH($B$3, resultados!$A$1:$ZZ$1, 0))</f>
        <v/>
      </c>
    </row>
    <row r="49">
      <c r="A49">
        <f>INDEX(resultados!$A$2:$ZZ$2290, 43, MATCH($B$1, resultados!$A$1:$ZZ$1, 0))</f>
        <v/>
      </c>
      <c r="B49">
        <f>INDEX(resultados!$A$2:$ZZ$2290, 43, MATCH($B$2, resultados!$A$1:$ZZ$1, 0))</f>
        <v/>
      </c>
      <c r="C49">
        <f>INDEX(resultados!$A$2:$ZZ$2290, 43, MATCH($B$3, resultados!$A$1:$ZZ$1, 0))</f>
        <v/>
      </c>
    </row>
    <row r="50">
      <c r="A50">
        <f>INDEX(resultados!$A$2:$ZZ$2290, 44, MATCH($B$1, resultados!$A$1:$ZZ$1, 0))</f>
        <v/>
      </c>
      <c r="B50">
        <f>INDEX(resultados!$A$2:$ZZ$2290, 44, MATCH($B$2, resultados!$A$1:$ZZ$1, 0))</f>
        <v/>
      </c>
      <c r="C50">
        <f>INDEX(resultados!$A$2:$ZZ$2290, 44, MATCH($B$3, resultados!$A$1:$ZZ$1, 0))</f>
        <v/>
      </c>
    </row>
    <row r="51">
      <c r="A51">
        <f>INDEX(resultados!$A$2:$ZZ$2290, 45, MATCH($B$1, resultados!$A$1:$ZZ$1, 0))</f>
        <v/>
      </c>
      <c r="B51">
        <f>INDEX(resultados!$A$2:$ZZ$2290, 45, MATCH($B$2, resultados!$A$1:$ZZ$1, 0))</f>
        <v/>
      </c>
      <c r="C51">
        <f>INDEX(resultados!$A$2:$ZZ$2290, 45, MATCH($B$3, resultados!$A$1:$ZZ$1, 0))</f>
        <v/>
      </c>
    </row>
    <row r="52">
      <c r="A52">
        <f>INDEX(resultados!$A$2:$ZZ$2290, 46, MATCH($B$1, resultados!$A$1:$ZZ$1, 0))</f>
        <v/>
      </c>
      <c r="B52">
        <f>INDEX(resultados!$A$2:$ZZ$2290, 46, MATCH($B$2, resultados!$A$1:$ZZ$1, 0))</f>
        <v/>
      </c>
      <c r="C52">
        <f>INDEX(resultados!$A$2:$ZZ$2290, 46, MATCH($B$3, resultados!$A$1:$ZZ$1, 0))</f>
        <v/>
      </c>
    </row>
    <row r="53">
      <c r="A53">
        <f>INDEX(resultados!$A$2:$ZZ$2290, 47, MATCH($B$1, resultados!$A$1:$ZZ$1, 0))</f>
        <v/>
      </c>
      <c r="B53">
        <f>INDEX(resultados!$A$2:$ZZ$2290, 47, MATCH($B$2, resultados!$A$1:$ZZ$1, 0))</f>
        <v/>
      </c>
      <c r="C53">
        <f>INDEX(resultados!$A$2:$ZZ$2290, 47, MATCH($B$3, resultados!$A$1:$ZZ$1, 0))</f>
        <v/>
      </c>
    </row>
    <row r="54">
      <c r="A54">
        <f>INDEX(resultados!$A$2:$ZZ$2290, 48, MATCH($B$1, resultados!$A$1:$ZZ$1, 0))</f>
        <v/>
      </c>
      <c r="B54">
        <f>INDEX(resultados!$A$2:$ZZ$2290, 48, MATCH($B$2, resultados!$A$1:$ZZ$1, 0))</f>
        <v/>
      </c>
      <c r="C54">
        <f>INDEX(resultados!$A$2:$ZZ$2290, 48, MATCH($B$3, resultados!$A$1:$ZZ$1, 0))</f>
        <v/>
      </c>
    </row>
    <row r="55">
      <c r="A55">
        <f>INDEX(resultados!$A$2:$ZZ$2290, 49, MATCH($B$1, resultados!$A$1:$ZZ$1, 0))</f>
        <v/>
      </c>
      <c r="B55">
        <f>INDEX(resultados!$A$2:$ZZ$2290, 49, MATCH($B$2, resultados!$A$1:$ZZ$1, 0))</f>
        <v/>
      </c>
      <c r="C55">
        <f>INDEX(resultados!$A$2:$ZZ$2290, 49, MATCH($B$3, resultados!$A$1:$ZZ$1, 0))</f>
        <v/>
      </c>
    </row>
    <row r="56">
      <c r="A56">
        <f>INDEX(resultados!$A$2:$ZZ$2290, 50, MATCH($B$1, resultados!$A$1:$ZZ$1, 0))</f>
        <v/>
      </c>
      <c r="B56">
        <f>INDEX(resultados!$A$2:$ZZ$2290, 50, MATCH($B$2, resultados!$A$1:$ZZ$1, 0))</f>
        <v/>
      </c>
      <c r="C56">
        <f>INDEX(resultados!$A$2:$ZZ$2290, 50, MATCH($B$3, resultados!$A$1:$ZZ$1, 0))</f>
        <v/>
      </c>
    </row>
    <row r="57">
      <c r="A57">
        <f>INDEX(resultados!$A$2:$ZZ$2290, 51, MATCH($B$1, resultados!$A$1:$ZZ$1, 0))</f>
        <v/>
      </c>
      <c r="B57">
        <f>INDEX(resultados!$A$2:$ZZ$2290, 51, MATCH($B$2, resultados!$A$1:$ZZ$1, 0))</f>
        <v/>
      </c>
      <c r="C57">
        <f>INDEX(resultados!$A$2:$ZZ$2290, 51, MATCH($B$3, resultados!$A$1:$ZZ$1, 0))</f>
        <v/>
      </c>
    </row>
    <row r="58">
      <c r="A58">
        <f>INDEX(resultados!$A$2:$ZZ$2290, 52, MATCH($B$1, resultados!$A$1:$ZZ$1, 0))</f>
        <v/>
      </c>
      <c r="B58">
        <f>INDEX(resultados!$A$2:$ZZ$2290, 52, MATCH($B$2, resultados!$A$1:$ZZ$1, 0))</f>
        <v/>
      </c>
      <c r="C58">
        <f>INDEX(resultados!$A$2:$ZZ$2290, 52, MATCH($B$3, resultados!$A$1:$ZZ$1, 0))</f>
        <v/>
      </c>
    </row>
    <row r="59">
      <c r="A59">
        <f>INDEX(resultados!$A$2:$ZZ$2290, 53, MATCH($B$1, resultados!$A$1:$ZZ$1, 0))</f>
        <v/>
      </c>
      <c r="B59">
        <f>INDEX(resultados!$A$2:$ZZ$2290, 53, MATCH($B$2, resultados!$A$1:$ZZ$1, 0))</f>
        <v/>
      </c>
      <c r="C59">
        <f>INDEX(resultados!$A$2:$ZZ$2290, 53, MATCH($B$3, resultados!$A$1:$ZZ$1, 0))</f>
        <v/>
      </c>
    </row>
    <row r="60">
      <c r="A60">
        <f>INDEX(resultados!$A$2:$ZZ$2290, 54, MATCH($B$1, resultados!$A$1:$ZZ$1, 0))</f>
        <v/>
      </c>
      <c r="B60">
        <f>INDEX(resultados!$A$2:$ZZ$2290, 54, MATCH($B$2, resultados!$A$1:$ZZ$1, 0))</f>
        <v/>
      </c>
      <c r="C60">
        <f>INDEX(resultados!$A$2:$ZZ$2290, 54, MATCH($B$3, resultados!$A$1:$ZZ$1, 0))</f>
        <v/>
      </c>
    </row>
    <row r="61">
      <c r="A61">
        <f>INDEX(resultados!$A$2:$ZZ$2290, 55, MATCH($B$1, resultados!$A$1:$ZZ$1, 0))</f>
        <v/>
      </c>
      <c r="B61">
        <f>INDEX(resultados!$A$2:$ZZ$2290, 55, MATCH($B$2, resultados!$A$1:$ZZ$1, 0))</f>
        <v/>
      </c>
      <c r="C61">
        <f>INDEX(resultados!$A$2:$ZZ$2290, 55, MATCH($B$3, resultados!$A$1:$ZZ$1, 0))</f>
        <v/>
      </c>
    </row>
    <row r="62">
      <c r="A62">
        <f>INDEX(resultados!$A$2:$ZZ$2290, 56, MATCH($B$1, resultados!$A$1:$ZZ$1, 0))</f>
        <v/>
      </c>
      <c r="B62">
        <f>INDEX(resultados!$A$2:$ZZ$2290, 56, MATCH($B$2, resultados!$A$1:$ZZ$1, 0))</f>
        <v/>
      </c>
      <c r="C62">
        <f>INDEX(resultados!$A$2:$ZZ$2290, 56, MATCH($B$3, resultados!$A$1:$ZZ$1, 0))</f>
        <v/>
      </c>
    </row>
    <row r="63">
      <c r="A63">
        <f>INDEX(resultados!$A$2:$ZZ$2290, 57, MATCH($B$1, resultados!$A$1:$ZZ$1, 0))</f>
        <v/>
      </c>
      <c r="B63">
        <f>INDEX(resultados!$A$2:$ZZ$2290, 57, MATCH($B$2, resultados!$A$1:$ZZ$1, 0))</f>
        <v/>
      </c>
      <c r="C63">
        <f>INDEX(resultados!$A$2:$ZZ$2290, 57, MATCH($B$3, resultados!$A$1:$ZZ$1, 0))</f>
        <v/>
      </c>
    </row>
    <row r="64">
      <c r="A64">
        <f>INDEX(resultados!$A$2:$ZZ$2290, 58, MATCH($B$1, resultados!$A$1:$ZZ$1, 0))</f>
        <v/>
      </c>
      <c r="B64">
        <f>INDEX(resultados!$A$2:$ZZ$2290, 58, MATCH($B$2, resultados!$A$1:$ZZ$1, 0))</f>
        <v/>
      </c>
      <c r="C64">
        <f>INDEX(resultados!$A$2:$ZZ$2290, 58, MATCH($B$3, resultados!$A$1:$ZZ$1, 0))</f>
        <v/>
      </c>
    </row>
    <row r="65">
      <c r="A65">
        <f>INDEX(resultados!$A$2:$ZZ$2290, 59, MATCH($B$1, resultados!$A$1:$ZZ$1, 0))</f>
        <v/>
      </c>
      <c r="B65">
        <f>INDEX(resultados!$A$2:$ZZ$2290, 59, MATCH($B$2, resultados!$A$1:$ZZ$1, 0))</f>
        <v/>
      </c>
      <c r="C65">
        <f>INDEX(resultados!$A$2:$ZZ$2290, 59, MATCH($B$3, resultados!$A$1:$ZZ$1, 0))</f>
        <v/>
      </c>
    </row>
    <row r="66">
      <c r="A66">
        <f>INDEX(resultados!$A$2:$ZZ$2290, 60, MATCH($B$1, resultados!$A$1:$ZZ$1, 0))</f>
        <v/>
      </c>
      <c r="B66">
        <f>INDEX(resultados!$A$2:$ZZ$2290, 60, MATCH($B$2, resultados!$A$1:$ZZ$1, 0))</f>
        <v/>
      </c>
      <c r="C66">
        <f>INDEX(resultados!$A$2:$ZZ$2290, 60, MATCH($B$3, resultados!$A$1:$ZZ$1, 0))</f>
        <v/>
      </c>
    </row>
    <row r="67">
      <c r="A67">
        <f>INDEX(resultados!$A$2:$ZZ$2290, 61, MATCH($B$1, resultados!$A$1:$ZZ$1, 0))</f>
        <v/>
      </c>
      <c r="B67">
        <f>INDEX(resultados!$A$2:$ZZ$2290, 61, MATCH($B$2, resultados!$A$1:$ZZ$1, 0))</f>
        <v/>
      </c>
      <c r="C67">
        <f>INDEX(resultados!$A$2:$ZZ$2290, 61, MATCH($B$3, resultados!$A$1:$ZZ$1, 0))</f>
        <v/>
      </c>
    </row>
    <row r="68">
      <c r="A68">
        <f>INDEX(resultados!$A$2:$ZZ$2290, 62, MATCH($B$1, resultados!$A$1:$ZZ$1, 0))</f>
        <v/>
      </c>
      <c r="B68">
        <f>INDEX(resultados!$A$2:$ZZ$2290, 62, MATCH($B$2, resultados!$A$1:$ZZ$1, 0))</f>
        <v/>
      </c>
      <c r="C68">
        <f>INDEX(resultados!$A$2:$ZZ$2290, 62, MATCH($B$3, resultados!$A$1:$ZZ$1, 0))</f>
        <v/>
      </c>
    </row>
    <row r="69">
      <c r="A69">
        <f>INDEX(resultados!$A$2:$ZZ$2290, 63, MATCH($B$1, resultados!$A$1:$ZZ$1, 0))</f>
        <v/>
      </c>
      <c r="B69">
        <f>INDEX(resultados!$A$2:$ZZ$2290, 63, MATCH($B$2, resultados!$A$1:$ZZ$1, 0))</f>
        <v/>
      </c>
      <c r="C69">
        <f>INDEX(resultados!$A$2:$ZZ$2290, 63, MATCH($B$3, resultados!$A$1:$ZZ$1, 0))</f>
        <v/>
      </c>
    </row>
    <row r="70">
      <c r="A70">
        <f>INDEX(resultados!$A$2:$ZZ$2290, 64, MATCH($B$1, resultados!$A$1:$ZZ$1, 0))</f>
        <v/>
      </c>
      <c r="B70">
        <f>INDEX(resultados!$A$2:$ZZ$2290, 64, MATCH($B$2, resultados!$A$1:$ZZ$1, 0))</f>
        <v/>
      </c>
      <c r="C70">
        <f>INDEX(resultados!$A$2:$ZZ$2290, 64, MATCH($B$3, resultados!$A$1:$ZZ$1, 0))</f>
        <v/>
      </c>
    </row>
    <row r="71">
      <c r="A71">
        <f>INDEX(resultados!$A$2:$ZZ$2290, 65, MATCH($B$1, resultados!$A$1:$ZZ$1, 0))</f>
        <v/>
      </c>
      <c r="B71">
        <f>INDEX(resultados!$A$2:$ZZ$2290, 65, MATCH($B$2, resultados!$A$1:$ZZ$1, 0))</f>
        <v/>
      </c>
      <c r="C71">
        <f>INDEX(resultados!$A$2:$ZZ$2290, 65, MATCH($B$3, resultados!$A$1:$ZZ$1, 0))</f>
        <v/>
      </c>
    </row>
    <row r="72">
      <c r="A72">
        <f>INDEX(resultados!$A$2:$ZZ$2290, 66, MATCH($B$1, resultados!$A$1:$ZZ$1, 0))</f>
        <v/>
      </c>
      <c r="B72">
        <f>INDEX(resultados!$A$2:$ZZ$2290, 66, MATCH($B$2, resultados!$A$1:$ZZ$1, 0))</f>
        <v/>
      </c>
      <c r="C72">
        <f>INDEX(resultados!$A$2:$ZZ$2290, 66, MATCH($B$3, resultados!$A$1:$ZZ$1, 0))</f>
        <v/>
      </c>
    </row>
    <row r="73">
      <c r="A73">
        <f>INDEX(resultados!$A$2:$ZZ$2290, 67, MATCH($B$1, resultados!$A$1:$ZZ$1, 0))</f>
        <v/>
      </c>
      <c r="B73">
        <f>INDEX(resultados!$A$2:$ZZ$2290, 67, MATCH($B$2, resultados!$A$1:$ZZ$1, 0))</f>
        <v/>
      </c>
      <c r="C73">
        <f>INDEX(resultados!$A$2:$ZZ$2290, 67, MATCH($B$3, resultados!$A$1:$ZZ$1, 0))</f>
        <v/>
      </c>
    </row>
    <row r="74">
      <c r="A74">
        <f>INDEX(resultados!$A$2:$ZZ$2290, 68, MATCH($B$1, resultados!$A$1:$ZZ$1, 0))</f>
        <v/>
      </c>
      <c r="B74">
        <f>INDEX(resultados!$A$2:$ZZ$2290, 68, MATCH($B$2, resultados!$A$1:$ZZ$1, 0))</f>
        <v/>
      </c>
      <c r="C74">
        <f>INDEX(resultados!$A$2:$ZZ$2290, 68, MATCH($B$3, resultados!$A$1:$ZZ$1, 0))</f>
        <v/>
      </c>
    </row>
    <row r="75">
      <c r="A75">
        <f>INDEX(resultados!$A$2:$ZZ$2290, 69, MATCH($B$1, resultados!$A$1:$ZZ$1, 0))</f>
        <v/>
      </c>
      <c r="B75">
        <f>INDEX(resultados!$A$2:$ZZ$2290, 69, MATCH($B$2, resultados!$A$1:$ZZ$1, 0))</f>
        <v/>
      </c>
      <c r="C75">
        <f>INDEX(resultados!$A$2:$ZZ$2290, 69, MATCH($B$3, resultados!$A$1:$ZZ$1, 0))</f>
        <v/>
      </c>
    </row>
    <row r="76">
      <c r="A76">
        <f>INDEX(resultados!$A$2:$ZZ$2290, 70, MATCH($B$1, resultados!$A$1:$ZZ$1, 0))</f>
        <v/>
      </c>
      <c r="B76">
        <f>INDEX(resultados!$A$2:$ZZ$2290, 70, MATCH($B$2, resultados!$A$1:$ZZ$1, 0))</f>
        <v/>
      </c>
      <c r="C76">
        <f>INDEX(resultados!$A$2:$ZZ$2290, 70, MATCH($B$3, resultados!$A$1:$ZZ$1, 0))</f>
        <v/>
      </c>
    </row>
    <row r="77">
      <c r="A77">
        <f>INDEX(resultados!$A$2:$ZZ$2290, 71, MATCH($B$1, resultados!$A$1:$ZZ$1, 0))</f>
        <v/>
      </c>
      <c r="B77">
        <f>INDEX(resultados!$A$2:$ZZ$2290, 71, MATCH($B$2, resultados!$A$1:$ZZ$1, 0))</f>
        <v/>
      </c>
      <c r="C77">
        <f>INDEX(resultados!$A$2:$ZZ$2290, 71, MATCH($B$3, resultados!$A$1:$ZZ$1, 0))</f>
        <v/>
      </c>
    </row>
    <row r="78">
      <c r="A78">
        <f>INDEX(resultados!$A$2:$ZZ$2290, 72, MATCH($B$1, resultados!$A$1:$ZZ$1, 0))</f>
        <v/>
      </c>
      <c r="B78">
        <f>INDEX(resultados!$A$2:$ZZ$2290, 72, MATCH($B$2, resultados!$A$1:$ZZ$1, 0))</f>
        <v/>
      </c>
      <c r="C78">
        <f>INDEX(resultados!$A$2:$ZZ$2290, 72, MATCH($B$3, resultados!$A$1:$ZZ$1, 0))</f>
        <v/>
      </c>
    </row>
    <row r="79">
      <c r="A79">
        <f>INDEX(resultados!$A$2:$ZZ$2290, 73, MATCH($B$1, resultados!$A$1:$ZZ$1, 0))</f>
        <v/>
      </c>
      <c r="B79">
        <f>INDEX(resultados!$A$2:$ZZ$2290, 73, MATCH($B$2, resultados!$A$1:$ZZ$1, 0))</f>
        <v/>
      </c>
      <c r="C79">
        <f>INDEX(resultados!$A$2:$ZZ$2290, 73, MATCH($B$3, resultados!$A$1:$ZZ$1, 0))</f>
        <v/>
      </c>
    </row>
    <row r="80">
      <c r="A80">
        <f>INDEX(resultados!$A$2:$ZZ$2290, 74, MATCH($B$1, resultados!$A$1:$ZZ$1, 0))</f>
        <v/>
      </c>
      <c r="B80">
        <f>INDEX(resultados!$A$2:$ZZ$2290, 74, MATCH($B$2, resultados!$A$1:$ZZ$1, 0))</f>
        <v/>
      </c>
      <c r="C80">
        <f>INDEX(resultados!$A$2:$ZZ$2290, 74, MATCH($B$3, resultados!$A$1:$ZZ$1, 0))</f>
        <v/>
      </c>
    </row>
    <row r="81">
      <c r="A81">
        <f>INDEX(resultados!$A$2:$ZZ$2290, 75, MATCH($B$1, resultados!$A$1:$ZZ$1, 0))</f>
        <v/>
      </c>
      <c r="B81">
        <f>INDEX(resultados!$A$2:$ZZ$2290, 75, MATCH($B$2, resultados!$A$1:$ZZ$1, 0))</f>
        <v/>
      </c>
      <c r="C81">
        <f>INDEX(resultados!$A$2:$ZZ$2290, 75, MATCH($B$3, resultados!$A$1:$ZZ$1, 0))</f>
        <v/>
      </c>
    </row>
    <row r="82">
      <c r="A82">
        <f>INDEX(resultados!$A$2:$ZZ$2290, 76, MATCH($B$1, resultados!$A$1:$ZZ$1, 0))</f>
        <v/>
      </c>
      <c r="B82">
        <f>INDEX(resultados!$A$2:$ZZ$2290, 76, MATCH($B$2, resultados!$A$1:$ZZ$1, 0))</f>
        <v/>
      </c>
      <c r="C82">
        <f>INDEX(resultados!$A$2:$ZZ$2290, 76, MATCH($B$3, resultados!$A$1:$ZZ$1, 0))</f>
        <v/>
      </c>
    </row>
    <row r="83">
      <c r="A83">
        <f>INDEX(resultados!$A$2:$ZZ$2290, 77, MATCH($B$1, resultados!$A$1:$ZZ$1, 0))</f>
        <v/>
      </c>
      <c r="B83">
        <f>INDEX(resultados!$A$2:$ZZ$2290, 77, MATCH($B$2, resultados!$A$1:$ZZ$1, 0))</f>
        <v/>
      </c>
      <c r="C83">
        <f>INDEX(resultados!$A$2:$ZZ$2290, 77, MATCH($B$3, resultados!$A$1:$ZZ$1, 0))</f>
        <v/>
      </c>
    </row>
    <row r="84">
      <c r="A84">
        <f>INDEX(resultados!$A$2:$ZZ$2290, 78, MATCH($B$1, resultados!$A$1:$ZZ$1, 0))</f>
        <v/>
      </c>
      <c r="B84">
        <f>INDEX(resultados!$A$2:$ZZ$2290, 78, MATCH($B$2, resultados!$A$1:$ZZ$1, 0))</f>
        <v/>
      </c>
      <c r="C84">
        <f>INDEX(resultados!$A$2:$ZZ$2290, 78, MATCH($B$3, resultados!$A$1:$ZZ$1, 0))</f>
        <v/>
      </c>
    </row>
    <row r="85">
      <c r="A85">
        <f>INDEX(resultados!$A$2:$ZZ$2290, 79, MATCH($B$1, resultados!$A$1:$ZZ$1, 0))</f>
        <v/>
      </c>
      <c r="B85">
        <f>INDEX(resultados!$A$2:$ZZ$2290, 79, MATCH($B$2, resultados!$A$1:$ZZ$1, 0))</f>
        <v/>
      </c>
      <c r="C85">
        <f>INDEX(resultados!$A$2:$ZZ$2290, 79, MATCH($B$3, resultados!$A$1:$ZZ$1, 0))</f>
        <v/>
      </c>
    </row>
    <row r="86">
      <c r="A86">
        <f>INDEX(resultados!$A$2:$ZZ$2290, 80, MATCH($B$1, resultados!$A$1:$ZZ$1, 0))</f>
        <v/>
      </c>
      <c r="B86">
        <f>INDEX(resultados!$A$2:$ZZ$2290, 80, MATCH($B$2, resultados!$A$1:$ZZ$1, 0))</f>
        <v/>
      </c>
      <c r="C86">
        <f>INDEX(resultados!$A$2:$ZZ$2290, 80, MATCH($B$3, resultados!$A$1:$ZZ$1, 0))</f>
        <v/>
      </c>
    </row>
    <row r="87">
      <c r="A87">
        <f>INDEX(resultados!$A$2:$ZZ$2290, 81, MATCH($B$1, resultados!$A$1:$ZZ$1, 0))</f>
        <v/>
      </c>
      <c r="B87">
        <f>INDEX(resultados!$A$2:$ZZ$2290, 81, MATCH($B$2, resultados!$A$1:$ZZ$1, 0))</f>
        <v/>
      </c>
      <c r="C87">
        <f>INDEX(resultados!$A$2:$ZZ$2290, 81, MATCH($B$3, resultados!$A$1:$ZZ$1, 0))</f>
        <v/>
      </c>
    </row>
    <row r="88">
      <c r="A88">
        <f>INDEX(resultados!$A$2:$ZZ$2290, 82, MATCH($B$1, resultados!$A$1:$ZZ$1, 0))</f>
        <v/>
      </c>
      <c r="B88">
        <f>INDEX(resultados!$A$2:$ZZ$2290, 82, MATCH($B$2, resultados!$A$1:$ZZ$1, 0))</f>
        <v/>
      </c>
      <c r="C88">
        <f>INDEX(resultados!$A$2:$ZZ$2290, 82, MATCH($B$3, resultados!$A$1:$ZZ$1, 0))</f>
        <v/>
      </c>
    </row>
    <row r="89">
      <c r="A89">
        <f>INDEX(resultados!$A$2:$ZZ$2290, 83, MATCH($B$1, resultados!$A$1:$ZZ$1, 0))</f>
        <v/>
      </c>
      <c r="B89">
        <f>INDEX(resultados!$A$2:$ZZ$2290, 83, MATCH($B$2, resultados!$A$1:$ZZ$1, 0))</f>
        <v/>
      </c>
      <c r="C89">
        <f>INDEX(resultados!$A$2:$ZZ$2290, 83, MATCH($B$3, resultados!$A$1:$ZZ$1, 0))</f>
        <v/>
      </c>
    </row>
    <row r="90">
      <c r="A90">
        <f>INDEX(resultados!$A$2:$ZZ$2290, 84, MATCH($B$1, resultados!$A$1:$ZZ$1, 0))</f>
        <v/>
      </c>
      <c r="B90">
        <f>INDEX(resultados!$A$2:$ZZ$2290, 84, MATCH($B$2, resultados!$A$1:$ZZ$1, 0))</f>
        <v/>
      </c>
      <c r="C90">
        <f>INDEX(resultados!$A$2:$ZZ$2290, 84, MATCH($B$3, resultados!$A$1:$ZZ$1, 0))</f>
        <v/>
      </c>
    </row>
    <row r="91">
      <c r="A91">
        <f>INDEX(resultados!$A$2:$ZZ$2290, 85, MATCH($B$1, resultados!$A$1:$ZZ$1, 0))</f>
        <v/>
      </c>
      <c r="B91">
        <f>INDEX(resultados!$A$2:$ZZ$2290, 85, MATCH($B$2, resultados!$A$1:$ZZ$1, 0))</f>
        <v/>
      </c>
      <c r="C91">
        <f>INDEX(resultados!$A$2:$ZZ$2290, 85, MATCH($B$3, resultados!$A$1:$ZZ$1, 0))</f>
        <v/>
      </c>
    </row>
    <row r="92">
      <c r="A92">
        <f>INDEX(resultados!$A$2:$ZZ$2290, 86, MATCH($B$1, resultados!$A$1:$ZZ$1, 0))</f>
        <v/>
      </c>
      <c r="B92">
        <f>INDEX(resultados!$A$2:$ZZ$2290, 86, MATCH($B$2, resultados!$A$1:$ZZ$1, 0))</f>
        <v/>
      </c>
      <c r="C92">
        <f>INDEX(resultados!$A$2:$ZZ$2290, 86, MATCH($B$3, resultados!$A$1:$ZZ$1, 0))</f>
        <v/>
      </c>
    </row>
    <row r="93">
      <c r="A93">
        <f>INDEX(resultados!$A$2:$ZZ$2290, 87, MATCH($B$1, resultados!$A$1:$ZZ$1, 0))</f>
        <v/>
      </c>
      <c r="B93">
        <f>INDEX(resultados!$A$2:$ZZ$2290, 87, MATCH($B$2, resultados!$A$1:$ZZ$1, 0))</f>
        <v/>
      </c>
      <c r="C93">
        <f>INDEX(resultados!$A$2:$ZZ$2290, 87, MATCH($B$3, resultados!$A$1:$ZZ$1, 0))</f>
        <v/>
      </c>
    </row>
    <row r="94">
      <c r="A94">
        <f>INDEX(resultados!$A$2:$ZZ$2290, 88, MATCH($B$1, resultados!$A$1:$ZZ$1, 0))</f>
        <v/>
      </c>
      <c r="B94">
        <f>INDEX(resultados!$A$2:$ZZ$2290, 88, MATCH($B$2, resultados!$A$1:$ZZ$1, 0))</f>
        <v/>
      </c>
      <c r="C94">
        <f>INDEX(resultados!$A$2:$ZZ$2290, 88, MATCH($B$3, resultados!$A$1:$ZZ$1, 0))</f>
        <v/>
      </c>
    </row>
    <row r="95">
      <c r="A95">
        <f>INDEX(resultados!$A$2:$ZZ$2290, 89, MATCH($B$1, resultados!$A$1:$ZZ$1, 0))</f>
        <v/>
      </c>
      <c r="B95">
        <f>INDEX(resultados!$A$2:$ZZ$2290, 89, MATCH($B$2, resultados!$A$1:$ZZ$1, 0))</f>
        <v/>
      </c>
      <c r="C95">
        <f>INDEX(resultados!$A$2:$ZZ$2290, 89, MATCH($B$3, resultados!$A$1:$ZZ$1, 0))</f>
        <v/>
      </c>
    </row>
    <row r="96">
      <c r="A96">
        <f>INDEX(resultados!$A$2:$ZZ$2290, 90, MATCH($B$1, resultados!$A$1:$ZZ$1, 0))</f>
        <v/>
      </c>
      <c r="B96">
        <f>INDEX(resultados!$A$2:$ZZ$2290, 90, MATCH($B$2, resultados!$A$1:$ZZ$1, 0))</f>
        <v/>
      </c>
      <c r="C96">
        <f>INDEX(resultados!$A$2:$ZZ$2290, 90, MATCH($B$3, resultados!$A$1:$ZZ$1, 0))</f>
        <v/>
      </c>
    </row>
    <row r="97">
      <c r="A97">
        <f>INDEX(resultados!$A$2:$ZZ$2290, 91, MATCH($B$1, resultados!$A$1:$ZZ$1, 0))</f>
        <v/>
      </c>
      <c r="B97">
        <f>INDEX(resultados!$A$2:$ZZ$2290, 91, MATCH($B$2, resultados!$A$1:$ZZ$1, 0))</f>
        <v/>
      </c>
      <c r="C97">
        <f>INDEX(resultados!$A$2:$ZZ$2290, 91, MATCH($B$3, resultados!$A$1:$ZZ$1, 0))</f>
        <v/>
      </c>
    </row>
    <row r="98">
      <c r="A98">
        <f>INDEX(resultados!$A$2:$ZZ$2290, 92, MATCH($B$1, resultados!$A$1:$ZZ$1, 0))</f>
        <v/>
      </c>
      <c r="B98">
        <f>INDEX(resultados!$A$2:$ZZ$2290, 92, MATCH($B$2, resultados!$A$1:$ZZ$1, 0))</f>
        <v/>
      </c>
      <c r="C98">
        <f>INDEX(resultados!$A$2:$ZZ$2290, 92, MATCH($B$3, resultados!$A$1:$ZZ$1, 0))</f>
        <v/>
      </c>
    </row>
    <row r="99">
      <c r="A99">
        <f>INDEX(resultados!$A$2:$ZZ$2290, 93, MATCH($B$1, resultados!$A$1:$ZZ$1, 0))</f>
        <v/>
      </c>
      <c r="B99">
        <f>INDEX(resultados!$A$2:$ZZ$2290, 93, MATCH($B$2, resultados!$A$1:$ZZ$1, 0))</f>
        <v/>
      </c>
      <c r="C99">
        <f>INDEX(resultados!$A$2:$ZZ$2290, 93, MATCH($B$3, resultados!$A$1:$ZZ$1, 0))</f>
        <v/>
      </c>
    </row>
    <row r="100">
      <c r="A100">
        <f>INDEX(resultados!$A$2:$ZZ$2290, 94, MATCH($B$1, resultados!$A$1:$ZZ$1, 0))</f>
        <v/>
      </c>
      <c r="B100">
        <f>INDEX(resultados!$A$2:$ZZ$2290, 94, MATCH($B$2, resultados!$A$1:$ZZ$1, 0))</f>
        <v/>
      </c>
      <c r="C100">
        <f>INDEX(resultados!$A$2:$ZZ$2290, 94, MATCH($B$3, resultados!$A$1:$ZZ$1, 0))</f>
        <v/>
      </c>
    </row>
    <row r="101">
      <c r="A101">
        <f>INDEX(resultados!$A$2:$ZZ$2290, 95, MATCH($B$1, resultados!$A$1:$ZZ$1, 0))</f>
        <v/>
      </c>
      <c r="B101">
        <f>INDEX(resultados!$A$2:$ZZ$2290, 95, MATCH($B$2, resultados!$A$1:$ZZ$1, 0))</f>
        <v/>
      </c>
      <c r="C101">
        <f>INDEX(resultados!$A$2:$ZZ$2290, 95, MATCH($B$3, resultados!$A$1:$ZZ$1, 0))</f>
        <v/>
      </c>
    </row>
    <row r="102">
      <c r="A102">
        <f>INDEX(resultados!$A$2:$ZZ$2290, 96, MATCH($B$1, resultados!$A$1:$ZZ$1, 0))</f>
        <v/>
      </c>
      <c r="B102">
        <f>INDEX(resultados!$A$2:$ZZ$2290, 96, MATCH($B$2, resultados!$A$1:$ZZ$1, 0))</f>
        <v/>
      </c>
      <c r="C102">
        <f>INDEX(resultados!$A$2:$ZZ$2290, 96, MATCH($B$3, resultados!$A$1:$ZZ$1, 0))</f>
        <v/>
      </c>
    </row>
    <row r="103">
      <c r="A103">
        <f>INDEX(resultados!$A$2:$ZZ$2290, 97, MATCH($B$1, resultados!$A$1:$ZZ$1, 0))</f>
        <v/>
      </c>
      <c r="B103">
        <f>INDEX(resultados!$A$2:$ZZ$2290, 97, MATCH($B$2, resultados!$A$1:$ZZ$1, 0))</f>
        <v/>
      </c>
      <c r="C103">
        <f>INDEX(resultados!$A$2:$ZZ$2290, 97, MATCH($B$3, resultados!$A$1:$ZZ$1, 0))</f>
        <v/>
      </c>
    </row>
    <row r="104">
      <c r="A104">
        <f>INDEX(resultados!$A$2:$ZZ$2290, 98, MATCH($B$1, resultados!$A$1:$ZZ$1, 0))</f>
        <v/>
      </c>
      <c r="B104">
        <f>INDEX(resultados!$A$2:$ZZ$2290, 98, MATCH($B$2, resultados!$A$1:$ZZ$1, 0))</f>
        <v/>
      </c>
      <c r="C104">
        <f>INDEX(resultados!$A$2:$ZZ$2290, 98, MATCH($B$3, resultados!$A$1:$ZZ$1, 0))</f>
        <v/>
      </c>
    </row>
    <row r="105">
      <c r="A105">
        <f>INDEX(resultados!$A$2:$ZZ$2290, 99, MATCH($B$1, resultados!$A$1:$ZZ$1, 0))</f>
        <v/>
      </c>
      <c r="B105">
        <f>INDEX(resultados!$A$2:$ZZ$2290, 99, MATCH($B$2, resultados!$A$1:$ZZ$1, 0))</f>
        <v/>
      </c>
      <c r="C105">
        <f>INDEX(resultados!$A$2:$ZZ$2290, 99, MATCH($B$3, resultados!$A$1:$ZZ$1, 0))</f>
        <v/>
      </c>
    </row>
    <row r="106">
      <c r="A106">
        <f>INDEX(resultados!$A$2:$ZZ$2290, 100, MATCH($B$1, resultados!$A$1:$ZZ$1, 0))</f>
        <v/>
      </c>
      <c r="B106">
        <f>INDEX(resultados!$A$2:$ZZ$2290, 100, MATCH($B$2, resultados!$A$1:$ZZ$1, 0))</f>
        <v/>
      </c>
      <c r="C106">
        <f>INDEX(resultados!$A$2:$ZZ$2290, 100, MATCH($B$3, resultados!$A$1:$ZZ$1, 0))</f>
        <v/>
      </c>
    </row>
    <row r="107">
      <c r="A107">
        <f>INDEX(resultados!$A$2:$ZZ$2290, 101, MATCH($B$1, resultados!$A$1:$ZZ$1, 0))</f>
        <v/>
      </c>
      <c r="B107">
        <f>INDEX(resultados!$A$2:$ZZ$2290, 101, MATCH($B$2, resultados!$A$1:$ZZ$1, 0))</f>
        <v/>
      </c>
      <c r="C107">
        <f>INDEX(resultados!$A$2:$ZZ$2290, 101, MATCH($B$3, resultados!$A$1:$ZZ$1, 0))</f>
        <v/>
      </c>
    </row>
    <row r="108">
      <c r="A108">
        <f>INDEX(resultados!$A$2:$ZZ$2290, 102, MATCH($B$1, resultados!$A$1:$ZZ$1, 0))</f>
        <v/>
      </c>
      <c r="B108">
        <f>INDEX(resultados!$A$2:$ZZ$2290, 102, MATCH($B$2, resultados!$A$1:$ZZ$1, 0))</f>
        <v/>
      </c>
      <c r="C108">
        <f>INDEX(resultados!$A$2:$ZZ$2290, 102, MATCH($B$3, resultados!$A$1:$ZZ$1, 0))</f>
        <v/>
      </c>
    </row>
    <row r="109">
      <c r="A109">
        <f>INDEX(resultados!$A$2:$ZZ$2290, 103, MATCH($B$1, resultados!$A$1:$ZZ$1, 0))</f>
        <v/>
      </c>
      <c r="B109">
        <f>INDEX(resultados!$A$2:$ZZ$2290, 103, MATCH($B$2, resultados!$A$1:$ZZ$1, 0))</f>
        <v/>
      </c>
      <c r="C109">
        <f>INDEX(resultados!$A$2:$ZZ$2290, 103, MATCH($B$3, resultados!$A$1:$ZZ$1, 0))</f>
        <v/>
      </c>
    </row>
    <row r="110">
      <c r="A110">
        <f>INDEX(resultados!$A$2:$ZZ$2290, 104, MATCH($B$1, resultados!$A$1:$ZZ$1, 0))</f>
        <v/>
      </c>
      <c r="B110">
        <f>INDEX(resultados!$A$2:$ZZ$2290, 104, MATCH($B$2, resultados!$A$1:$ZZ$1, 0))</f>
        <v/>
      </c>
      <c r="C110">
        <f>INDEX(resultados!$A$2:$ZZ$2290, 104, MATCH($B$3, resultados!$A$1:$ZZ$1, 0))</f>
        <v/>
      </c>
    </row>
    <row r="111">
      <c r="A111">
        <f>INDEX(resultados!$A$2:$ZZ$2290, 105, MATCH($B$1, resultados!$A$1:$ZZ$1, 0))</f>
        <v/>
      </c>
      <c r="B111">
        <f>INDEX(resultados!$A$2:$ZZ$2290, 105, MATCH($B$2, resultados!$A$1:$ZZ$1, 0))</f>
        <v/>
      </c>
      <c r="C111">
        <f>INDEX(resultados!$A$2:$ZZ$2290, 105, MATCH($B$3, resultados!$A$1:$ZZ$1, 0))</f>
        <v/>
      </c>
    </row>
    <row r="112">
      <c r="A112">
        <f>INDEX(resultados!$A$2:$ZZ$2290, 106, MATCH($B$1, resultados!$A$1:$ZZ$1, 0))</f>
        <v/>
      </c>
      <c r="B112">
        <f>INDEX(resultados!$A$2:$ZZ$2290, 106, MATCH($B$2, resultados!$A$1:$ZZ$1, 0))</f>
        <v/>
      </c>
      <c r="C112">
        <f>INDEX(resultados!$A$2:$ZZ$2290, 106, MATCH($B$3, resultados!$A$1:$ZZ$1, 0))</f>
        <v/>
      </c>
    </row>
    <row r="113">
      <c r="A113">
        <f>INDEX(resultados!$A$2:$ZZ$2290, 107, MATCH($B$1, resultados!$A$1:$ZZ$1, 0))</f>
        <v/>
      </c>
      <c r="B113">
        <f>INDEX(resultados!$A$2:$ZZ$2290, 107, MATCH($B$2, resultados!$A$1:$ZZ$1, 0))</f>
        <v/>
      </c>
      <c r="C113">
        <f>INDEX(resultados!$A$2:$ZZ$2290, 107, MATCH($B$3, resultados!$A$1:$ZZ$1, 0))</f>
        <v/>
      </c>
    </row>
    <row r="114">
      <c r="A114">
        <f>INDEX(resultados!$A$2:$ZZ$2290, 108, MATCH($B$1, resultados!$A$1:$ZZ$1, 0))</f>
        <v/>
      </c>
      <c r="B114">
        <f>INDEX(resultados!$A$2:$ZZ$2290, 108, MATCH($B$2, resultados!$A$1:$ZZ$1, 0))</f>
        <v/>
      </c>
      <c r="C114">
        <f>INDEX(resultados!$A$2:$ZZ$2290, 108, MATCH($B$3, resultados!$A$1:$ZZ$1, 0))</f>
        <v/>
      </c>
    </row>
    <row r="115">
      <c r="A115">
        <f>INDEX(resultados!$A$2:$ZZ$2290, 109, MATCH($B$1, resultados!$A$1:$ZZ$1, 0))</f>
        <v/>
      </c>
      <c r="B115">
        <f>INDEX(resultados!$A$2:$ZZ$2290, 109, MATCH($B$2, resultados!$A$1:$ZZ$1, 0))</f>
        <v/>
      </c>
      <c r="C115">
        <f>INDEX(resultados!$A$2:$ZZ$2290, 109, MATCH($B$3, resultados!$A$1:$ZZ$1, 0))</f>
        <v/>
      </c>
    </row>
    <row r="116">
      <c r="A116">
        <f>INDEX(resultados!$A$2:$ZZ$2290, 110, MATCH($B$1, resultados!$A$1:$ZZ$1, 0))</f>
        <v/>
      </c>
      <c r="B116">
        <f>INDEX(resultados!$A$2:$ZZ$2290, 110, MATCH($B$2, resultados!$A$1:$ZZ$1, 0))</f>
        <v/>
      </c>
      <c r="C116">
        <f>INDEX(resultados!$A$2:$ZZ$2290, 110, MATCH($B$3, resultados!$A$1:$ZZ$1, 0))</f>
        <v/>
      </c>
    </row>
    <row r="117">
      <c r="A117">
        <f>INDEX(resultados!$A$2:$ZZ$2290, 111, MATCH($B$1, resultados!$A$1:$ZZ$1, 0))</f>
        <v/>
      </c>
      <c r="B117">
        <f>INDEX(resultados!$A$2:$ZZ$2290, 111, MATCH($B$2, resultados!$A$1:$ZZ$1, 0))</f>
        <v/>
      </c>
      <c r="C117">
        <f>INDEX(resultados!$A$2:$ZZ$2290, 111, MATCH($B$3, resultados!$A$1:$ZZ$1, 0))</f>
        <v/>
      </c>
    </row>
    <row r="118">
      <c r="A118">
        <f>INDEX(resultados!$A$2:$ZZ$2290, 112, MATCH($B$1, resultados!$A$1:$ZZ$1, 0))</f>
        <v/>
      </c>
      <c r="B118">
        <f>INDEX(resultados!$A$2:$ZZ$2290, 112, MATCH($B$2, resultados!$A$1:$ZZ$1, 0))</f>
        <v/>
      </c>
      <c r="C118">
        <f>INDEX(resultados!$A$2:$ZZ$2290, 112, MATCH($B$3, resultados!$A$1:$ZZ$1, 0))</f>
        <v/>
      </c>
    </row>
    <row r="119">
      <c r="A119">
        <f>INDEX(resultados!$A$2:$ZZ$2290, 113, MATCH($B$1, resultados!$A$1:$ZZ$1, 0))</f>
        <v/>
      </c>
      <c r="B119">
        <f>INDEX(resultados!$A$2:$ZZ$2290, 113, MATCH($B$2, resultados!$A$1:$ZZ$1, 0))</f>
        <v/>
      </c>
      <c r="C119">
        <f>INDEX(resultados!$A$2:$ZZ$2290, 113, MATCH($B$3, resultados!$A$1:$ZZ$1, 0))</f>
        <v/>
      </c>
    </row>
    <row r="120">
      <c r="A120">
        <f>INDEX(resultados!$A$2:$ZZ$2290, 114, MATCH($B$1, resultados!$A$1:$ZZ$1, 0))</f>
        <v/>
      </c>
      <c r="B120">
        <f>INDEX(resultados!$A$2:$ZZ$2290, 114, MATCH($B$2, resultados!$A$1:$ZZ$1, 0))</f>
        <v/>
      </c>
      <c r="C120">
        <f>INDEX(resultados!$A$2:$ZZ$2290, 114, MATCH($B$3, resultados!$A$1:$ZZ$1, 0))</f>
        <v/>
      </c>
    </row>
    <row r="121">
      <c r="A121">
        <f>INDEX(resultados!$A$2:$ZZ$2290, 115, MATCH($B$1, resultados!$A$1:$ZZ$1, 0))</f>
        <v/>
      </c>
      <c r="B121">
        <f>INDEX(resultados!$A$2:$ZZ$2290, 115, MATCH($B$2, resultados!$A$1:$ZZ$1, 0))</f>
        <v/>
      </c>
      <c r="C121">
        <f>INDEX(resultados!$A$2:$ZZ$2290, 115, MATCH($B$3, resultados!$A$1:$ZZ$1, 0))</f>
        <v/>
      </c>
    </row>
    <row r="122">
      <c r="A122">
        <f>INDEX(resultados!$A$2:$ZZ$2290, 116, MATCH($B$1, resultados!$A$1:$ZZ$1, 0))</f>
        <v/>
      </c>
      <c r="B122">
        <f>INDEX(resultados!$A$2:$ZZ$2290, 116, MATCH($B$2, resultados!$A$1:$ZZ$1, 0))</f>
        <v/>
      </c>
      <c r="C122">
        <f>INDEX(resultados!$A$2:$ZZ$2290, 116, MATCH($B$3, resultados!$A$1:$ZZ$1, 0))</f>
        <v/>
      </c>
    </row>
    <row r="123">
      <c r="A123">
        <f>INDEX(resultados!$A$2:$ZZ$2290, 117, MATCH($B$1, resultados!$A$1:$ZZ$1, 0))</f>
        <v/>
      </c>
      <c r="B123">
        <f>INDEX(resultados!$A$2:$ZZ$2290, 117, MATCH($B$2, resultados!$A$1:$ZZ$1, 0))</f>
        <v/>
      </c>
      <c r="C123">
        <f>INDEX(resultados!$A$2:$ZZ$2290, 117, MATCH($B$3, resultados!$A$1:$ZZ$1, 0))</f>
        <v/>
      </c>
    </row>
    <row r="124">
      <c r="A124">
        <f>INDEX(resultados!$A$2:$ZZ$2290, 118, MATCH($B$1, resultados!$A$1:$ZZ$1, 0))</f>
        <v/>
      </c>
      <c r="B124">
        <f>INDEX(resultados!$A$2:$ZZ$2290, 118, MATCH($B$2, resultados!$A$1:$ZZ$1, 0))</f>
        <v/>
      </c>
      <c r="C124">
        <f>INDEX(resultados!$A$2:$ZZ$2290, 118, MATCH($B$3, resultados!$A$1:$ZZ$1, 0))</f>
        <v/>
      </c>
    </row>
    <row r="125">
      <c r="A125">
        <f>INDEX(resultados!$A$2:$ZZ$2290, 119, MATCH($B$1, resultados!$A$1:$ZZ$1, 0))</f>
        <v/>
      </c>
      <c r="B125">
        <f>INDEX(resultados!$A$2:$ZZ$2290, 119, MATCH($B$2, resultados!$A$1:$ZZ$1, 0))</f>
        <v/>
      </c>
      <c r="C125">
        <f>INDEX(resultados!$A$2:$ZZ$2290, 119, MATCH($B$3, resultados!$A$1:$ZZ$1, 0))</f>
        <v/>
      </c>
    </row>
    <row r="126">
      <c r="A126">
        <f>INDEX(resultados!$A$2:$ZZ$2290, 120, MATCH($B$1, resultados!$A$1:$ZZ$1, 0))</f>
        <v/>
      </c>
      <c r="B126">
        <f>INDEX(resultados!$A$2:$ZZ$2290, 120, MATCH($B$2, resultados!$A$1:$ZZ$1, 0))</f>
        <v/>
      </c>
      <c r="C126">
        <f>INDEX(resultados!$A$2:$ZZ$2290, 120, MATCH($B$3, resultados!$A$1:$ZZ$1, 0))</f>
        <v/>
      </c>
    </row>
    <row r="127">
      <c r="A127">
        <f>INDEX(resultados!$A$2:$ZZ$2290, 121, MATCH($B$1, resultados!$A$1:$ZZ$1, 0))</f>
        <v/>
      </c>
      <c r="B127">
        <f>INDEX(resultados!$A$2:$ZZ$2290, 121, MATCH($B$2, resultados!$A$1:$ZZ$1, 0))</f>
        <v/>
      </c>
      <c r="C127">
        <f>INDEX(resultados!$A$2:$ZZ$2290, 121, MATCH($B$3, resultados!$A$1:$ZZ$1, 0))</f>
        <v/>
      </c>
    </row>
    <row r="128">
      <c r="A128">
        <f>INDEX(resultados!$A$2:$ZZ$2290, 122, MATCH($B$1, resultados!$A$1:$ZZ$1, 0))</f>
        <v/>
      </c>
      <c r="B128">
        <f>INDEX(resultados!$A$2:$ZZ$2290, 122, MATCH($B$2, resultados!$A$1:$ZZ$1, 0))</f>
        <v/>
      </c>
      <c r="C128">
        <f>INDEX(resultados!$A$2:$ZZ$2290, 122, MATCH($B$3, resultados!$A$1:$ZZ$1, 0))</f>
        <v/>
      </c>
    </row>
    <row r="129">
      <c r="A129">
        <f>INDEX(resultados!$A$2:$ZZ$2290, 123, MATCH($B$1, resultados!$A$1:$ZZ$1, 0))</f>
        <v/>
      </c>
      <c r="B129">
        <f>INDEX(resultados!$A$2:$ZZ$2290, 123, MATCH($B$2, resultados!$A$1:$ZZ$1, 0))</f>
        <v/>
      </c>
      <c r="C129">
        <f>INDEX(resultados!$A$2:$ZZ$2290, 123, MATCH($B$3, resultados!$A$1:$ZZ$1, 0))</f>
        <v/>
      </c>
    </row>
    <row r="130">
      <c r="A130">
        <f>INDEX(resultados!$A$2:$ZZ$2290, 124, MATCH($B$1, resultados!$A$1:$ZZ$1, 0))</f>
        <v/>
      </c>
      <c r="B130">
        <f>INDEX(resultados!$A$2:$ZZ$2290, 124, MATCH($B$2, resultados!$A$1:$ZZ$1, 0))</f>
        <v/>
      </c>
      <c r="C130">
        <f>INDEX(resultados!$A$2:$ZZ$2290, 124, MATCH($B$3, resultados!$A$1:$ZZ$1, 0))</f>
        <v/>
      </c>
    </row>
    <row r="131">
      <c r="A131">
        <f>INDEX(resultados!$A$2:$ZZ$2290, 125, MATCH($B$1, resultados!$A$1:$ZZ$1, 0))</f>
        <v/>
      </c>
      <c r="B131">
        <f>INDEX(resultados!$A$2:$ZZ$2290, 125, MATCH($B$2, resultados!$A$1:$ZZ$1, 0))</f>
        <v/>
      </c>
      <c r="C131">
        <f>INDEX(resultados!$A$2:$ZZ$2290, 125, MATCH($B$3, resultados!$A$1:$ZZ$1, 0))</f>
        <v/>
      </c>
    </row>
    <row r="132">
      <c r="A132">
        <f>INDEX(resultados!$A$2:$ZZ$2290, 126, MATCH($B$1, resultados!$A$1:$ZZ$1, 0))</f>
        <v/>
      </c>
      <c r="B132">
        <f>INDEX(resultados!$A$2:$ZZ$2290, 126, MATCH($B$2, resultados!$A$1:$ZZ$1, 0))</f>
        <v/>
      </c>
      <c r="C132">
        <f>INDEX(resultados!$A$2:$ZZ$2290, 126, MATCH($B$3, resultados!$A$1:$ZZ$1, 0))</f>
        <v/>
      </c>
    </row>
    <row r="133">
      <c r="A133">
        <f>INDEX(resultados!$A$2:$ZZ$2290, 127, MATCH($B$1, resultados!$A$1:$ZZ$1, 0))</f>
        <v/>
      </c>
      <c r="B133">
        <f>INDEX(resultados!$A$2:$ZZ$2290, 127, MATCH($B$2, resultados!$A$1:$ZZ$1, 0))</f>
        <v/>
      </c>
      <c r="C133">
        <f>INDEX(resultados!$A$2:$ZZ$2290, 127, MATCH($B$3, resultados!$A$1:$ZZ$1, 0))</f>
        <v/>
      </c>
    </row>
    <row r="134">
      <c r="A134">
        <f>INDEX(resultados!$A$2:$ZZ$2290, 128, MATCH($B$1, resultados!$A$1:$ZZ$1, 0))</f>
        <v/>
      </c>
      <c r="B134">
        <f>INDEX(resultados!$A$2:$ZZ$2290, 128, MATCH($B$2, resultados!$A$1:$ZZ$1, 0))</f>
        <v/>
      </c>
      <c r="C134">
        <f>INDEX(resultados!$A$2:$ZZ$2290, 128, MATCH($B$3, resultados!$A$1:$ZZ$1, 0))</f>
        <v/>
      </c>
    </row>
    <row r="135">
      <c r="A135">
        <f>INDEX(resultados!$A$2:$ZZ$2290, 129, MATCH($B$1, resultados!$A$1:$ZZ$1, 0))</f>
        <v/>
      </c>
      <c r="B135">
        <f>INDEX(resultados!$A$2:$ZZ$2290, 129, MATCH($B$2, resultados!$A$1:$ZZ$1, 0))</f>
        <v/>
      </c>
      <c r="C135">
        <f>INDEX(resultados!$A$2:$ZZ$2290, 129, MATCH($B$3, resultados!$A$1:$ZZ$1, 0))</f>
        <v/>
      </c>
    </row>
    <row r="136">
      <c r="A136">
        <f>INDEX(resultados!$A$2:$ZZ$2290, 130, MATCH($B$1, resultados!$A$1:$ZZ$1, 0))</f>
        <v/>
      </c>
      <c r="B136">
        <f>INDEX(resultados!$A$2:$ZZ$2290, 130, MATCH($B$2, resultados!$A$1:$ZZ$1, 0))</f>
        <v/>
      </c>
      <c r="C136">
        <f>INDEX(resultados!$A$2:$ZZ$2290, 130, MATCH($B$3, resultados!$A$1:$ZZ$1, 0))</f>
        <v/>
      </c>
    </row>
    <row r="137">
      <c r="A137">
        <f>INDEX(resultados!$A$2:$ZZ$2290, 131, MATCH($B$1, resultados!$A$1:$ZZ$1, 0))</f>
        <v/>
      </c>
      <c r="B137">
        <f>INDEX(resultados!$A$2:$ZZ$2290, 131, MATCH($B$2, resultados!$A$1:$ZZ$1, 0))</f>
        <v/>
      </c>
      <c r="C137">
        <f>INDEX(resultados!$A$2:$ZZ$2290, 131, MATCH($B$3, resultados!$A$1:$ZZ$1, 0))</f>
        <v/>
      </c>
    </row>
    <row r="138">
      <c r="A138">
        <f>INDEX(resultados!$A$2:$ZZ$2290, 132, MATCH($B$1, resultados!$A$1:$ZZ$1, 0))</f>
        <v/>
      </c>
      <c r="B138">
        <f>INDEX(resultados!$A$2:$ZZ$2290, 132, MATCH($B$2, resultados!$A$1:$ZZ$1, 0))</f>
        <v/>
      </c>
      <c r="C138">
        <f>INDEX(resultados!$A$2:$ZZ$2290, 132, MATCH($B$3, resultados!$A$1:$ZZ$1, 0))</f>
        <v/>
      </c>
    </row>
    <row r="139">
      <c r="A139">
        <f>INDEX(resultados!$A$2:$ZZ$2290, 133, MATCH($B$1, resultados!$A$1:$ZZ$1, 0))</f>
        <v/>
      </c>
      <c r="B139">
        <f>INDEX(resultados!$A$2:$ZZ$2290, 133, MATCH($B$2, resultados!$A$1:$ZZ$1, 0))</f>
        <v/>
      </c>
      <c r="C139">
        <f>INDEX(resultados!$A$2:$ZZ$2290, 133, MATCH($B$3, resultados!$A$1:$ZZ$1, 0))</f>
        <v/>
      </c>
    </row>
    <row r="140">
      <c r="A140">
        <f>INDEX(resultados!$A$2:$ZZ$2290, 134, MATCH($B$1, resultados!$A$1:$ZZ$1, 0))</f>
        <v/>
      </c>
      <c r="B140">
        <f>INDEX(resultados!$A$2:$ZZ$2290, 134, MATCH($B$2, resultados!$A$1:$ZZ$1, 0))</f>
        <v/>
      </c>
      <c r="C140">
        <f>INDEX(resultados!$A$2:$ZZ$2290, 134, MATCH($B$3, resultados!$A$1:$ZZ$1, 0))</f>
        <v/>
      </c>
    </row>
    <row r="141">
      <c r="A141">
        <f>INDEX(resultados!$A$2:$ZZ$2290, 135, MATCH($B$1, resultados!$A$1:$ZZ$1, 0))</f>
        <v/>
      </c>
      <c r="B141">
        <f>INDEX(resultados!$A$2:$ZZ$2290, 135, MATCH($B$2, resultados!$A$1:$ZZ$1, 0))</f>
        <v/>
      </c>
      <c r="C141">
        <f>INDEX(resultados!$A$2:$ZZ$2290, 135, MATCH($B$3, resultados!$A$1:$ZZ$1, 0))</f>
        <v/>
      </c>
    </row>
    <row r="142">
      <c r="A142">
        <f>INDEX(resultados!$A$2:$ZZ$2290, 136, MATCH($B$1, resultados!$A$1:$ZZ$1, 0))</f>
        <v/>
      </c>
      <c r="B142">
        <f>INDEX(resultados!$A$2:$ZZ$2290, 136, MATCH($B$2, resultados!$A$1:$ZZ$1, 0))</f>
        <v/>
      </c>
      <c r="C142">
        <f>INDEX(resultados!$A$2:$ZZ$2290, 136, MATCH($B$3, resultados!$A$1:$ZZ$1, 0))</f>
        <v/>
      </c>
    </row>
    <row r="143">
      <c r="A143">
        <f>INDEX(resultados!$A$2:$ZZ$2290, 137, MATCH($B$1, resultados!$A$1:$ZZ$1, 0))</f>
        <v/>
      </c>
      <c r="B143">
        <f>INDEX(resultados!$A$2:$ZZ$2290, 137, MATCH($B$2, resultados!$A$1:$ZZ$1, 0))</f>
        <v/>
      </c>
      <c r="C143">
        <f>INDEX(resultados!$A$2:$ZZ$2290, 137, MATCH($B$3, resultados!$A$1:$ZZ$1, 0))</f>
        <v/>
      </c>
    </row>
    <row r="144">
      <c r="A144">
        <f>INDEX(resultados!$A$2:$ZZ$2290, 138, MATCH($B$1, resultados!$A$1:$ZZ$1, 0))</f>
        <v/>
      </c>
      <c r="B144">
        <f>INDEX(resultados!$A$2:$ZZ$2290, 138, MATCH($B$2, resultados!$A$1:$ZZ$1, 0))</f>
        <v/>
      </c>
      <c r="C144">
        <f>INDEX(resultados!$A$2:$ZZ$2290, 138, MATCH($B$3, resultados!$A$1:$ZZ$1, 0))</f>
        <v/>
      </c>
    </row>
    <row r="145">
      <c r="A145">
        <f>INDEX(resultados!$A$2:$ZZ$2290, 139, MATCH($B$1, resultados!$A$1:$ZZ$1, 0))</f>
        <v/>
      </c>
      <c r="B145">
        <f>INDEX(resultados!$A$2:$ZZ$2290, 139, MATCH($B$2, resultados!$A$1:$ZZ$1, 0))</f>
        <v/>
      </c>
      <c r="C145">
        <f>INDEX(resultados!$A$2:$ZZ$2290, 139, MATCH($B$3, resultados!$A$1:$ZZ$1, 0))</f>
        <v/>
      </c>
    </row>
    <row r="146">
      <c r="A146">
        <f>INDEX(resultados!$A$2:$ZZ$2290, 140, MATCH($B$1, resultados!$A$1:$ZZ$1, 0))</f>
        <v/>
      </c>
      <c r="B146">
        <f>INDEX(resultados!$A$2:$ZZ$2290, 140, MATCH($B$2, resultados!$A$1:$ZZ$1, 0))</f>
        <v/>
      </c>
      <c r="C146">
        <f>INDEX(resultados!$A$2:$ZZ$2290, 140, MATCH($B$3, resultados!$A$1:$ZZ$1, 0))</f>
        <v/>
      </c>
    </row>
    <row r="147">
      <c r="A147">
        <f>INDEX(resultados!$A$2:$ZZ$2290, 141, MATCH($B$1, resultados!$A$1:$ZZ$1, 0))</f>
        <v/>
      </c>
      <c r="B147">
        <f>INDEX(resultados!$A$2:$ZZ$2290, 141, MATCH($B$2, resultados!$A$1:$ZZ$1, 0))</f>
        <v/>
      </c>
      <c r="C147">
        <f>INDEX(resultados!$A$2:$ZZ$2290, 141, MATCH($B$3, resultados!$A$1:$ZZ$1, 0))</f>
        <v/>
      </c>
    </row>
    <row r="148">
      <c r="A148">
        <f>INDEX(resultados!$A$2:$ZZ$2290, 142, MATCH($B$1, resultados!$A$1:$ZZ$1, 0))</f>
        <v/>
      </c>
      <c r="B148">
        <f>INDEX(resultados!$A$2:$ZZ$2290, 142, MATCH($B$2, resultados!$A$1:$ZZ$1, 0))</f>
        <v/>
      </c>
      <c r="C148">
        <f>INDEX(resultados!$A$2:$ZZ$2290, 142, MATCH($B$3, resultados!$A$1:$ZZ$1, 0))</f>
        <v/>
      </c>
    </row>
    <row r="149">
      <c r="A149">
        <f>INDEX(resultados!$A$2:$ZZ$2290, 143, MATCH($B$1, resultados!$A$1:$ZZ$1, 0))</f>
        <v/>
      </c>
      <c r="B149">
        <f>INDEX(resultados!$A$2:$ZZ$2290, 143, MATCH($B$2, resultados!$A$1:$ZZ$1, 0))</f>
        <v/>
      </c>
      <c r="C149">
        <f>INDEX(resultados!$A$2:$ZZ$2290, 143, MATCH($B$3, resultados!$A$1:$ZZ$1, 0))</f>
        <v/>
      </c>
    </row>
    <row r="150">
      <c r="A150">
        <f>INDEX(resultados!$A$2:$ZZ$2290, 144, MATCH($B$1, resultados!$A$1:$ZZ$1, 0))</f>
        <v/>
      </c>
      <c r="B150">
        <f>INDEX(resultados!$A$2:$ZZ$2290, 144, MATCH($B$2, resultados!$A$1:$ZZ$1, 0))</f>
        <v/>
      </c>
      <c r="C150">
        <f>INDEX(resultados!$A$2:$ZZ$2290, 144, MATCH($B$3, resultados!$A$1:$ZZ$1, 0))</f>
        <v/>
      </c>
    </row>
    <row r="151">
      <c r="A151">
        <f>INDEX(resultados!$A$2:$ZZ$2290, 145, MATCH($B$1, resultados!$A$1:$ZZ$1, 0))</f>
        <v/>
      </c>
      <c r="B151">
        <f>INDEX(resultados!$A$2:$ZZ$2290, 145, MATCH($B$2, resultados!$A$1:$ZZ$1, 0))</f>
        <v/>
      </c>
      <c r="C151">
        <f>INDEX(resultados!$A$2:$ZZ$2290, 145, MATCH($B$3, resultados!$A$1:$ZZ$1, 0))</f>
        <v/>
      </c>
    </row>
    <row r="152">
      <c r="A152">
        <f>INDEX(resultados!$A$2:$ZZ$2290, 146, MATCH($B$1, resultados!$A$1:$ZZ$1, 0))</f>
        <v/>
      </c>
      <c r="B152">
        <f>INDEX(resultados!$A$2:$ZZ$2290, 146, MATCH($B$2, resultados!$A$1:$ZZ$1, 0))</f>
        <v/>
      </c>
      <c r="C152">
        <f>INDEX(resultados!$A$2:$ZZ$2290, 146, MATCH($B$3, resultados!$A$1:$ZZ$1, 0))</f>
        <v/>
      </c>
    </row>
    <row r="153">
      <c r="A153">
        <f>INDEX(resultados!$A$2:$ZZ$2290, 147, MATCH($B$1, resultados!$A$1:$ZZ$1, 0))</f>
        <v/>
      </c>
      <c r="B153">
        <f>INDEX(resultados!$A$2:$ZZ$2290, 147, MATCH($B$2, resultados!$A$1:$ZZ$1, 0))</f>
        <v/>
      </c>
      <c r="C153">
        <f>INDEX(resultados!$A$2:$ZZ$2290, 147, MATCH($B$3, resultados!$A$1:$ZZ$1, 0))</f>
        <v/>
      </c>
    </row>
    <row r="154">
      <c r="A154">
        <f>INDEX(resultados!$A$2:$ZZ$2290, 148, MATCH($B$1, resultados!$A$1:$ZZ$1, 0))</f>
        <v/>
      </c>
      <c r="B154">
        <f>INDEX(resultados!$A$2:$ZZ$2290, 148, MATCH($B$2, resultados!$A$1:$ZZ$1, 0))</f>
        <v/>
      </c>
      <c r="C154">
        <f>INDEX(resultados!$A$2:$ZZ$2290, 148, MATCH($B$3, resultados!$A$1:$ZZ$1, 0))</f>
        <v/>
      </c>
    </row>
    <row r="155">
      <c r="A155">
        <f>INDEX(resultados!$A$2:$ZZ$2290, 149, MATCH($B$1, resultados!$A$1:$ZZ$1, 0))</f>
        <v/>
      </c>
      <c r="B155">
        <f>INDEX(resultados!$A$2:$ZZ$2290, 149, MATCH($B$2, resultados!$A$1:$ZZ$1, 0))</f>
        <v/>
      </c>
      <c r="C155">
        <f>INDEX(resultados!$A$2:$ZZ$2290, 149, MATCH($B$3, resultados!$A$1:$ZZ$1, 0))</f>
        <v/>
      </c>
    </row>
    <row r="156">
      <c r="A156">
        <f>INDEX(resultados!$A$2:$ZZ$2290, 150, MATCH($B$1, resultados!$A$1:$ZZ$1, 0))</f>
        <v/>
      </c>
      <c r="B156">
        <f>INDEX(resultados!$A$2:$ZZ$2290, 150, MATCH($B$2, resultados!$A$1:$ZZ$1, 0))</f>
        <v/>
      </c>
      <c r="C156">
        <f>INDEX(resultados!$A$2:$ZZ$2290, 150, MATCH($B$3, resultados!$A$1:$ZZ$1, 0))</f>
        <v/>
      </c>
    </row>
    <row r="157">
      <c r="A157">
        <f>INDEX(resultados!$A$2:$ZZ$2290, 151, MATCH($B$1, resultados!$A$1:$ZZ$1, 0))</f>
        <v/>
      </c>
      <c r="B157">
        <f>INDEX(resultados!$A$2:$ZZ$2290, 151, MATCH($B$2, resultados!$A$1:$ZZ$1, 0))</f>
        <v/>
      </c>
      <c r="C157">
        <f>INDEX(resultados!$A$2:$ZZ$2290, 151, MATCH($B$3, resultados!$A$1:$ZZ$1, 0))</f>
        <v/>
      </c>
    </row>
    <row r="158">
      <c r="A158">
        <f>INDEX(resultados!$A$2:$ZZ$2290, 152, MATCH($B$1, resultados!$A$1:$ZZ$1, 0))</f>
        <v/>
      </c>
      <c r="B158">
        <f>INDEX(resultados!$A$2:$ZZ$2290, 152, MATCH($B$2, resultados!$A$1:$ZZ$1, 0))</f>
        <v/>
      </c>
      <c r="C158">
        <f>INDEX(resultados!$A$2:$ZZ$2290, 152, MATCH($B$3, resultados!$A$1:$ZZ$1, 0))</f>
        <v/>
      </c>
    </row>
    <row r="159">
      <c r="A159">
        <f>INDEX(resultados!$A$2:$ZZ$2290, 153, MATCH($B$1, resultados!$A$1:$ZZ$1, 0))</f>
        <v/>
      </c>
      <c r="B159">
        <f>INDEX(resultados!$A$2:$ZZ$2290, 153, MATCH($B$2, resultados!$A$1:$ZZ$1, 0))</f>
        <v/>
      </c>
      <c r="C159">
        <f>INDEX(resultados!$A$2:$ZZ$2290, 153, MATCH($B$3, resultados!$A$1:$ZZ$1, 0))</f>
        <v/>
      </c>
    </row>
    <row r="160">
      <c r="A160">
        <f>INDEX(resultados!$A$2:$ZZ$2290, 154, MATCH($B$1, resultados!$A$1:$ZZ$1, 0))</f>
        <v/>
      </c>
      <c r="B160">
        <f>INDEX(resultados!$A$2:$ZZ$2290, 154, MATCH($B$2, resultados!$A$1:$ZZ$1, 0))</f>
        <v/>
      </c>
      <c r="C160">
        <f>INDEX(resultados!$A$2:$ZZ$2290, 154, MATCH($B$3, resultados!$A$1:$ZZ$1, 0))</f>
        <v/>
      </c>
    </row>
    <row r="161">
      <c r="A161">
        <f>INDEX(resultados!$A$2:$ZZ$2290, 155, MATCH($B$1, resultados!$A$1:$ZZ$1, 0))</f>
        <v/>
      </c>
      <c r="B161">
        <f>INDEX(resultados!$A$2:$ZZ$2290, 155, MATCH($B$2, resultados!$A$1:$ZZ$1, 0))</f>
        <v/>
      </c>
      <c r="C161">
        <f>INDEX(resultados!$A$2:$ZZ$2290, 155, MATCH($B$3, resultados!$A$1:$ZZ$1, 0))</f>
        <v/>
      </c>
    </row>
    <row r="162">
      <c r="A162">
        <f>INDEX(resultados!$A$2:$ZZ$2290, 156, MATCH($B$1, resultados!$A$1:$ZZ$1, 0))</f>
        <v/>
      </c>
      <c r="B162">
        <f>INDEX(resultados!$A$2:$ZZ$2290, 156, MATCH($B$2, resultados!$A$1:$ZZ$1, 0))</f>
        <v/>
      </c>
      <c r="C162">
        <f>INDEX(resultados!$A$2:$ZZ$2290, 156, MATCH($B$3, resultados!$A$1:$ZZ$1, 0))</f>
        <v/>
      </c>
    </row>
    <row r="163">
      <c r="A163">
        <f>INDEX(resultados!$A$2:$ZZ$2290, 157, MATCH($B$1, resultados!$A$1:$ZZ$1, 0))</f>
        <v/>
      </c>
      <c r="B163">
        <f>INDEX(resultados!$A$2:$ZZ$2290, 157, MATCH($B$2, resultados!$A$1:$ZZ$1, 0))</f>
        <v/>
      </c>
      <c r="C163">
        <f>INDEX(resultados!$A$2:$ZZ$2290, 157, MATCH($B$3, resultados!$A$1:$ZZ$1, 0))</f>
        <v/>
      </c>
    </row>
    <row r="164">
      <c r="A164">
        <f>INDEX(resultados!$A$2:$ZZ$2290, 158, MATCH($B$1, resultados!$A$1:$ZZ$1, 0))</f>
        <v/>
      </c>
      <c r="B164">
        <f>INDEX(resultados!$A$2:$ZZ$2290, 158, MATCH($B$2, resultados!$A$1:$ZZ$1, 0))</f>
        <v/>
      </c>
      <c r="C164">
        <f>INDEX(resultados!$A$2:$ZZ$2290, 158, MATCH($B$3, resultados!$A$1:$ZZ$1, 0))</f>
        <v/>
      </c>
    </row>
    <row r="165">
      <c r="A165">
        <f>INDEX(resultados!$A$2:$ZZ$2290, 159, MATCH($B$1, resultados!$A$1:$ZZ$1, 0))</f>
        <v/>
      </c>
      <c r="B165">
        <f>INDEX(resultados!$A$2:$ZZ$2290, 159, MATCH($B$2, resultados!$A$1:$ZZ$1, 0))</f>
        <v/>
      </c>
      <c r="C165">
        <f>INDEX(resultados!$A$2:$ZZ$2290, 159, MATCH($B$3, resultados!$A$1:$ZZ$1, 0))</f>
        <v/>
      </c>
    </row>
    <row r="166">
      <c r="A166">
        <f>INDEX(resultados!$A$2:$ZZ$2290, 160, MATCH($B$1, resultados!$A$1:$ZZ$1, 0))</f>
        <v/>
      </c>
      <c r="B166">
        <f>INDEX(resultados!$A$2:$ZZ$2290, 160, MATCH($B$2, resultados!$A$1:$ZZ$1, 0))</f>
        <v/>
      </c>
      <c r="C166">
        <f>INDEX(resultados!$A$2:$ZZ$2290, 160, MATCH($B$3, resultados!$A$1:$ZZ$1, 0))</f>
        <v/>
      </c>
    </row>
    <row r="167">
      <c r="A167">
        <f>INDEX(resultados!$A$2:$ZZ$2290, 161, MATCH($B$1, resultados!$A$1:$ZZ$1, 0))</f>
        <v/>
      </c>
      <c r="B167">
        <f>INDEX(resultados!$A$2:$ZZ$2290, 161, MATCH($B$2, resultados!$A$1:$ZZ$1, 0))</f>
        <v/>
      </c>
      <c r="C167">
        <f>INDEX(resultados!$A$2:$ZZ$2290, 161, MATCH($B$3, resultados!$A$1:$ZZ$1, 0))</f>
        <v/>
      </c>
    </row>
    <row r="168">
      <c r="A168">
        <f>INDEX(resultados!$A$2:$ZZ$2290, 162, MATCH($B$1, resultados!$A$1:$ZZ$1, 0))</f>
        <v/>
      </c>
      <c r="B168">
        <f>INDEX(resultados!$A$2:$ZZ$2290, 162, MATCH($B$2, resultados!$A$1:$ZZ$1, 0))</f>
        <v/>
      </c>
      <c r="C168">
        <f>INDEX(resultados!$A$2:$ZZ$2290, 162, MATCH($B$3, resultados!$A$1:$ZZ$1, 0))</f>
        <v/>
      </c>
    </row>
    <row r="169">
      <c r="A169">
        <f>INDEX(resultados!$A$2:$ZZ$2290, 163, MATCH($B$1, resultados!$A$1:$ZZ$1, 0))</f>
        <v/>
      </c>
      <c r="B169">
        <f>INDEX(resultados!$A$2:$ZZ$2290, 163, MATCH($B$2, resultados!$A$1:$ZZ$1, 0))</f>
        <v/>
      </c>
      <c r="C169">
        <f>INDEX(resultados!$A$2:$ZZ$2290, 163, MATCH($B$3, resultados!$A$1:$ZZ$1, 0))</f>
        <v/>
      </c>
    </row>
    <row r="170">
      <c r="A170">
        <f>INDEX(resultados!$A$2:$ZZ$2290, 164, MATCH($B$1, resultados!$A$1:$ZZ$1, 0))</f>
        <v/>
      </c>
      <c r="B170">
        <f>INDEX(resultados!$A$2:$ZZ$2290, 164, MATCH($B$2, resultados!$A$1:$ZZ$1, 0))</f>
        <v/>
      </c>
      <c r="C170">
        <f>INDEX(resultados!$A$2:$ZZ$2290, 164, MATCH($B$3, resultados!$A$1:$ZZ$1, 0))</f>
        <v/>
      </c>
    </row>
    <row r="171">
      <c r="A171">
        <f>INDEX(resultados!$A$2:$ZZ$2290, 165, MATCH($B$1, resultados!$A$1:$ZZ$1, 0))</f>
        <v/>
      </c>
      <c r="B171">
        <f>INDEX(resultados!$A$2:$ZZ$2290, 165, MATCH($B$2, resultados!$A$1:$ZZ$1, 0))</f>
        <v/>
      </c>
      <c r="C171">
        <f>INDEX(resultados!$A$2:$ZZ$2290, 165, MATCH($B$3, resultados!$A$1:$ZZ$1, 0))</f>
        <v/>
      </c>
    </row>
    <row r="172">
      <c r="A172">
        <f>INDEX(resultados!$A$2:$ZZ$2290, 166, MATCH($B$1, resultados!$A$1:$ZZ$1, 0))</f>
        <v/>
      </c>
      <c r="B172">
        <f>INDEX(resultados!$A$2:$ZZ$2290, 166, MATCH($B$2, resultados!$A$1:$ZZ$1, 0))</f>
        <v/>
      </c>
      <c r="C172">
        <f>INDEX(resultados!$A$2:$ZZ$2290, 166, MATCH($B$3, resultados!$A$1:$ZZ$1, 0))</f>
        <v/>
      </c>
    </row>
    <row r="173">
      <c r="A173">
        <f>INDEX(resultados!$A$2:$ZZ$2290, 167, MATCH($B$1, resultados!$A$1:$ZZ$1, 0))</f>
        <v/>
      </c>
      <c r="B173">
        <f>INDEX(resultados!$A$2:$ZZ$2290, 167, MATCH($B$2, resultados!$A$1:$ZZ$1, 0))</f>
        <v/>
      </c>
      <c r="C173">
        <f>INDEX(resultados!$A$2:$ZZ$2290, 167, MATCH($B$3, resultados!$A$1:$ZZ$1, 0))</f>
        <v/>
      </c>
    </row>
    <row r="174">
      <c r="A174">
        <f>INDEX(resultados!$A$2:$ZZ$2290, 168, MATCH($B$1, resultados!$A$1:$ZZ$1, 0))</f>
        <v/>
      </c>
      <c r="B174">
        <f>INDEX(resultados!$A$2:$ZZ$2290, 168, MATCH($B$2, resultados!$A$1:$ZZ$1, 0))</f>
        <v/>
      </c>
      <c r="C174">
        <f>INDEX(resultados!$A$2:$ZZ$2290, 168, MATCH($B$3, resultados!$A$1:$ZZ$1, 0))</f>
        <v/>
      </c>
    </row>
    <row r="175">
      <c r="A175">
        <f>INDEX(resultados!$A$2:$ZZ$2290, 169, MATCH($B$1, resultados!$A$1:$ZZ$1, 0))</f>
        <v/>
      </c>
      <c r="B175">
        <f>INDEX(resultados!$A$2:$ZZ$2290, 169, MATCH($B$2, resultados!$A$1:$ZZ$1, 0))</f>
        <v/>
      </c>
      <c r="C175">
        <f>INDEX(resultados!$A$2:$ZZ$2290, 169, MATCH($B$3, resultados!$A$1:$ZZ$1, 0))</f>
        <v/>
      </c>
    </row>
    <row r="176">
      <c r="A176">
        <f>INDEX(resultados!$A$2:$ZZ$2290, 170, MATCH($B$1, resultados!$A$1:$ZZ$1, 0))</f>
        <v/>
      </c>
      <c r="B176">
        <f>INDEX(resultados!$A$2:$ZZ$2290, 170, MATCH($B$2, resultados!$A$1:$ZZ$1, 0))</f>
        <v/>
      </c>
      <c r="C176">
        <f>INDEX(resultados!$A$2:$ZZ$2290, 170, MATCH($B$3, resultados!$A$1:$ZZ$1, 0))</f>
        <v/>
      </c>
    </row>
    <row r="177">
      <c r="A177">
        <f>INDEX(resultados!$A$2:$ZZ$2290, 171, MATCH($B$1, resultados!$A$1:$ZZ$1, 0))</f>
        <v/>
      </c>
      <c r="B177">
        <f>INDEX(resultados!$A$2:$ZZ$2290, 171, MATCH($B$2, resultados!$A$1:$ZZ$1, 0))</f>
        <v/>
      </c>
      <c r="C177">
        <f>INDEX(resultados!$A$2:$ZZ$2290, 171, MATCH($B$3, resultados!$A$1:$ZZ$1, 0))</f>
        <v/>
      </c>
    </row>
    <row r="178">
      <c r="A178">
        <f>INDEX(resultados!$A$2:$ZZ$2290, 172, MATCH($B$1, resultados!$A$1:$ZZ$1, 0))</f>
        <v/>
      </c>
      <c r="B178">
        <f>INDEX(resultados!$A$2:$ZZ$2290, 172, MATCH($B$2, resultados!$A$1:$ZZ$1, 0))</f>
        <v/>
      </c>
      <c r="C178">
        <f>INDEX(resultados!$A$2:$ZZ$2290, 172, MATCH($B$3, resultados!$A$1:$ZZ$1, 0))</f>
        <v/>
      </c>
    </row>
    <row r="179">
      <c r="A179">
        <f>INDEX(resultados!$A$2:$ZZ$2290, 173, MATCH($B$1, resultados!$A$1:$ZZ$1, 0))</f>
        <v/>
      </c>
      <c r="B179">
        <f>INDEX(resultados!$A$2:$ZZ$2290, 173, MATCH($B$2, resultados!$A$1:$ZZ$1, 0))</f>
        <v/>
      </c>
      <c r="C179">
        <f>INDEX(resultados!$A$2:$ZZ$2290, 173, MATCH($B$3, resultados!$A$1:$ZZ$1, 0))</f>
        <v/>
      </c>
    </row>
    <row r="180">
      <c r="A180">
        <f>INDEX(resultados!$A$2:$ZZ$2290, 174, MATCH($B$1, resultados!$A$1:$ZZ$1, 0))</f>
        <v/>
      </c>
      <c r="B180">
        <f>INDEX(resultados!$A$2:$ZZ$2290, 174, MATCH($B$2, resultados!$A$1:$ZZ$1, 0))</f>
        <v/>
      </c>
      <c r="C180">
        <f>INDEX(resultados!$A$2:$ZZ$2290, 174, MATCH($B$3, resultados!$A$1:$ZZ$1, 0))</f>
        <v/>
      </c>
    </row>
    <row r="181">
      <c r="A181">
        <f>INDEX(resultados!$A$2:$ZZ$2290, 175, MATCH($B$1, resultados!$A$1:$ZZ$1, 0))</f>
        <v/>
      </c>
      <c r="B181">
        <f>INDEX(resultados!$A$2:$ZZ$2290, 175, MATCH($B$2, resultados!$A$1:$ZZ$1, 0))</f>
        <v/>
      </c>
      <c r="C181">
        <f>INDEX(resultados!$A$2:$ZZ$2290, 175, MATCH($B$3, resultados!$A$1:$ZZ$1, 0))</f>
        <v/>
      </c>
    </row>
    <row r="182">
      <c r="A182">
        <f>INDEX(resultados!$A$2:$ZZ$2290, 176, MATCH($B$1, resultados!$A$1:$ZZ$1, 0))</f>
        <v/>
      </c>
      <c r="B182">
        <f>INDEX(resultados!$A$2:$ZZ$2290, 176, MATCH($B$2, resultados!$A$1:$ZZ$1, 0))</f>
        <v/>
      </c>
      <c r="C182">
        <f>INDEX(resultados!$A$2:$ZZ$2290, 176, MATCH($B$3, resultados!$A$1:$ZZ$1, 0))</f>
        <v/>
      </c>
    </row>
    <row r="183">
      <c r="A183">
        <f>INDEX(resultados!$A$2:$ZZ$2290, 177, MATCH($B$1, resultados!$A$1:$ZZ$1, 0))</f>
        <v/>
      </c>
      <c r="B183">
        <f>INDEX(resultados!$A$2:$ZZ$2290, 177, MATCH($B$2, resultados!$A$1:$ZZ$1, 0))</f>
        <v/>
      </c>
      <c r="C183">
        <f>INDEX(resultados!$A$2:$ZZ$2290, 177, MATCH($B$3, resultados!$A$1:$ZZ$1, 0))</f>
        <v/>
      </c>
    </row>
    <row r="184">
      <c r="A184">
        <f>INDEX(resultados!$A$2:$ZZ$2290, 178, MATCH($B$1, resultados!$A$1:$ZZ$1, 0))</f>
        <v/>
      </c>
      <c r="B184">
        <f>INDEX(resultados!$A$2:$ZZ$2290, 178, MATCH($B$2, resultados!$A$1:$ZZ$1, 0))</f>
        <v/>
      </c>
      <c r="C184">
        <f>INDEX(resultados!$A$2:$ZZ$2290, 178, MATCH($B$3, resultados!$A$1:$ZZ$1, 0))</f>
        <v/>
      </c>
    </row>
    <row r="185">
      <c r="A185">
        <f>INDEX(resultados!$A$2:$ZZ$2290, 179, MATCH($B$1, resultados!$A$1:$ZZ$1, 0))</f>
        <v/>
      </c>
      <c r="B185">
        <f>INDEX(resultados!$A$2:$ZZ$2290, 179, MATCH($B$2, resultados!$A$1:$ZZ$1, 0))</f>
        <v/>
      </c>
      <c r="C185">
        <f>INDEX(resultados!$A$2:$ZZ$2290, 179, MATCH($B$3, resultados!$A$1:$ZZ$1, 0))</f>
        <v/>
      </c>
    </row>
    <row r="186">
      <c r="A186">
        <f>INDEX(resultados!$A$2:$ZZ$2290, 180, MATCH($B$1, resultados!$A$1:$ZZ$1, 0))</f>
        <v/>
      </c>
      <c r="B186">
        <f>INDEX(resultados!$A$2:$ZZ$2290, 180, MATCH($B$2, resultados!$A$1:$ZZ$1, 0))</f>
        <v/>
      </c>
      <c r="C186">
        <f>INDEX(resultados!$A$2:$ZZ$2290, 180, MATCH($B$3, resultados!$A$1:$ZZ$1, 0))</f>
        <v/>
      </c>
    </row>
    <row r="187">
      <c r="A187">
        <f>INDEX(resultados!$A$2:$ZZ$2290, 181, MATCH($B$1, resultados!$A$1:$ZZ$1, 0))</f>
        <v/>
      </c>
      <c r="B187">
        <f>INDEX(resultados!$A$2:$ZZ$2290, 181, MATCH($B$2, resultados!$A$1:$ZZ$1, 0))</f>
        <v/>
      </c>
      <c r="C187">
        <f>INDEX(resultados!$A$2:$ZZ$2290, 181, MATCH($B$3, resultados!$A$1:$ZZ$1, 0))</f>
        <v/>
      </c>
    </row>
    <row r="188">
      <c r="A188">
        <f>INDEX(resultados!$A$2:$ZZ$2290, 182, MATCH($B$1, resultados!$A$1:$ZZ$1, 0))</f>
        <v/>
      </c>
      <c r="B188">
        <f>INDEX(resultados!$A$2:$ZZ$2290, 182, MATCH($B$2, resultados!$A$1:$ZZ$1, 0))</f>
        <v/>
      </c>
      <c r="C188">
        <f>INDEX(resultados!$A$2:$ZZ$2290, 182, MATCH($B$3, resultados!$A$1:$ZZ$1, 0))</f>
        <v/>
      </c>
    </row>
    <row r="189">
      <c r="A189">
        <f>INDEX(resultados!$A$2:$ZZ$2290, 183, MATCH($B$1, resultados!$A$1:$ZZ$1, 0))</f>
        <v/>
      </c>
      <c r="B189">
        <f>INDEX(resultados!$A$2:$ZZ$2290, 183, MATCH($B$2, resultados!$A$1:$ZZ$1, 0))</f>
        <v/>
      </c>
      <c r="C189">
        <f>INDEX(resultados!$A$2:$ZZ$2290, 183, MATCH($B$3, resultados!$A$1:$ZZ$1, 0))</f>
        <v/>
      </c>
    </row>
    <row r="190">
      <c r="A190">
        <f>INDEX(resultados!$A$2:$ZZ$2290, 184, MATCH($B$1, resultados!$A$1:$ZZ$1, 0))</f>
        <v/>
      </c>
      <c r="B190">
        <f>INDEX(resultados!$A$2:$ZZ$2290, 184, MATCH($B$2, resultados!$A$1:$ZZ$1, 0))</f>
        <v/>
      </c>
      <c r="C190">
        <f>INDEX(resultados!$A$2:$ZZ$2290, 184, MATCH($B$3, resultados!$A$1:$ZZ$1, 0))</f>
        <v/>
      </c>
    </row>
    <row r="191">
      <c r="A191">
        <f>INDEX(resultados!$A$2:$ZZ$2290, 185, MATCH($B$1, resultados!$A$1:$ZZ$1, 0))</f>
        <v/>
      </c>
      <c r="B191">
        <f>INDEX(resultados!$A$2:$ZZ$2290, 185, MATCH($B$2, resultados!$A$1:$ZZ$1, 0))</f>
        <v/>
      </c>
      <c r="C191">
        <f>INDEX(resultados!$A$2:$ZZ$2290, 185, MATCH($B$3, resultados!$A$1:$ZZ$1, 0))</f>
        <v/>
      </c>
    </row>
    <row r="192">
      <c r="A192">
        <f>INDEX(resultados!$A$2:$ZZ$2290, 186, MATCH($B$1, resultados!$A$1:$ZZ$1, 0))</f>
        <v/>
      </c>
      <c r="B192">
        <f>INDEX(resultados!$A$2:$ZZ$2290, 186, MATCH($B$2, resultados!$A$1:$ZZ$1, 0))</f>
        <v/>
      </c>
      <c r="C192">
        <f>INDEX(resultados!$A$2:$ZZ$2290, 186, MATCH($B$3, resultados!$A$1:$ZZ$1, 0))</f>
        <v/>
      </c>
    </row>
    <row r="193">
      <c r="A193">
        <f>INDEX(resultados!$A$2:$ZZ$2290, 187, MATCH($B$1, resultados!$A$1:$ZZ$1, 0))</f>
        <v/>
      </c>
      <c r="B193">
        <f>INDEX(resultados!$A$2:$ZZ$2290, 187, MATCH($B$2, resultados!$A$1:$ZZ$1, 0))</f>
        <v/>
      </c>
      <c r="C193">
        <f>INDEX(resultados!$A$2:$ZZ$2290, 187, MATCH($B$3, resultados!$A$1:$ZZ$1, 0))</f>
        <v/>
      </c>
    </row>
    <row r="194">
      <c r="A194">
        <f>INDEX(resultados!$A$2:$ZZ$2290, 188, MATCH($B$1, resultados!$A$1:$ZZ$1, 0))</f>
        <v/>
      </c>
      <c r="B194">
        <f>INDEX(resultados!$A$2:$ZZ$2290, 188, MATCH($B$2, resultados!$A$1:$ZZ$1, 0))</f>
        <v/>
      </c>
      <c r="C194">
        <f>INDEX(resultados!$A$2:$ZZ$2290, 188, MATCH($B$3, resultados!$A$1:$ZZ$1, 0))</f>
        <v/>
      </c>
    </row>
    <row r="195">
      <c r="A195">
        <f>INDEX(resultados!$A$2:$ZZ$2290, 189, MATCH($B$1, resultados!$A$1:$ZZ$1, 0))</f>
        <v/>
      </c>
      <c r="B195">
        <f>INDEX(resultados!$A$2:$ZZ$2290, 189, MATCH($B$2, resultados!$A$1:$ZZ$1, 0))</f>
        <v/>
      </c>
      <c r="C195">
        <f>INDEX(resultados!$A$2:$ZZ$2290, 189, MATCH($B$3, resultados!$A$1:$ZZ$1, 0))</f>
        <v/>
      </c>
    </row>
    <row r="196">
      <c r="A196">
        <f>INDEX(resultados!$A$2:$ZZ$2290, 190, MATCH($B$1, resultados!$A$1:$ZZ$1, 0))</f>
        <v/>
      </c>
      <c r="B196">
        <f>INDEX(resultados!$A$2:$ZZ$2290, 190, MATCH($B$2, resultados!$A$1:$ZZ$1, 0))</f>
        <v/>
      </c>
      <c r="C196">
        <f>INDEX(resultados!$A$2:$ZZ$2290, 190, MATCH($B$3, resultados!$A$1:$ZZ$1, 0))</f>
        <v/>
      </c>
    </row>
    <row r="197">
      <c r="A197">
        <f>INDEX(resultados!$A$2:$ZZ$2290, 191, MATCH($B$1, resultados!$A$1:$ZZ$1, 0))</f>
        <v/>
      </c>
      <c r="B197">
        <f>INDEX(resultados!$A$2:$ZZ$2290, 191, MATCH($B$2, resultados!$A$1:$ZZ$1, 0))</f>
        <v/>
      </c>
      <c r="C197">
        <f>INDEX(resultados!$A$2:$ZZ$2290, 191, MATCH($B$3, resultados!$A$1:$ZZ$1, 0))</f>
        <v/>
      </c>
    </row>
    <row r="198">
      <c r="A198">
        <f>INDEX(resultados!$A$2:$ZZ$2290, 192, MATCH($B$1, resultados!$A$1:$ZZ$1, 0))</f>
        <v/>
      </c>
      <c r="B198">
        <f>INDEX(resultados!$A$2:$ZZ$2290, 192, MATCH($B$2, resultados!$A$1:$ZZ$1, 0))</f>
        <v/>
      </c>
      <c r="C198">
        <f>INDEX(resultados!$A$2:$ZZ$2290, 192, MATCH($B$3, resultados!$A$1:$ZZ$1, 0))</f>
        <v/>
      </c>
    </row>
    <row r="199">
      <c r="A199">
        <f>INDEX(resultados!$A$2:$ZZ$2290, 193, MATCH($B$1, resultados!$A$1:$ZZ$1, 0))</f>
        <v/>
      </c>
      <c r="B199">
        <f>INDEX(resultados!$A$2:$ZZ$2290, 193, MATCH($B$2, resultados!$A$1:$ZZ$1, 0))</f>
        <v/>
      </c>
      <c r="C199">
        <f>INDEX(resultados!$A$2:$ZZ$2290, 193, MATCH($B$3, resultados!$A$1:$ZZ$1, 0))</f>
        <v/>
      </c>
    </row>
    <row r="200">
      <c r="A200">
        <f>INDEX(resultados!$A$2:$ZZ$2290, 194, MATCH($B$1, resultados!$A$1:$ZZ$1, 0))</f>
        <v/>
      </c>
      <c r="B200">
        <f>INDEX(resultados!$A$2:$ZZ$2290, 194, MATCH($B$2, resultados!$A$1:$ZZ$1, 0))</f>
        <v/>
      </c>
      <c r="C200">
        <f>INDEX(resultados!$A$2:$ZZ$2290, 194, MATCH($B$3, resultados!$A$1:$ZZ$1, 0))</f>
        <v/>
      </c>
    </row>
    <row r="201">
      <c r="A201">
        <f>INDEX(resultados!$A$2:$ZZ$2290, 195, MATCH($B$1, resultados!$A$1:$ZZ$1, 0))</f>
        <v/>
      </c>
      <c r="B201">
        <f>INDEX(resultados!$A$2:$ZZ$2290, 195, MATCH($B$2, resultados!$A$1:$ZZ$1, 0))</f>
        <v/>
      </c>
      <c r="C201">
        <f>INDEX(resultados!$A$2:$ZZ$2290, 195, MATCH($B$3, resultados!$A$1:$ZZ$1, 0))</f>
        <v/>
      </c>
    </row>
    <row r="202">
      <c r="A202">
        <f>INDEX(resultados!$A$2:$ZZ$2290, 196, MATCH($B$1, resultados!$A$1:$ZZ$1, 0))</f>
        <v/>
      </c>
      <c r="B202">
        <f>INDEX(resultados!$A$2:$ZZ$2290, 196, MATCH($B$2, resultados!$A$1:$ZZ$1, 0))</f>
        <v/>
      </c>
      <c r="C202">
        <f>INDEX(resultados!$A$2:$ZZ$2290, 196, MATCH($B$3, resultados!$A$1:$ZZ$1, 0))</f>
        <v/>
      </c>
    </row>
    <row r="203">
      <c r="A203">
        <f>INDEX(resultados!$A$2:$ZZ$2290, 197, MATCH($B$1, resultados!$A$1:$ZZ$1, 0))</f>
        <v/>
      </c>
      <c r="B203">
        <f>INDEX(resultados!$A$2:$ZZ$2290, 197, MATCH($B$2, resultados!$A$1:$ZZ$1, 0))</f>
        <v/>
      </c>
      <c r="C203">
        <f>INDEX(resultados!$A$2:$ZZ$2290, 197, MATCH($B$3, resultados!$A$1:$ZZ$1, 0))</f>
        <v/>
      </c>
    </row>
    <row r="204">
      <c r="A204">
        <f>INDEX(resultados!$A$2:$ZZ$2290, 198, MATCH($B$1, resultados!$A$1:$ZZ$1, 0))</f>
        <v/>
      </c>
      <c r="B204">
        <f>INDEX(resultados!$A$2:$ZZ$2290, 198, MATCH($B$2, resultados!$A$1:$ZZ$1, 0))</f>
        <v/>
      </c>
      <c r="C204">
        <f>INDEX(resultados!$A$2:$ZZ$2290, 198, MATCH($B$3, resultados!$A$1:$ZZ$1, 0))</f>
        <v/>
      </c>
    </row>
    <row r="205">
      <c r="A205">
        <f>INDEX(resultados!$A$2:$ZZ$2290, 199, MATCH($B$1, resultados!$A$1:$ZZ$1, 0))</f>
        <v/>
      </c>
      <c r="B205">
        <f>INDEX(resultados!$A$2:$ZZ$2290, 199, MATCH($B$2, resultados!$A$1:$ZZ$1, 0))</f>
        <v/>
      </c>
      <c r="C205">
        <f>INDEX(resultados!$A$2:$ZZ$2290, 199, MATCH($B$3, resultados!$A$1:$ZZ$1, 0))</f>
        <v/>
      </c>
    </row>
    <row r="206">
      <c r="A206">
        <f>INDEX(resultados!$A$2:$ZZ$2290, 200, MATCH($B$1, resultados!$A$1:$ZZ$1, 0))</f>
        <v/>
      </c>
      <c r="B206">
        <f>INDEX(resultados!$A$2:$ZZ$2290, 200, MATCH($B$2, resultados!$A$1:$ZZ$1, 0))</f>
        <v/>
      </c>
      <c r="C206">
        <f>INDEX(resultados!$A$2:$ZZ$2290, 200, MATCH($B$3, resultados!$A$1:$ZZ$1, 0))</f>
        <v/>
      </c>
    </row>
    <row r="207">
      <c r="A207">
        <f>INDEX(resultados!$A$2:$ZZ$2290, 201, MATCH($B$1, resultados!$A$1:$ZZ$1, 0))</f>
        <v/>
      </c>
      <c r="B207">
        <f>INDEX(resultados!$A$2:$ZZ$2290, 201, MATCH($B$2, resultados!$A$1:$ZZ$1, 0))</f>
        <v/>
      </c>
      <c r="C207">
        <f>INDEX(resultados!$A$2:$ZZ$2290, 201, MATCH($B$3, resultados!$A$1:$ZZ$1, 0))</f>
        <v/>
      </c>
    </row>
    <row r="208">
      <c r="A208">
        <f>INDEX(resultados!$A$2:$ZZ$2290, 202, MATCH($B$1, resultados!$A$1:$ZZ$1, 0))</f>
        <v/>
      </c>
      <c r="B208">
        <f>INDEX(resultados!$A$2:$ZZ$2290, 202, MATCH($B$2, resultados!$A$1:$ZZ$1, 0))</f>
        <v/>
      </c>
      <c r="C208">
        <f>INDEX(resultados!$A$2:$ZZ$2290, 202, MATCH($B$3, resultados!$A$1:$ZZ$1, 0))</f>
        <v/>
      </c>
    </row>
    <row r="209">
      <c r="A209">
        <f>INDEX(resultados!$A$2:$ZZ$2290, 203, MATCH($B$1, resultados!$A$1:$ZZ$1, 0))</f>
        <v/>
      </c>
      <c r="B209">
        <f>INDEX(resultados!$A$2:$ZZ$2290, 203, MATCH($B$2, resultados!$A$1:$ZZ$1, 0))</f>
        <v/>
      </c>
      <c r="C209">
        <f>INDEX(resultados!$A$2:$ZZ$2290, 203, MATCH($B$3, resultados!$A$1:$ZZ$1, 0))</f>
        <v/>
      </c>
    </row>
    <row r="210">
      <c r="A210">
        <f>INDEX(resultados!$A$2:$ZZ$2290, 204, MATCH($B$1, resultados!$A$1:$ZZ$1, 0))</f>
        <v/>
      </c>
      <c r="B210">
        <f>INDEX(resultados!$A$2:$ZZ$2290, 204, MATCH($B$2, resultados!$A$1:$ZZ$1, 0))</f>
        <v/>
      </c>
      <c r="C210">
        <f>INDEX(resultados!$A$2:$ZZ$2290, 204, MATCH($B$3, resultados!$A$1:$ZZ$1, 0))</f>
        <v/>
      </c>
    </row>
    <row r="211">
      <c r="A211">
        <f>INDEX(resultados!$A$2:$ZZ$2290, 205, MATCH($B$1, resultados!$A$1:$ZZ$1, 0))</f>
        <v/>
      </c>
      <c r="B211">
        <f>INDEX(resultados!$A$2:$ZZ$2290, 205, MATCH($B$2, resultados!$A$1:$ZZ$1, 0))</f>
        <v/>
      </c>
      <c r="C211">
        <f>INDEX(resultados!$A$2:$ZZ$2290, 205, MATCH($B$3, resultados!$A$1:$ZZ$1, 0))</f>
        <v/>
      </c>
    </row>
    <row r="212">
      <c r="A212">
        <f>INDEX(resultados!$A$2:$ZZ$2290, 206, MATCH($B$1, resultados!$A$1:$ZZ$1, 0))</f>
        <v/>
      </c>
      <c r="B212">
        <f>INDEX(resultados!$A$2:$ZZ$2290, 206, MATCH($B$2, resultados!$A$1:$ZZ$1, 0))</f>
        <v/>
      </c>
      <c r="C212">
        <f>INDEX(resultados!$A$2:$ZZ$2290, 206, MATCH($B$3, resultados!$A$1:$ZZ$1, 0))</f>
        <v/>
      </c>
    </row>
    <row r="213">
      <c r="A213">
        <f>INDEX(resultados!$A$2:$ZZ$2290, 207, MATCH($B$1, resultados!$A$1:$ZZ$1, 0))</f>
        <v/>
      </c>
      <c r="B213">
        <f>INDEX(resultados!$A$2:$ZZ$2290, 207, MATCH($B$2, resultados!$A$1:$ZZ$1, 0))</f>
        <v/>
      </c>
      <c r="C213">
        <f>INDEX(resultados!$A$2:$ZZ$2290, 207, MATCH($B$3, resultados!$A$1:$ZZ$1, 0))</f>
        <v/>
      </c>
    </row>
    <row r="214">
      <c r="A214">
        <f>INDEX(resultados!$A$2:$ZZ$2290, 208, MATCH($B$1, resultados!$A$1:$ZZ$1, 0))</f>
        <v/>
      </c>
      <c r="B214">
        <f>INDEX(resultados!$A$2:$ZZ$2290, 208, MATCH($B$2, resultados!$A$1:$ZZ$1, 0))</f>
        <v/>
      </c>
      <c r="C214">
        <f>INDEX(resultados!$A$2:$ZZ$2290, 208, MATCH($B$3, resultados!$A$1:$ZZ$1, 0))</f>
        <v/>
      </c>
    </row>
    <row r="215">
      <c r="A215">
        <f>INDEX(resultados!$A$2:$ZZ$2290, 209, MATCH($B$1, resultados!$A$1:$ZZ$1, 0))</f>
        <v/>
      </c>
      <c r="B215">
        <f>INDEX(resultados!$A$2:$ZZ$2290, 209, MATCH($B$2, resultados!$A$1:$ZZ$1, 0))</f>
        <v/>
      </c>
      <c r="C215">
        <f>INDEX(resultados!$A$2:$ZZ$2290, 209, MATCH($B$3, resultados!$A$1:$ZZ$1, 0))</f>
        <v/>
      </c>
    </row>
    <row r="216">
      <c r="A216">
        <f>INDEX(resultados!$A$2:$ZZ$2290, 210, MATCH($B$1, resultados!$A$1:$ZZ$1, 0))</f>
        <v/>
      </c>
      <c r="B216">
        <f>INDEX(resultados!$A$2:$ZZ$2290, 210, MATCH($B$2, resultados!$A$1:$ZZ$1, 0))</f>
        <v/>
      </c>
      <c r="C216">
        <f>INDEX(resultados!$A$2:$ZZ$2290, 210, MATCH($B$3, resultados!$A$1:$ZZ$1, 0))</f>
        <v/>
      </c>
    </row>
    <row r="217">
      <c r="A217">
        <f>INDEX(resultados!$A$2:$ZZ$2290, 211, MATCH($B$1, resultados!$A$1:$ZZ$1, 0))</f>
        <v/>
      </c>
      <c r="B217">
        <f>INDEX(resultados!$A$2:$ZZ$2290, 211, MATCH($B$2, resultados!$A$1:$ZZ$1, 0))</f>
        <v/>
      </c>
      <c r="C217">
        <f>INDEX(resultados!$A$2:$ZZ$2290, 211, MATCH($B$3, resultados!$A$1:$ZZ$1, 0))</f>
        <v/>
      </c>
    </row>
    <row r="218">
      <c r="A218">
        <f>INDEX(resultados!$A$2:$ZZ$2290, 212, MATCH($B$1, resultados!$A$1:$ZZ$1, 0))</f>
        <v/>
      </c>
      <c r="B218">
        <f>INDEX(resultados!$A$2:$ZZ$2290, 212, MATCH($B$2, resultados!$A$1:$ZZ$1, 0))</f>
        <v/>
      </c>
      <c r="C218">
        <f>INDEX(resultados!$A$2:$ZZ$2290, 212, MATCH($B$3, resultados!$A$1:$ZZ$1, 0))</f>
        <v/>
      </c>
    </row>
    <row r="219">
      <c r="A219">
        <f>INDEX(resultados!$A$2:$ZZ$2290, 213, MATCH($B$1, resultados!$A$1:$ZZ$1, 0))</f>
        <v/>
      </c>
      <c r="B219">
        <f>INDEX(resultados!$A$2:$ZZ$2290, 213, MATCH($B$2, resultados!$A$1:$ZZ$1, 0))</f>
        <v/>
      </c>
      <c r="C219">
        <f>INDEX(resultados!$A$2:$ZZ$2290, 213, MATCH($B$3, resultados!$A$1:$ZZ$1, 0))</f>
        <v/>
      </c>
    </row>
    <row r="220">
      <c r="A220">
        <f>INDEX(resultados!$A$2:$ZZ$2290, 214, MATCH($B$1, resultados!$A$1:$ZZ$1, 0))</f>
        <v/>
      </c>
      <c r="B220">
        <f>INDEX(resultados!$A$2:$ZZ$2290, 214, MATCH($B$2, resultados!$A$1:$ZZ$1, 0))</f>
        <v/>
      </c>
      <c r="C220">
        <f>INDEX(resultados!$A$2:$ZZ$2290, 214, MATCH($B$3, resultados!$A$1:$ZZ$1, 0))</f>
        <v/>
      </c>
    </row>
    <row r="221">
      <c r="A221">
        <f>INDEX(resultados!$A$2:$ZZ$2290, 215, MATCH($B$1, resultados!$A$1:$ZZ$1, 0))</f>
        <v/>
      </c>
      <c r="B221">
        <f>INDEX(resultados!$A$2:$ZZ$2290, 215, MATCH($B$2, resultados!$A$1:$ZZ$1, 0))</f>
        <v/>
      </c>
      <c r="C221">
        <f>INDEX(resultados!$A$2:$ZZ$2290, 215, MATCH($B$3, resultados!$A$1:$ZZ$1, 0))</f>
        <v/>
      </c>
    </row>
    <row r="222">
      <c r="A222">
        <f>INDEX(resultados!$A$2:$ZZ$2290, 216, MATCH($B$1, resultados!$A$1:$ZZ$1, 0))</f>
        <v/>
      </c>
      <c r="B222">
        <f>INDEX(resultados!$A$2:$ZZ$2290, 216, MATCH($B$2, resultados!$A$1:$ZZ$1, 0))</f>
        <v/>
      </c>
      <c r="C222">
        <f>INDEX(resultados!$A$2:$ZZ$2290, 216, MATCH($B$3, resultados!$A$1:$ZZ$1, 0))</f>
        <v/>
      </c>
    </row>
    <row r="223">
      <c r="A223">
        <f>INDEX(resultados!$A$2:$ZZ$2290, 217, MATCH($B$1, resultados!$A$1:$ZZ$1, 0))</f>
        <v/>
      </c>
      <c r="B223">
        <f>INDEX(resultados!$A$2:$ZZ$2290, 217, MATCH($B$2, resultados!$A$1:$ZZ$1, 0))</f>
        <v/>
      </c>
      <c r="C223">
        <f>INDEX(resultados!$A$2:$ZZ$2290, 217, MATCH($B$3, resultados!$A$1:$ZZ$1, 0))</f>
        <v/>
      </c>
    </row>
    <row r="224">
      <c r="A224">
        <f>INDEX(resultados!$A$2:$ZZ$2290, 218, MATCH($B$1, resultados!$A$1:$ZZ$1, 0))</f>
        <v/>
      </c>
      <c r="B224">
        <f>INDEX(resultados!$A$2:$ZZ$2290, 218, MATCH($B$2, resultados!$A$1:$ZZ$1, 0))</f>
        <v/>
      </c>
      <c r="C224">
        <f>INDEX(resultados!$A$2:$ZZ$2290, 218, MATCH($B$3, resultados!$A$1:$ZZ$1, 0))</f>
        <v/>
      </c>
    </row>
    <row r="225">
      <c r="A225">
        <f>INDEX(resultados!$A$2:$ZZ$2290, 219, MATCH($B$1, resultados!$A$1:$ZZ$1, 0))</f>
        <v/>
      </c>
      <c r="B225">
        <f>INDEX(resultados!$A$2:$ZZ$2290, 219, MATCH($B$2, resultados!$A$1:$ZZ$1, 0))</f>
        <v/>
      </c>
      <c r="C225">
        <f>INDEX(resultados!$A$2:$ZZ$2290, 219, MATCH($B$3, resultados!$A$1:$ZZ$1, 0))</f>
        <v/>
      </c>
    </row>
    <row r="226">
      <c r="A226">
        <f>INDEX(resultados!$A$2:$ZZ$2290, 220, MATCH($B$1, resultados!$A$1:$ZZ$1, 0))</f>
        <v/>
      </c>
      <c r="B226">
        <f>INDEX(resultados!$A$2:$ZZ$2290, 220, MATCH($B$2, resultados!$A$1:$ZZ$1, 0))</f>
        <v/>
      </c>
      <c r="C226">
        <f>INDEX(resultados!$A$2:$ZZ$2290, 220, MATCH($B$3, resultados!$A$1:$ZZ$1, 0))</f>
        <v/>
      </c>
    </row>
    <row r="227">
      <c r="A227">
        <f>INDEX(resultados!$A$2:$ZZ$2290, 221, MATCH($B$1, resultados!$A$1:$ZZ$1, 0))</f>
        <v/>
      </c>
      <c r="B227">
        <f>INDEX(resultados!$A$2:$ZZ$2290, 221, MATCH($B$2, resultados!$A$1:$ZZ$1, 0))</f>
        <v/>
      </c>
      <c r="C227">
        <f>INDEX(resultados!$A$2:$ZZ$2290, 221, MATCH($B$3, resultados!$A$1:$ZZ$1, 0))</f>
        <v/>
      </c>
    </row>
    <row r="228">
      <c r="A228">
        <f>INDEX(resultados!$A$2:$ZZ$2290, 222, MATCH($B$1, resultados!$A$1:$ZZ$1, 0))</f>
        <v/>
      </c>
      <c r="B228">
        <f>INDEX(resultados!$A$2:$ZZ$2290, 222, MATCH($B$2, resultados!$A$1:$ZZ$1, 0))</f>
        <v/>
      </c>
      <c r="C228">
        <f>INDEX(resultados!$A$2:$ZZ$2290, 222, MATCH($B$3, resultados!$A$1:$ZZ$1, 0))</f>
        <v/>
      </c>
    </row>
    <row r="229">
      <c r="A229">
        <f>INDEX(resultados!$A$2:$ZZ$2290, 223, MATCH($B$1, resultados!$A$1:$ZZ$1, 0))</f>
        <v/>
      </c>
      <c r="B229">
        <f>INDEX(resultados!$A$2:$ZZ$2290, 223, MATCH($B$2, resultados!$A$1:$ZZ$1, 0))</f>
        <v/>
      </c>
      <c r="C229">
        <f>INDEX(resultados!$A$2:$ZZ$2290, 223, MATCH($B$3, resultados!$A$1:$ZZ$1, 0))</f>
        <v/>
      </c>
    </row>
    <row r="230">
      <c r="A230">
        <f>INDEX(resultados!$A$2:$ZZ$2290, 224, MATCH($B$1, resultados!$A$1:$ZZ$1, 0))</f>
        <v/>
      </c>
      <c r="B230">
        <f>INDEX(resultados!$A$2:$ZZ$2290, 224, MATCH($B$2, resultados!$A$1:$ZZ$1, 0))</f>
        <v/>
      </c>
      <c r="C230">
        <f>INDEX(resultados!$A$2:$ZZ$2290, 224, MATCH($B$3, resultados!$A$1:$ZZ$1, 0))</f>
        <v/>
      </c>
    </row>
    <row r="231">
      <c r="A231">
        <f>INDEX(resultados!$A$2:$ZZ$2290, 225, MATCH($B$1, resultados!$A$1:$ZZ$1, 0))</f>
        <v/>
      </c>
      <c r="B231">
        <f>INDEX(resultados!$A$2:$ZZ$2290, 225, MATCH($B$2, resultados!$A$1:$ZZ$1, 0))</f>
        <v/>
      </c>
      <c r="C231">
        <f>INDEX(resultados!$A$2:$ZZ$2290, 225, MATCH($B$3, resultados!$A$1:$ZZ$1, 0))</f>
        <v/>
      </c>
    </row>
    <row r="232">
      <c r="A232">
        <f>INDEX(resultados!$A$2:$ZZ$2290, 226, MATCH($B$1, resultados!$A$1:$ZZ$1, 0))</f>
        <v/>
      </c>
      <c r="B232">
        <f>INDEX(resultados!$A$2:$ZZ$2290, 226, MATCH($B$2, resultados!$A$1:$ZZ$1, 0))</f>
        <v/>
      </c>
      <c r="C232">
        <f>INDEX(resultados!$A$2:$ZZ$2290, 226, MATCH($B$3, resultados!$A$1:$ZZ$1, 0))</f>
        <v/>
      </c>
    </row>
    <row r="233">
      <c r="A233">
        <f>INDEX(resultados!$A$2:$ZZ$2290, 227, MATCH($B$1, resultados!$A$1:$ZZ$1, 0))</f>
        <v/>
      </c>
      <c r="B233">
        <f>INDEX(resultados!$A$2:$ZZ$2290, 227, MATCH($B$2, resultados!$A$1:$ZZ$1, 0))</f>
        <v/>
      </c>
      <c r="C233">
        <f>INDEX(resultados!$A$2:$ZZ$2290, 227, MATCH($B$3, resultados!$A$1:$ZZ$1, 0))</f>
        <v/>
      </c>
    </row>
    <row r="234">
      <c r="A234">
        <f>INDEX(resultados!$A$2:$ZZ$2290, 228, MATCH($B$1, resultados!$A$1:$ZZ$1, 0))</f>
        <v/>
      </c>
      <c r="B234">
        <f>INDEX(resultados!$A$2:$ZZ$2290, 228, MATCH($B$2, resultados!$A$1:$ZZ$1, 0))</f>
        <v/>
      </c>
      <c r="C234">
        <f>INDEX(resultados!$A$2:$ZZ$2290, 228, MATCH($B$3, resultados!$A$1:$ZZ$1, 0))</f>
        <v/>
      </c>
    </row>
    <row r="235">
      <c r="A235">
        <f>INDEX(resultados!$A$2:$ZZ$2290, 229, MATCH($B$1, resultados!$A$1:$ZZ$1, 0))</f>
        <v/>
      </c>
      <c r="B235">
        <f>INDEX(resultados!$A$2:$ZZ$2290, 229, MATCH($B$2, resultados!$A$1:$ZZ$1, 0))</f>
        <v/>
      </c>
      <c r="C235">
        <f>INDEX(resultados!$A$2:$ZZ$2290, 229, MATCH($B$3, resultados!$A$1:$ZZ$1, 0))</f>
        <v/>
      </c>
    </row>
    <row r="236">
      <c r="A236">
        <f>INDEX(resultados!$A$2:$ZZ$2290, 230, MATCH($B$1, resultados!$A$1:$ZZ$1, 0))</f>
        <v/>
      </c>
      <c r="B236">
        <f>INDEX(resultados!$A$2:$ZZ$2290, 230, MATCH($B$2, resultados!$A$1:$ZZ$1, 0))</f>
        <v/>
      </c>
      <c r="C236">
        <f>INDEX(resultados!$A$2:$ZZ$2290, 230, MATCH($B$3, resultados!$A$1:$ZZ$1, 0))</f>
        <v/>
      </c>
    </row>
    <row r="237">
      <c r="A237">
        <f>INDEX(resultados!$A$2:$ZZ$2290, 231, MATCH($B$1, resultados!$A$1:$ZZ$1, 0))</f>
        <v/>
      </c>
      <c r="B237">
        <f>INDEX(resultados!$A$2:$ZZ$2290, 231, MATCH($B$2, resultados!$A$1:$ZZ$1, 0))</f>
        <v/>
      </c>
      <c r="C237">
        <f>INDEX(resultados!$A$2:$ZZ$2290, 231, MATCH($B$3, resultados!$A$1:$ZZ$1, 0))</f>
        <v/>
      </c>
    </row>
    <row r="238">
      <c r="A238">
        <f>INDEX(resultados!$A$2:$ZZ$2290, 232, MATCH($B$1, resultados!$A$1:$ZZ$1, 0))</f>
        <v/>
      </c>
      <c r="B238">
        <f>INDEX(resultados!$A$2:$ZZ$2290, 232, MATCH($B$2, resultados!$A$1:$ZZ$1, 0))</f>
        <v/>
      </c>
      <c r="C238">
        <f>INDEX(resultados!$A$2:$ZZ$2290, 232, MATCH($B$3, resultados!$A$1:$ZZ$1, 0))</f>
        <v/>
      </c>
    </row>
    <row r="239">
      <c r="A239">
        <f>INDEX(resultados!$A$2:$ZZ$2290, 233, MATCH($B$1, resultados!$A$1:$ZZ$1, 0))</f>
        <v/>
      </c>
      <c r="B239">
        <f>INDEX(resultados!$A$2:$ZZ$2290, 233, MATCH($B$2, resultados!$A$1:$ZZ$1, 0))</f>
        <v/>
      </c>
      <c r="C239">
        <f>INDEX(resultados!$A$2:$ZZ$2290, 233, MATCH($B$3, resultados!$A$1:$ZZ$1, 0))</f>
        <v/>
      </c>
    </row>
    <row r="240">
      <c r="A240">
        <f>INDEX(resultados!$A$2:$ZZ$2290, 234, MATCH($B$1, resultados!$A$1:$ZZ$1, 0))</f>
        <v/>
      </c>
      <c r="B240">
        <f>INDEX(resultados!$A$2:$ZZ$2290, 234, MATCH($B$2, resultados!$A$1:$ZZ$1, 0))</f>
        <v/>
      </c>
      <c r="C240">
        <f>INDEX(resultados!$A$2:$ZZ$2290, 234, MATCH($B$3, resultados!$A$1:$ZZ$1, 0))</f>
        <v/>
      </c>
    </row>
    <row r="241">
      <c r="A241">
        <f>INDEX(resultados!$A$2:$ZZ$2290, 235, MATCH($B$1, resultados!$A$1:$ZZ$1, 0))</f>
        <v/>
      </c>
      <c r="B241">
        <f>INDEX(resultados!$A$2:$ZZ$2290, 235, MATCH($B$2, resultados!$A$1:$ZZ$1, 0))</f>
        <v/>
      </c>
      <c r="C241">
        <f>INDEX(resultados!$A$2:$ZZ$2290, 235, MATCH($B$3, resultados!$A$1:$ZZ$1, 0))</f>
        <v/>
      </c>
    </row>
    <row r="242">
      <c r="A242">
        <f>INDEX(resultados!$A$2:$ZZ$2290, 236, MATCH($B$1, resultados!$A$1:$ZZ$1, 0))</f>
        <v/>
      </c>
      <c r="B242">
        <f>INDEX(resultados!$A$2:$ZZ$2290, 236, MATCH($B$2, resultados!$A$1:$ZZ$1, 0))</f>
        <v/>
      </c>
      <c r="C242">
        <f>INDEX(resultados!$A$2:$ZZ$2290, 236, MATCH($B$3, resultados!$A$1:$ZZ$1, 0))</f>
        <v/>
      </c>
    </row>
    <row r="243">
      <c r="A243">
        <f>INDEX(resultados!$A$2:$ZZ$2290, 237, MATCH($B$1, resultados!$A$1:$ZZ$1, 0))</f>
        <v/>
      </c>
      <c r="B243">
        <f>INDEX(resultados!$A$2:$ZZ$2290, 237, MATCH($B$2, resultados!$A$1:$ZZ$1, 0))</f>
        <v/>
      </c>
      <c r="C243">
        <f>INDEX(resultados!$A$2:$ZZ$2290, 237, MATCH($B$3, resultados!$A$1:$ZZ$1, 0))</f>
        <v/>
      </c>
    </row>
    <row r="244">
      <c r="A244">
        <f>INDEX(resultados!$A$2:$ZZ$2290, 238, MATCH($B$1, resultados!$A$1:$ZZ$1, 0))</f>
        <v/>
      </c>
      <c r="B244">
        <f>INDEX(resultados!$A$2:$ZZ$2290, 238, MATCH($B$2, resultados!$A$1:$ZZ$1, 0))</f>
        <v/>
      </c>
      <c r="C244">
        <f>INDEX(resultados!$A$2:$ZZ$2290, 238, MATCH($B$3, resultados!$A$1:$ZZ$1, 0))</f>
        <v/>
      </c>
    </row>
    <row r="245">
      <c r="A245">
        <f>INDEX(resultados!$A$2:$ZZ$2290, 239, MATCH($B$1, resultados!$A$1:$ZZ$1, 0))</f>
        <v/>
      </c>
      <c r="B245">
        <f>INDEX(resultados!$A$2:$ZZ$2290, 239, MATCH($B$2, resultados!$A$1:$ZZ$1, 0))</f>
        <v/>
      </c>
      <c r="C245">
        <f>INDEX(resultados!$A$2:$ZZ$2290, 239, MATCH($B$3, resultados!$A$1:$ZZ$1, 0))</f>
        <v/>
      </c>
    </row>
    <row r="246">
      <c r="A246">
        <f>INDEX(resultados!$A$2:$ZZ$2290, 240, MATCH($B$1, resultados!$A$1:$ZZ$1, 0))</f>
        <v/>
      </c>
      <c r="B246">
        <f>INDEX(resultados!$A$2:$ZZ$2290, 240, MATCH($B$2, resultados!$A$1:$ZZ$1, 0))</f>
        <v/>
      </c>
      <c r="C246">
        <f>INDEX(resultados!$A$2:$ZZ$2290, 240, MATCH($B$3, resultados!$A$1:$ZZ$1, 0))</f>
        <v/>
      </c>
    </row>
    <row r="247">
      <c r="A247">
        <f>INDEX(resultados!$A$2:$ZZ$2290, 241, MATCH($B$1, resultados!$A$1:$ZZ$1, 0))</f>
        <v/>
      </c>
      <c r="B247">
        <f>INDEX(resultados!$A$2:$ZZ$2290, 241, MATCH($B$2, resultados!$A$1:$ZZ$1, 0))</f>
        <v/>
      </c>
      <c r="C247">
        <f>INDEX(resultados!$A$2:$ZZ$2290, 241, MATCH($B$3, resultados!$A$1:$ZZ$1, 0))</f>
        <v/>
      </c>
    </row>
    <row r="248">
      <c r="A248">
        <f>INDEX(resultados!$A$2:$ZZ$2290, 242, MATCH($B$1, resultados!$A$1:$ZZ$1, 0))</f>
        <v/>
      </c>
      <c r="B248">
        <f>INDEX(resultados!$A$2:$ZZ$2290, 242, MATCH($B$2, resultados!$A$1:$ZZ$1, 0))</f>
        <v/>
      </c>
      <c r="C248">
        <f>INDEX(resultados!$A$2:$ZZ$2290, 242, MATCH($B$3, resultados!$A$1:$ZZ$1, 0))</f>
        <v/>
      </c>
    </row>
    <row r="249">
      <c r="A249">
        <f>INDEX(resultados!$A$2:$ZZ$2290, 243, MATCH($B$1, resultados!$A$1:$ZZ$1, 0))</f>
        <v/>
      </c>
      <c r="B249">
        <f>INDEX(resultados!$A$2:$ZZ$2290, 243, MATCH($B$2, resultados!$A$1:$ZZ$1, 0))</f>
        <v/>
      </c>
      <c r="C249">
        <f>INDEX(resultados!$A$2:$ZZ$2290, 243, MATCH($B$3, resultados!$A$1:$ZZ$1, 0))</f>
        <v/>
      </c>
    </row>
    <row r="250">
      <c r="A250">
        <f>INDEX(resultados!$A$2:$ZZ$2290, 244, MATCH($B$1, resultados!$A$1:$ZZ$1, 0))</f>
        <v/>
      </c>
      <c r="B250">
        <f>INDEX(resultados!$A$2:$ZZ$2290, 244, MATCH($B$2, resultados!$A$1:$ZZ$1, 0))</f>
        <v/>
      </c>
      <c r="C250">
        <f>INDEX(resultados!$A$2:$ZZ$2290, 244, MATCH($B$3, resultados!$A$1:$ZZ$1, 0))</f>
        <v/>
      </c>
    </row>
    <row r="251">
      <c r="A251">
        <f>INDEX(resultados!$A$2:$ZZ$2290, 245, MATCH($B$1, resultados!$A$1:$ZZ$1, 0))</f>
        <v/>
      </c>
      <c r="B251">
        <f>INDEX(resultados!$A$2:$ZZ$2290, 245, MATCH($B$2, resultados!$A$1:$ZZ$1, 0))</f>
        <v/>
      </c>
      <c r="C251">
        <f>INDEX(resultados!$A$2:$ZZ$2290, 245, MATCH($B$3, resultados!$A$1:$ZZ$1, 0))</f>
        <v/>
      </c>
    </row>
    <row r="252">
      <c r="A252">
        <f>INDEX(resultados!$A$2:$ZZ$2290, 246, MATCH($B$1, resultados!$A$1:$ZZ$1, 0))</f>
        <v/>
      </c>
      <c r="B252">
        <f>INDEX(resultados!$A$2:$ZZ$2290, 246, MATCH($B$2, resultados!$A$1:$ZZ$1, 0))</f>
        <v/>
      </c>
      <c r="C252">
        <f>INDEX(resultados!$A$2:$ZZ$2290, 246, MATCH($B$3, resultados!$A$1:$ZZ$1, 0))</f>
        <v/>
      </c>
    </row>
    <row r="253">
      <c r="A253">
        <f>INDEX(resultados!$A$2:$ZZ$2290, 247, MATCH($B$1, resultados!$A$1:$ZZ$1, 0))</f>
        <v/>
      </c>
      <c r="B253">
        <f>INDEX(resultados!$A$2:$ZZ$2290, 247, MATCH($B$2, resultados!$A$1:$ZZ$1, 0))</f>
        <v/>
      </c>
      <c r="C253">
        <f>INDEX(resultados!$A$2:$ZZ$2290, 247, MATCH($B$3, resultados!$A$1:$ZZ$1, 0))</f>
        <v/>
      </c>
    </row>
    <row r="254">
      <c r="A254">
        <f>INDEX(resultados!$A$2:$ZZ$2290, 248, MATCH($B$1, resultados!$A$1:$ZZ$1, 0))</f>
        <v/>
      </c>
      <c r="B254">
        <f>INDEX(resultados!$A$2:$ZZ$2290, 248, MATCH($B$2, resultados!$A$1:$ZZ$1, 0))</f>
        <v/>
      </c>
      <c r="C254">
        <f>INDEX(resultados!$A$2:$ZZ$2290, 248, MATCH($B$3, resultados!$A$1:$ZZ$1, 0))</f>
        <v/>
      </c>
    </row>
    <row r="255">
      <c r="A255">
        <f>INDEX(resultados!$A$2:$ZZ$2290, 249, MATCH($B$1, resultados!$A$1:$ZZ$1, 0))</f>
        <v/>
      </c>
      <c r="B255">
        <f>INDEX(resultados!$A$2:$ZZ$2290, 249, MATCH($B$2, resultados!$A$1:$ZZ$1, 0))</f>
        <v/>
      </c>
      <c r="C255">
        <f>INDEX(resultados!$A$2:$ZZ$2290, 249, MATCH($B$3, resultados!$A$1:$ZZ$1, 0))</f>
        <v/>
      </c>
    </row>
    <row r="256">
      <c r="A256">
        <f>INDEX(resultados!$A$2:$ZZ$2290, 250, MATCH($B$1, resultados!$A$1:$ZZ$1, 0))</f>
        <v/>
      </c>
      <c r="B256">
        <f>INDEX(resultados!$A$2:$ZZ$2290, 250, MATCH($B$2, resultados!$A$1:$ZZ$1, 0))</f>
        <v/>
      </c>
      <c r="C256">
        <f>INDEX(resultados!$A$2:$ZZ$2290, 250, MATCH($B$3, resultados!$A$1:$ZZ$1, 0))</f>
        <v/>
      </c>
    </row>
    <row r="257">
      <c r="A257">
        <f>INDEX(resultados!$A$2:$ZZ$2290, 251, MATCH($B$1, resultados!$A$1:$ZZ$1, 0))</f>
        <v/>
      </c>
      <c r="B257">
        <f>INDEX(resultados!$A$2:$ZZ$2290, 251, MATCH($B$2, resultados!$A$1:$ZZ$1, 0))</f>
        <v/>
      </c>
      <c r="C257">
        <f>INDEX(resultados!$A$2:$ZZ$2290, 251, MATCH($B$3, resultados!$A$1:$ZZ$1, 0))</f>
        <v/>
      </c>
    </row>
    <row r="258">
      <c r="A258">
        <f>INDEX(resultados!$A$2:$ZZ$2290, 252, MATCH($B$1, resultados!$A$1:$ZZ$1, 0))</f>
        <v/>
      </c>
      <c r="B258">
        <f>INDEX(resultados!$A$2:$ZZ$2290, 252, MATCH($B$2, resultados!$A$1:$ZZ$1, 0))</f>
        <v/>
      </c>
      <c r="C258">
        <f>INDEX(resultados!$A$2:$ZZ$2290, 252, MATCH($B$3, resultados!$A$1:$ZZ$1, 0))</f>
        <v/>
      </c>
    </row>
    <row r="259">
      <c r="A259">
        <f>INDEX(resultados!$A$2:$ZZ$2290, 253, MATCH($B$1, resultados!$A$1:$ZZ$1, 0))</f>
        <v/>
      </c>
      <c r="B259">
        <f>INDEX(resultados!$A$2:$ZZ$2290, 253, MATCH($B$2, resultados!$A$1:$ZZ$1, 0))</f>
        <v/>
      </c>
      <c r="C259">
        <f>INDEX(resultados!$A$2:$ZZ$2290, 253, MATCH($B$3, resultados!$A$1:$ZZ$1, 0))</f>
        <v/>
      </c>
    </row>
    <row r="260">
      <c r="A260">
        <f>INDEX(resultados!$A$2:$ZZ$2290, 254, MATCH($B$1, resultados!$A$1:$ZZ$1, 0))</f>
        <v/>
      </c>
      <c r="B260">
        <f>INDEX(resultados!$A$2:$ZZ$2290, 254, MATCH($B$2, resultados!$A$1:$ZZ$1, 0))</f>
        <v/>
      </c>
      <c r="C260">
        <f>INDEX(resultados!$A$2:$ZZ$2290, 254, MATCH($B$3, resultados!$A$1:$ZZ$1, 0))</f>
        <v/>
      </c>
    </row>
    <row r="261">
      <c r="A261">
        <f>INDEX(resultados!$A$2:$ZZ$2290, 255, MATCH($B$1, resultados!$A$1:$ZZ$1, 0))</f>
        <v/>
      </c>
      <c r="B261">
        <f>INDEX(resultados!$A$2:$ZZ$2290, 255, MATCH($B$2, resultados!$A$1:$ZZ$1, 0))</f>
        <v/>
      </c>
      <c r="C261">
        <f>INDEX(resultados!$A$2:$ZZ$2290, 255, MATCH($B$3, resultados!$A$1:$ZZ$1, 0))</f>
        <v/>
      </c>
    </row>
    <row r="262">
      <c r="A262">
        <f>INDEX(resultados!$A$2:$ZZ$2290, 256, MATCH($B$1, resultados!$A$1:$ZZ$1, 0))</f>
        <v/>
      </c>
      <c r="B262">
        <f>INDEX(resultados!$A$2:$ZZ$2290, 256, MATCH($B$2, resultados!$A$1:$ZZ$1, 0))</f>
        <v/>
      </c>
      <c r="C262">
        <f>INDEX(resultados!$A$2:$ZZ$2290, 256, MATCH($B$3, resultados!$A$1:$ZZ$1, 0))</f>
        <v/>
      </c>
    </row>
    <row r="263">
      <c r="A263">
        <f>INDEX(resultados!$A$2:$ZZ$2290, 257, MATCH($B$1, resultados!$A$1:$ZZ$1, 0))</f>
        <v/>
      </c>
      <c r="B263">
        <f>INDEX(resultados!$A$2:$ZZ$2290, 257, MATCH($B$2, resultados!$A$1:$ZZ$1, 0))</f>
        <v/>
      </c>
      <c r="C263">
        <f>INDEX(resultados!$A$2:$ZZ$2290, 257, MATCH($B$3, resultados!$A$1:$ZZ$1, 0))</f>
        <v/>
      </c>
    </row>
    <row r="264">
      <c r="A264">
        <f>INDEX(resultados!$A$2:$ZZ$2290, 258, MATCH($B$1, resultados!$A$1:$ZZ$1, 0))</f>
        <v/>
      </c>
      <c r="B264">
        <f>INDEX(resultados!$A$2:$ZZ$2290, 258, MATCH($B$2, resultados!$A$1:$ZZ$1, 0))</f>
        <v/>
      </c>
      <c r="C264">
        <f>INDEX(resultados!$A$2:$ZZ$2290, 258, MATCH($B$3, resultados!$A$1:$ZZ$1, 0))</f>
        <v/>
      </c>
    </row>
    <row r="265">
      <c r="A265">
        <f>INDEX(resultados!$A$2:$ZZ$2290, 259, MATCH($B$1, resultados!$A$1:$ZZ$1, 0))</f>
        <v/>
      </c>
      <c r="B265">
        <f>INDEX(resultados!$A$2:$ZZ$2290, 259, MATCH($B$2, resultados!$A$1:$ZZ$1, 0))</f>
        <v/>
      </c>
      <c r="C265">
        <f>INDEX(resultados!$A$2:$ZZ$2290, 259, MATCH($B$3, resultados!$A$1:$ZZ$1, 0))</f>
        <v/>
      </c>
    </row>
    <row r="266">
      <c r="A266">
        <f>INDEX(resultados!$A$2:$ZZ$2290, 260, MATCH($B$1, resultados!$A$1:$ZZ$1, 0))</f>
        <v/>
      </c>
      <c r="B266">
        <f>INDEX(resultados!$A$2:$ZZ$2290, 260, MATCH($B$2, resultados!$A$1:$ZZ$1, 0))</f>
        <v/>
      </c>
      <c r="C266">
        <f>INDEX(resultados!$A$2:$ZZ$2290, 260, MATCH($B$3, resultados!$A$1:$ZZ$1, 0))</f>
        <v/>
      </c>
    </row>
    <row r="267">
      <c r="A267">
        <f>INDEX(resultados!$A$2:$ZZ$2290, 261, MATCH($B$1, resultados!$A$1:$ZZ$1, 0))</f>
        <v/>
      </c>
      <c r="B267">
        <f>INDEX(resultados!$A$2:$ZZ$2290, 261, MATCH($B$2, resultados!$A$1:$ZZ$1, 0))</f>
        <v/>
      </c>
      <c r="C267">
        <f>INDEX(resultados!$A$2:$ZZ$2290, 261, MATCH($B$3, resultados!$A$1:$ZZ$1, 0))</f>
        <v/>
      </c>
    </row>
    <row r="268">
      <c r="A268">
        <f>INDEX(resultados!$A$2:$ZZ$2290, 262, MATCH($B$1, resultados!$A$1:$ZZ$1, 0))</f>
        <v/>
      </c>
      <c r="B268">
        <f>INDEX(resultados!$A$2:$ZZ$2290, 262, MATCH($B$2, resultados!$A$1:$ZZ$1, 0))</f>
        <v/>
      </c>
      <c r="C268">
        <f>INDEX(resultados!$A$2:$ZZ$2290, 262, MATCH($B$3, resultados!$A$1:$ZZ$1, 0))</f>
        <v/>
      </c>
    </row>
    <row r="269">
      <c r="A269">
        <f>INDEX(resultados!$A$2:$ZZ$2290, 263, MATCH($B$1, resultados!$A$1:$ZZ$1, 0))</f>
        <v/>
      </c>
      <c r="B269">
        <f>INDEX(resultados!$A$2:$ZZ$2290, 263, MATCH($B$2, resultados!$A$1:$ZZ$1, 0))</f>
        <v/>
      </c>
      <c r="C269">
        <f>INDEX(resultados!$A$2:$ZZ$2290, 263, MATCH($B$3, resultados!$A$1:$ZZ$1, 0))</f>
        <v/>
      </c>
    </row>
    <row r="270">
      <c r="A270">
        <f>INDEX(resultados!$A$2:$ZZ$2290, 264, MATCH($B$1, resultados!$A$1:$ZZ$1, 0))</f>
        <v/>
      </c>
      <c r="B270">
        <f>INDEX(resultados!$A$2:$ZZ$2290, 264, MATCH($B$2, resultados!$A$1:$ZZ$1, 0))</f>
        <v/>
      </c>
      <c r="C270">
        <f>INDEX(resultados!$A$2:$ZZ$2290, 264, MATCH($B$3, resultados!$A$1:$ZZ$1, 0))</f>
        <v/>
      </c>
    </row>
    <row r="271">
      <c r="A271">
        <f>INDEX(resultados!$A$2:$ZZ$2290, 265, MATCH($B$1, resultados!$A$1:$ZZ$1, 0))</f>
        <v/>
      </c>
      <c r="B271">
        <f>INDEX(resultados!$A$2:$ZZ$2290, 265, MATCH($B$2, resultados!$A$1:$ZZ$1, 0))</f>
        <v/>
      </c>
      <c r="C271">
        <f>INDEX(resultados!$A$2:$ZZ$2290, 265, MATCH($B$3, resultados!$A$1:$ZZ$1, 0))</f>
        <v/>
      </c>
    </row>
    <row r="272">
      <c r="A272">
        <f>INDEX(resultados!$A$2:$ZZ$2290, 266, MATCH($B$1, resultados!$A$1:$ZZ$1, 0))</f>
        <v/>
      </c>
      <c r="B272">
        <f>INDEX(resultados!$A$2:$ZZ$2290, 266, MATCH($B$2, resultados!$A$1:$ZZ$1, 0))</f>
        <v/>
      </c>
      <c r="C272">
        <f>INDEX(resultados!$A$2:$ZZ$2290, 266, MATCH($B$3, resultados!$A$1:$ZZ$1, 0))</f>
        <v/>
      </c>
    </row>
    <row r="273">
      <c r="A273">
        <f>INDEX(resultados!$A$2:$ZZ$2290, 267, MATCH($B$1, resultados!$A$1:$ZZ$1, 0))</f>
        <v/>
      </c>
      <c r="B273">
        <f>INDEX(resultados!$A$2:$ZZ$2290, 267, MATCH($B$2, resultados!$A$1:$ZZ$1, 0))</f>
        <v/>
      </c>
      <c r="C273">
        <f>INDEX(resultados!$A$2:$ZZ$2290, 267, MATCH($B$3, resultados!$A$1:$ZZ$1, 0))</f>
        <v/>
      </c>
    </row>
    <row r="274">
      <c r="A274">
        <f>INDEX(resultados!$A$2:$ZZ$2290, 268, MATCH($B$1, resultados!$A$1:$ZZ$1, 0))</f>
        <v/>
      </c>
      <c r="B274">
        <f>INDEX(resultados!$A$2:$ZZ$2290, 268, MATCH($B$2, resultados!$A$1:$ZZ$1, 0))</f>
        <v/>
      </c>
      <c r="C274">
        <f>INDEX(resultados!$A$2:$ZZ$2290, 268, MATCH($B$3, resultados!$A$1:$ZZ$1, 0))</f>
        <v/>
      </c>
    </row>
    <row r="275">
      <c r="A275">
        <f>INDEX(resultados!$A$2:$ZZ$2290, 269, MATCH($B$1, resultados!$A$1:$ZZ$1, 0))</f>
        <v/>
      </c>
      <c r="B275">
        <f>INDEX(resultados!$A$2:$ZZ$2290, 269, MATCH($B$2, resultados!$A$1:$ZZ$1, 0))</f>
        <v/>
      </c>
      <c r="C275">
        <f>INDEX(resultados!$A$2:$ZZ$2290, 269, MATCH($B$3, resultados!$A$1:$ZZ$1, 0))</f>
        <v/>
      </c>
    </row>
    <row r="276">
      <c r="A276">
        <f>INDEX(resultados!$A$2:$ZZ$2290, 270, MATCH($B$1, resultados!$A$1:$ZZ$1, 0))</f>
        <v/>
      </c>
      <c r="B276">
        <f>INDEX(resultados!$A$2:$ZZ$2290, 270, MATCH($B$2, resultados!$A$1:$ZZ$1, 0))</f>
        <v/>
      </c>
      <c r="C276">
        <f>INDEX(resultados!$A$2:$ZZ$2290, 270, MATCH($B$3, resultados!$A$1:$ZZ$1, 0))</f>
        <v/>
      </c>
    </row>
    <row r="277">
      <c r="A277">
        <f>INDEX(resultados!$A$2:$ZZ$2290, 271, MATCH($B$1, resultados!$A$1:$ZZ$1, 0))</f>
        <v/>
      </c>
      <c r="B277">
        <f>INDEX(resultados!$A$2:$ZZ$2290, 271, MATCH($B$2, resultados!$A$1:$ZZ$1, 0))</f>
        <v/>
      </c>
      <c r="C277">
        <f>INDEX(resultados!$A$2:$ZZ$2290, 271, MATCH($B$3, resultados!$A$1:$ZZ$1, 0))</f>
        <v/>
      </c>
    </row>
    <row r="278">
      <c r="A278">
        <f>INDEX(resultados!$A$2:$ZZ$2290, 272, MATCH($B$1, resultados!$A$1:$ZZ$1, 0))</f>
        <v/>
      </c>
      <c r="B278">
        <f>INDEX(resultados!$A$2:$ZZ$2290, 272, MATCH($B$2, resultados!$A$1:$ZZ$1, 0))</f>
        <v/>
      </c>
      <c r="C278">
        <f>INDEX(resultados!$A$2:$ZZ$2290, 272, MATCH($B$3, resultados!$A$1:$ZZ$1, 0))</f>
        <v/>
      </c>
    </row>
    <row r="279">
      <c r="A279">
        <f>INDEX(resultados!$A$2:$ZZ$2290, 273, MATCH($B$1, resultados!$A$1:$ZZ$1, 0))</f>
        <v/>
      </c>
      <c r="B279">
        <f>INDEX(resultados!$A$2:$ZZ$2290, 273, MATCH($B$2, resultados!$A$1:$ZZ$1, 0))</f>
        <v/>
      </c>
      <c r="C279">
        <f>INDEX(resultados!$A$2:$ZZ$2290, 273, MATCH($B$3, resultados!$A$1:$ZZ$1, 0))</f>
        <v/>
      </c>
    </row>
    <row r="280">
      <c r="A280">
        <f>INDEX(resultados!$A$2:$ZZ$2290, 274, MATCH($B$1, resultados!$A$1:$ZZ$1, 0))</f>
        <v/>
      </c>
      <c r="B280">
        <f>INDEX(resultados!$A$2:$ZZ$2290, 274, MATCH($B$2, resultados!$A$1:$ZZ$1, 0))</f>
        <v/>
      </c>
      <c r="C280">
        <f>INDEX(resultados!$A$2:$ZZ$2290, 274, MATCH($B$3, resultados!$A$1:$ZZ$1, 0))</f>
        <v/>
      </c>
    </row>
    <row r="281">
      <c r="A281">
        <f>INDEX(resultados!$A$2:$ZZ$2290, 275, MATCH($B$1, resultados!$A$1:$ZZ$1, 0))</f>
        <v/>
      </c>
      <c r="B281">
        <f>INDEX(resultados!$A$2:$ZZ$2290, 275, MATCH($B$2, resultados!$A$1:$ZZ$1, 0))</f>
        <v/>
      </c>
      <c r="C281">
        <f>INDEX(resultados!$A$2:$ZZ$2290, 275, MATCH($B$3, resultados!$A$1:$ZZ$1, 0))</f>
        <v/>
      </c>
    </row>
    <row r="282">
      <c r="A282">
        <f>INDEX(resultados!$A$2:$ZZ$2290, 276, MATCH($B$1, resultados!$A$1:$ZZ$1, 0))</f>
        <v/>
      </c>
      <c r="B282">
        <f>INDEX(resultados!$A$2:$ZZ$2290, 276, MATCH($B$2, resultados!$A$1:$ZZ$1, 0))</f>
        <v/>
      </c>
      <c r="C282">
        <f>INDEX(resultados!$A$2:$ZZ$2290, 276, MATCH($B$3, resultados!$A$1:$ZZ$1, 0))</f>
        <v/>
      </c>
    </row>
    <row r="283">
      <c r="A283">
        <f>INDEX(resultados!$A$2:$ZZ$2290, 277, MATCH($B$1, resultados!$A$1:$ZZ$1, 0))</f>
        <v/>
      </c>
      <c r="B283">
        <f>INDEX(resultados!$A$2:$ZZ$2290, 277, MATCH($B$2, resultados!$A$1:$ZZ$1, 0))</f>
        <v/>
      </c>
      <c r="C283">
        <f>INDEX(resultados!$A$2:$ZZ$2290, 277, MATCH($B$3, resultados!$A$1:$ZZ$1, 0))</f>
        <v/>
      </c>
    </row>
    <row r="284">
      <c r="A284">
        <f>INDEX(resultados!$A$2:$ZZ$2290, 278, MATCH($B$1, resultados!$A$1:$ZZ$1, 0))</f>
        <v/>
      </c>
      <c r="B284">
        <f>INDEX(resultados!$A$2:$ZZ$2290, 278, MATCH($B$2, resultados!$A$1:$ZZ$1, 0))</f>
        <v/>
      </c>
      <c r="C284">
        <f>INDEX(resultados!$A$2:$ZZ$2290, 278, MATCH($B$3, resultados!$A$1:$ZZ$1, 0))</f>
        <v/>
      </c>
    </row>
    <row r="285">
      <c r="A285">
        <f>INDEX(resultados!$A$2:$ZZ$2290, 279, MATCH($B$1, resultados!$A$1:$ZZ$1, 0))</f>
        <v/>
      </c>
      <c r="B285">
        <f>INDEX(resultados!$A$2:$ZZ$2290, 279, MATCH($B$2, resultados!$A$1:$ZZ$1, 0))</f>
        <v/>
      </c>
      <c r="C285">
        <f>INDEX(resultados!$A$2:$ZZ$2290, 279, MATCH($B$3, resultados!$A$1:$ZZ$1, 0))</f>
        <v/>
      </c>
    </row>
    <row r="286">
      <c r="A286">
        <f>INDEX(resultados!$A$2:$ZZ$2290, 280, MATCH($B$1, resultados!$A$1:$ZZ$1, 0))</f>
        <v/>
      </c>
      <c r="B286">
        <f>INDEX(resultados!$A$2:$ZZ$2290, 280, MATCH($B$2, resultados!$A$1:$ZZ$1, 0))</f>
        <v/>
      </c>
      <c r="C286">
        <f>INDEX(resultados!$A$2:$ZZ$2290, 280, MATCH($B$3, resultados!$A$1:$ZZ$1, 0))</f>
        <v/>
      </c>
    </row>
    <row r="287">
      <c r="A287">
        <f>INDEX(resultados!$A$2:$ZZ$2290, 281, MATCH($B$1, resultados!$A$1:$ZZ$1, 0))</f>
        <v/>
      </c>
      <c r="B287">
        <f>INDEX(resultados!$A$2:$ZZ$2290, 281, MATCH($B$2, resultados!$A$1:$ZZ$1, 0))</f>
        <v/>
      </c>
      <c r="C287">
        <f>INDEX(resultados!$A$2:$ZZ$2290, 281, MATCH($B$3, resultados!$A$1:$ZZ$1, 0))</f>
        <v/>
      </c>
    </row>
    <row r="288">
      <c r="A288">
        <f>INDEX(resultados!$A$2:$ZZ$2290, 282, MATCH($B$1, resultados!$A$1:$ZZ$1, 0))</f>
        <v/>
      </c>
      <c r="B288">
        <f>INDEX(resultados!$A$2:$ZZ$2290, 282, MATCH($B$2, resultados!$A$1:$ZZ$1, 0))</f>
        <v/>
      </c>
      <c r="C288">
        <f>INDEX(resultados!$A$2:$ZZ$2290, 282, MATCH($B$3, resultados!$A$1:$ZZ$1, 0))</f>
        <v/>
      </c>
    </row>
    <row r="289">
      <c r="A289">
        <f>INDEX(resultados!$A$2:$ZZ$2290, 283, MATCH($B$1, resultados!$A$1:$ZZ$1, 0))</f>
        <v/>
      </c>
      <c r="B289">
        <f>INDEX(resultados!$A$2:$ZZ$2290, 283, MATCH($B$2, resultados!$A$1:$ZZ$1, 0))</f>
        <v/>
      </c>
      <c r="C289">
        <f>INDEX(resultados!$A$2:$ZZ$2290, 283, MATCH($B$3, resultados!$A$1:$ZZ$1, 0))</f>
        <v/>
      </c>
    </row>
    <row r="290">
      <c r="A290">
        <f>INDEX(resultados!$A$2:$ZZ$2290, 284, MATCH($B$1, resultados!$A$1:$ZZ$1, 0))</f>
        <v/>
      </c>
      <c r="B290">
        <f>INDEX(resultados!$A$2:$ZZ$2290, 284, MATCH($B$2, resultados!$A$1:$ZZ$1, 0))</f>
        <v/>
      </c>
      <c r="C290">
        <f>INDEX(resultados!$A$2:$ZZ$2290, 284, MATCH($B$3, resultados!$A$1:$ZZ$1, 0))</f>
        <v/>
      </c>
    </row>
    <row r="291">
      <c r="A291">
        <f>INDEX(resultados!$A$2:$ZZ$2290, 285, MATCH($B$1, resultados!$A$1:$ZZ$1, 0))</f>
        <v/>
      </c>
      <c r="B291">
        <f>INDEX(resultados!$A$2:$ZZ$2290, 285, MATCH($B$2, resultados!$A$1:$ZZ$1, 0))</f>
        <v/>
      </c>
      <c r="C291">
        <f>INDEX(resultados!$A$2:$ZZ$2290, 285, MATCH($B$3, resultados!$A$1:$ZZ$1, 0))</f>
        <v/>
      </c>
    </row>
    <row r="292">
      <c r="A292">
        <f>INDEX(resultados!$A$2:$ZZ$2290, 286, MATCH($B$1, resultados!$A$1:$ZZ$1, 0))</f>
        <v/>
      </c>
      <c r="B292">
        <f>INDEX(resultados!$A$2:$ZZ$2290, 286, MATCH($B$2, resultados!$A$1:$ZZ$1, 0))</f>
        <v/>
      </c>
      <c r="C292">
        <f>INDEX(resultados!$A$2:$ZZ$2290, 286, MATCH($B$3, resultados!$A$1:$ZZ$1, 0))</f>
        <v/>
      </c>
    </row>
    <row r="293">
      <c r="A293">
        <f>INDEX(resultados!$A$2:$ZZ$2290, 287, MATCH($B$1, resultados!$A$1:$ZZ$1, 0))</f>
        <v/>
      </c>
      <c r="B293">
        <f>INDEX(resultados!$A$2:$ZZ$2290, 287, MATCH($B$2, resultados!$A$1:$ZZ$1, 0))</f>
        <v/>
      </c>
      <c r="C293">
        <f>INDEX(resultados!$A$2:$ZZ$2290, 287, MATCH($B$3, resultados!$A$1:$ZZ$1, 0))</f>
        <v/>
      </c>
    </row>
    <row r="294">
      <c r="A294">
        <f>INDEX(resultados!$A$2:$ZZ$2290, 288, MATCH($B$1, resultados!$A$1:$ZZ$1, 0))</f>
        <v/>
      </c>
      <c r="B294">
        <f>INDEX(resultados!$A$2:$ZZ$2290, 288, MATCH($B$2, resultados!$A$1:$ZZ$1, 0))</f>
        <v/>
      </c>
      <c r="C294">
        <f>INDEX(resultados!$A$2:$ZZ$2290, 288, MATCH($B$3, resultados!$A$1:$ZZ$1, 0))</f>
        <v/>
      </c>
    </row>
    <row r="295">
      <c r="A295">
        <f>INDEX(resultados!$A$2:$ZZ$2290, 289, MATCH($B$1, resultados!$A$1:$ZZ$1, 0))</f>
        <v/>
      </c>
      <c r="B295">
        <f>INDEX(resultados!$A$2:$ZZ$2290, 289, MATCH($B$2, resultados!$A$1:$ZZ$1, 0))</f>
        <v/>
      </c>
      <c r="C295">
        <f>INDEX(resultados!$A$2:$ZZ$2290, 289, MATCH($B$3, resultados!$A$1:$ZZ$1, 0))</f>
        <v/>
      </c>
    </row>
    <row r="296">
      <c r="A296">
        <f>INDEX(resultados!$A$2:$ZZ$2290, 290, MATCH($B$1, resultados!$A$1:$ZZ$1, 0))</f>
        <v/>
      </c>
      <c r="B296">
        <f>INDEX(resultados!$A$2:$ZZ$2290, 290, MATCH($B$2, resultados!$A$1:$ZZ$1, 0))</f>
        <v/>
      </c>
      <c r="C296">
        <f>INDEX(resultados!$A$2:$ZZ$2290, 290, MATCH($B$3, resultados!$A$1:$ZZ$1, 0))</f>
        <v/>
      </c>
    </row>
    <row r="297">
      <c r="A297">
        <f>INDEX(resultados!$A$2:$ZZ$2290, 291, MATCH($B$1, resultados!$A$1:$ZZ$1, 0))</f>
        <v/>
      </c>
      <c r="B297">
        <f>INDEX(resultados!$A$2:$ZZ$2290, 291, MATCH($B$2, resultados!$A$1:$ZZ$1, 0))</f>
        <v/>
      </c>
      <c r="C297">
        <f>INDEX(resultados!$A$2:$ZZ$2290, 291, MATCH($B$3, resultados!$A$1:$ZZ$1, 0))</f>
        <v/>
      </c>
    </row>
    <row r="298">
      <c r="A298">
        <f>INDEX(resultados!$A$2:$ZZ$2290, 292, MATCH($B$1, resultados!$A$1:$ZZ$1, 0))</f>
        <v/>
      </c>
      <c r="B298">
        <f>INDEX(resultados!$A$2:$ZZ$2290, 292, MATCH($B$2, resultados!$A$1:$ZZ$1, 0))</f>
        <v/>
      </c>
      <c r="C298">
        <f>INDEX(resultados!$A$2:$ZZ$2290, 292, MATCH($B$3, resultados!$A$1:$ZZ$1, 0))</f>
        <v/>
      </c>
    </row>
    <row r="299">
      <c r="A299">
        <f>INDEX(resultados!$A$2:$ZZ$2290, 293, MATCH($B$1, resultados!$A$1:$ZZ$1, 0))</f>
        <v/>
      </c>
      <c r="B299">
        <f>INDEX(resultados!$A$2:$ZZ$2290, 293, MATCH($B$2, resultados!$A$1:$ZZ$1, 0))</f>
        <v/>
      </c>
      <c r="C299">
        <f>INDEX(resultados!$A$2:$ZZ$2290, 293, MATCH($B$3, resultados!$A$1:$ZZ$1, 0))</f>
        <v/>
      </c>
    </row>
    <row r="300">
      <c r="A300">
        <f>INDEX(resultados!$A$2:$ZZ$2290, 294, MATCH($B$1, resultados!$A$1:$ZZ$1, 0))</f>
        <v/>
      </c>
      <c r="B300">
        <f>INDEX(resultados!$A$2:$ZZ$2290, 294, MATCH($B$2, resultados!$A$1:$ZZ$1, 0))</f>
        <v/>
      </c>
      <c r="C300">
        <f>INDEX(resultados!$A$2:$ZZ$2290, 294, MATCH($B$3, resultados!$A$1:$ZZ$1, 0))</f>
        <v/>
      </c>
    </row>
    <row r="301">
      <c r="A301">
        <f>INDEX(resultados!$A$2:$ZZ$2290, 295, MATCH($B$1, resultados!$A$1:$ZZ$1, 0))</f>
        <v/>
      </c>
      <c r="B301">
        <f>INDEX(resultados!$A$2:$ZZ$2290, 295, MATCH($B$2, resultados!$A$1:$ZZ$1, 0))</f>
        <v/>
      </c>
      <c r="C301">
        <f>INDEX(resultados!$A$2:$ZZ$2290, 295, MATCH($B$3, resultados!$A$1:$ZZ$1, 0))</f>
        <v/>
      </c>
    </row>
    <row r="302">
      <c r="A302">
        <f>INDEX(resultados!$A$2:$ZZ$2290, 296, MATCH($B$1, resultados!$A$1:$ZZ$1, 0))</f>
        <v/>
      </c>
      <c r="B302">
        <f>INDEX(resultados!$A$2:$ZZ$2290, 296, MATCH($B$2, resultados!$A$1:$ZZ$1, 0))</f>
        <v/>
      </c>
      <c r="C302">
        <f>INDEX(resultados!$A$2:$ZZ$2290, 296, MATCH($B$3, resultados!$A$1:$ZZ$1, 0))</f>
        <v/>
      </c>
    </row>
    <row r="303">
      <c r="A303">
        <f>INDEX(resultados!$A$2:$ZZ$2290, 297, MATCH($B$1, resultados!$A$1:$ZZ$1, 0))</f>
        <v/>
      </c>
      <c r="B303">
        <f>INDEX(resultados!$A$2:$ZZ$2290, 297, MATCH($B$2, resultados!$A$1:$ZZ$1, 0))</f>
        <v/>
      </c>
      <c r="C303">
        <f>INDEX(resultados!$A$2:$ZZ$2290, 297, MATCH($B$3, resultados!$A$1:$ZZ$1, 0))</f>
        <v/>
      </c>
    </row>
    <row r="304">
      <c r="A304">
        <f>INDEX(resultados!$A$2:$ZZ$2290, 298, MATCH($B$1, resultados!$A$1:$ZZ$1, 0))</f>
        <v/>
      </c>
      <c r="B304">
        <f>INDEX(resultados!$A$2:$ZZ$2290, 298, MATCH($B$2, resultados!$A$1:$ZZ$1, 0))</f>
        <v/>
      </c>
      <c r="C304">
        <f>INDEX(resultados!$A$2:$ZZ$2290, 298, MATCH($B$3, resultados!$A$1:$ZZ$1, 0))</f>
        <v/>
      </c>
    </row>
    <row r="305">
      <c r="A305">
        <f>INDEX(resultados!$A$2:$ZZ$2290, 299, MATCH($B$1, resultados!$A$1:$ZZ$1, 0))</f>
        <v/>
      </c>
      <c r="B305">
        <f>INDEX(resultados!$A$2:$ZZ$2290, 299, MATCH($B$2, resultados!$A$1:$ZZ$1, 0))</f>
        <v/>
      </c>
      <c r="C305">
        <f>INDEX(resultados!$A$2:$ZZ$2290, 299, MATCH($B$3, resultados!$A$1:$ZZ$1, 0))</f>
        <v/>
      </c>
    </row>
    <row r="306">
      <c r="A306">
        <f>INDEX(resultados!$A$2:$ZZ$2290, 300, MATCH($B$1, resultados!$A$1:$ZZ$1, 0))</f>
        <v/>
      </c>
      <c r="B306">
        <f>INDEX(resultados!$A$2:$ZZ$2290, 300, MATCH($B$2, resultados!$A$1:$ZZ$1, 0))</f>
        <v/>
      </c>
      <c r="C306">
        <f>INDEX(resultados!$A$2:$ZZ$2290, 300, MATCH($B$3, resultados!$A$1:$ZZ$1, 0))</f>
        <v/>
      </c>
    </row>
    <row r="307">
      <c r="A307">
        <f>INDEX(resultados!$A$2:$ZZ$2290, 301, MATCH($B$1, resultados!$A$1:$ZZ$1, 0))</f>
        <v/>
      </c>
      <c r="B307">
        <f>INDEX(resultados!$A$2:$ZZ$2290, 301, MATCH($B$2, resultados!$A$1:$ZZ$1, 0))</f>
        <v/>
      </c>
      <c r="C307">
        <f>INDEX(resultados!$A$2:$ZZ$2290, 301, MATCH($B$3, resultados!$A$1:$ZZ$1, 0))</f>
        <v/>
      </c>
    </row>
    <row r="308">
      <c r="A308">
        <f>INDEX(resultados!$A$2:$ZZ$2290, 302, MATCH($B$1, resultados!$A$1:$ZZ$1, 0))</f>
        <v/>
      </c>
      <c r="B308">
        <f>INDEX(resultados!$A$2:$ZZ$2290, 302, MATCH($B$2, resultados!$A$1:$ZZ$1, 0))</f>
        <v/>
      </c>
      <c r="C308">
        <f>INDEX(resultados!$A$2:$ZZ$2290, 302, MATCH($B$3, resultados!$A$1:$ZZ$1, 0))</f>
        <v/>
      </c>
    </row>
    <row r="309">
      <c r="A309">
        <f>INDEX(resultados!$A$2:$ZZ$2290, 303, MATCH($B$1, resultados!$A$1:$ZZ$1, 0))</f>
        <v/>
      </c>
      <c r="B309">
        <f>INDEX(resultados!$A$2:$ZZ$2290, 303, MATCH($B$2, resultados!$A$1:$ZZ$1, 0))</f>
        <v/>
      </c>
      <c r="C309">
        <f>INDEX(resultados!$A$2:$ZZ$2290, 303, MATCH($B$3, resultados!$A$1:$ZZ$1, 0))</f>
        <v/>
      </c>
    </row>
    <row r="310">
      <c r="A310">
        <f>INDEX(resultados!$A$2:$ZZ$2290, 304, MATCH($B$1, resultados!$A$1:$ZZ$1, 0))</f>
        <v/>
      </c>
      <c r="B310">
        <f>INDEX(resultados!$A$2:$ZZ$2290, 304, MATCH($B$2, resultados!$A$1:$ZZ$1, 0))</f>
        <v/>
      </c>
      <c r="C310">
        <f>INDEX(resultados!$A$2:$ZZ$2290, 304, MATCH($B$3, resultados!$A$1:$ZZ$1, 0))</f>
        <v/>
      </c>
    </row>
    <row r="311">
      <c r="A311">
        <f>INDEX(resultados!$A$2:$ZZ$2290, 305, MATCH($B$1, resultados!$A$1:$ZZ$1, 0))</f>
        <v/>
      </c>
      <c r="B311">
        <f>INDEX(resultados!$A$2:$ZZ$2290, 305, MATCH($B$2, resultados!$A$1:$ZZ$1, 0))</f>
        <v/>
      </c>
      <c r="C311">
        <f>INDEX(resultados!$A$2:$ZZ$2290, 305, MATCH($B$3, resultados!$A$1:$ZZ$1, 0))</f>
        <v/>
      </c>
    </row>
    <row r="312">
      <c r="A312">
        <f>INDEX(resultados!$A$2:$ZZ$2290, 306, MATCH($B$1, resultados!$A$1:$ZZ$1, 0))</f>
        <v/>
      </c>
      <c r="B312">
        <f>INDEX(resultados!$A$2:$ZZ$2290, 306, MATCH($B$2, resultados!$A$1:$ZZ$1, 0))</f>
        <v/>
      </c>
      <c r="C312">
        <f>INDEX(resultados!$A$2:$ZZ$2290, 306, MATCH($B$3, resultados!$A$1:$ZZ$1, 0))</f>
        <v/>
      </c>
    </row>
    <row r="313">
      <c r="A313">
        <f>INDEX(resultados!$A$2:$ZZ$2290, 307, MATCH($B$1, resultados!$A$1:$ZZ$1, 0))</f>
        <v/>
      </c>
      <c r="B313">
        <f>INDEX(resultados!$A$2:$ZZ$2290, 307, MATCH($B$2, resultados!$A$1:$ZZ$1, 0))</f>
        <v/>
      </c>
      <c r="C313">
        <f>INDEX(resultados!$A$2:$ZZ$2290, 307, MATCH($B$3, resultados!$A$1:$ZZ$1, 0))</f>
        <v/>
      </c>
    </row>
    <row r="314">
      <c r="A314">
        <f>INDEX(resultados!$A$2:$ZZ$2290, 308, MATCH($B$1, resultados!$A$1:$ZZ$1, 0))</f>
        <v/>
      </c>
      <c r="B314">
        <f>INDEX(resultados!$A$2:$ZZ$2290, 308, MATCH($B$2, resultados!$A$1:$ZZ$1, 0))</f>
        <v/>
      </c>
      <c r="C314">
        <f>INDEX(resultados!$A$2:$ZZ$2290, 308, MATCH($B$3, resultados!$A$1:$ZZ$1, 0))</f>
        <v/>
      </c>
    </row>
    <row r="315">
      <c r="A315">
        <f>INDEX(resultados!$A$2:$ZZ$2290, 309, MATCH($B$1, resultados!$A$1:$ZZ$1, 0))</f>
        <v/>
      </c>
      <c r="B315">
        <f>INDEX(resultados!$A$2:$ZZ$2290, 309, MATCH($B$2, resultados!$A$1:$ZZ$1, 0))</f>
        <v/>
      </c>
      <c r="C315">
        <f>INDEX(resultados!$A$2:$ZZ$2290, 309, MATCH($B$3, resultados!$A$1:$ZZ$1, 0))</f>
        <v/>
      </c>
    </row>
    <row r="316">
      <c r="A316">
        <f>INDEX(resultados!$A$2:$ZZ$2290, 310, MATCH($B$1, resultados!$A$1:$ZZ$1, 0))</f>
        <v/>
      </c>
      <c r="B316">
        <f>INDEX(resultados!$A$2:$ZZ$2290, 310, MATCH($B$2, resultados!$A$1:$ZZ$1, 0))</f>
        <v/>
      </c>
      <c r="C316">
        <f>INDEX(resultados!$A$2:$ZZ$2290, 310, MATCH($B$3, resultados!$A$1:$ZZ$1, 0))</f>
        <v/>
      </c>
    </row>
    <row r="317">
      <c r="A317">
        <f>INDEX(resultados!$A$2:$ZZ$2290, 311, MATCH($B$1, resultados!$A$1:$ZZ$1, 0))</f>
        <v/>
      </c>
      <c r="B317">
        <f>INDEX(resultados!$A$2:$ZZ$2290, 311, MATCH($B$2, resultados!$A$1:$ZZ$1, 0))</f>
        <v/>
      </c>
      <c r="C317">
        <f>INDEX(resultados!$A$2:$ZZ$2290, 311, MATCH($B$3, resultados!$A$1:$ZZ$1, 0))</f>
        <v/>
      </c>
    </row>
    <row r="318">
      <c r="A318">
        <f>INDEX(resultados!$A$2:$ZZ$2290, 312, MATCH($B$1, resultados!$A$1:$ZZ$1, 0))</f>
        <v/>
      </c>
      <c r="B318">
        <f>INDEX(resultados!$A$2:$ZZ$2290, 312, MATCH($B$2, resultados!$A$1:$ZZ$1, 0))</f>
        <v/>
      </c>
      <c r="C318">
        <f>INDEX(resultados!$A$2:$ZZ$2290, 312, MATCH($B$3, resultados!$A$1:$ZZ$1, 0))</f>
        <v/>
      </c>
    </row>
    <row r="319">
      <c r="A319">
        <f>INDEX(resultados!$A$2:$ZZ$2290, 313, MATCH($B$1, resultados!$A$1:$ZZ$1, 0))</f>
        <v/>
      </c>
      <c r="B319">
        <f>INDEX(resultados!$A$2:$ZZ$2290, 313, MATCH($B$2, resultados!$A$1:$ZZ$1, 0))</f>
        <v/>
      </c>
      <c r="C319">
        <f>INDEX(resultados!$A$2:$ZZ$2290, 313, MATCH($B$3, resultados!$A$1:$ZZ$1, 0))</f>
        <v/>
      </c>
    </row>
    <row r="320">
      <c r="A320">
        <f>INDEX(resultados!$A$2:$ZZ$2290, 314, MATCH($B$1, resultados!$A$1:$ZZ$1, 0))</f>
        <v/>
      </c>
      <c r="B320">
        <f>INDEX(resultados!$A$2:$ZZ$2290, 314, MATCH($B$2, resultados!$A$1:$ZZ$1, 0))</f>
        <v/>
      </c>
      <c r="C320">
        <f>INDEX(resultados!$A$2:$ZZ$2290, 314, MATCH($B$3, resultados!$A$1:$ZZ$1, 0))</f>
        <v/>
      </c>
    </row>
    <row r="321">
      <c r="A321">
        <f>INDEX(resultados!$A$2:$ZZ$2290, 315, MATCH($B$1, resultados!$A$1:$ZZ$1, 0))</f>
        <v/>
      </c>
      <c r="B321">
        <f>INDEX(resultados!$A$2:$ZZ$2290, 315, MATCH($B$2, resultados!$A$1:$ZZ$1, 0))</f>
        <v/>
      </c>
      <c r="C321">
        <f>INDEX(resultados!$A$2:$ZZ$2290, 315, MATCH($B$3, resultados!$A$1:$ZZ$1, 0))</f>
        <v/>
      </c>
    </row>
    <row r="322">
      <c r="A322">
        <f>INDEX(resultados!$A$2:$ZZ$2290, 316, MATCH($B$1, resultados!$A$1:$ZZ$1, 0))</f>
        <v/>
      </c>
      <c r="B322">
        <f>INDEX(resultados!$A$2:$ZZ$2290, 316, MATCH($B$2, resultados!$A$1:$ZZ$1, 0))</f>
        <v/>
      </c>
      <c r="C322">
        <f>INDEX(resultados!$A$2:$ZZ$2290, 316, MATCH($B$3, resultados!$A$1:$ZZ$1, 0))</f>
        <v/>
      </c>
    </row>
    <row r="323">
      <c r="A323">
        <f>INDEX(resultados!$A$2:$ZZ$2290, 317, MATCH($B$1, resultados!$A$1:$ZZ$1, 0))</f>
        <v/>
      </c>
      <c r="B323">
        <f>INDEX(resultados!$A$2:$ZZ$2290, 317, MATCH($B$2, resultados!$A$1:$ZZ$1, 0))</f>
        <v/>
      </c>
      <c r="C323">
        <f>INDEX(resultados!$A$2:$ZZ$2290, 317, MATCH($B$3, resultados!$A$1:$ZZ$1, 0))</f>
        <v/>
      </c>
    </row>
    <row r="324">
      <c r="A324">
        <f>INDEX(resultados!$A$2:$ZZ$2290, 318, MATCH($B$1, resultados!$A$1:$ZZ$1, 0))</f>
        <v/>
      </c>
      <c r="B324">
        <f>INDEX(resultados!$A$2:$ZZ$2290, 318, MATCH($B$2, resultados!$A$1:$ZZ$1, 0))</f>
        <v/>
      </c>
      <c r="C324">
        <f>INDEX(resultados!$A$2:$ZZ$2290, 318, MATCH($B$3, resultados!$A$1:$ZZ$1, 0))</f>
        <v/>
      </c>
    </row>
    <row r="325">
      <c r="A325">
        <f>INDEX(resultados!$A$2:$ZZ$2290, 319, MATCH($B$1, resultados!$A$1:$ZZ$1, 0))</f>
        <v/>
      </c>
      <c r="B325">
        <f>INDEX(resultados!$A$2:$ZZ$2290, 319, MATCH($B$2, resultados!$A$1:$ZZ$1, 0))</f>
        <v/>
      </c>
      <c r="C325">
        <f>INDEX(resultados!$A$2:$ZZ$2290, 319, MATCH($B$3, resultados!$A$1:$ZZ$1, 0))</f>
        <v/>
      </c>
    </row>
    <row r="326">
      <c r="A326">
        <f>INDEX(resultados!$A$2:$ZZ$2290, 320, MATCH($B$1, resultados!$A$1:$ZZ$1, 0))</f>
        <v/>
      </c>
      <c r="B326">
        <f>INDEX(resultados!$A$2:$ZZ$2290, 320, MATCH($B$2, resultados!$A$1:$ZZ$1, 0))</f>
        <v/>
      </c>
      <c r="C326">
        <f>INDEX(resultados!$A$2:$ZZ$2290, 320, MATCH($B$3, resultados!$A$1:$ZZ$1, 0))</f>
        <v/>
      </c>
    </row>
    <row r="327">
      <c r="A327">
        <f>INDEX(resultados!$A$2:$ZZ$2290, 321, MATCH($B$1, resultados!$A$1:$ZZ$1, 0))</f>
        <v/>
      </c>
      <c r="B327">
        <f>INDEX(resultados!$A$2:$ZZ$2290, 321, MATCH($B$2, resultados!$A$1:$ZZ$1, 0))</f>
        <v/>
      </c>
      <c r="C327">
        <f>INDEX(resultados!$A$2:$ZZ$2290, 321, MATCH($B$3, resultados!$A$1:$ZZ$1, 0))</f>
        <v/>
      </c>
    </row>
    <row r="328">
      <c r="A328">
        <f>INDEX(resultados!$A$2:$ZZ$2290, 322, MATCH($B$1, resultados!$A$1:$ZZ$1, 0))</f>
        <v/>
      </c>
      <c r="B328">
        <f>INDEX(resultados!$A$2:$ZZ$2290, 322, MATCH($B$2, resultados!$A$1:$ZZ$1, 0))</f>
        <v/>
      </c>
      <c r="C328">
        <f>INDEX(resultados!$A$2:$ZZ$2290, 322, MATCH($B$3, resultados!$A$1:$ZZ$1, 0))</f>
        <v/>
      </c>
    </row>
    <row r="329">
      <c r="A329">
        <f>INDEX(resultados!$A$2:$ZZ$2290, 323, MATCH($B$1, resultados!$A$1:$ZZ$1, 0))</f>
        <v/>
      </c>
      <c r="B329">
        <f>INDEX(resultados!$A$2:$ZZ$2290, 323, MATCH($B$2, resultados!$A$1:$ZZ$1, 0))</f>
        <v/>
      </c>
      <c r="C329">
        <f>INDEX(resultados!$A$2:$ZZ$2290, 323, MATCH($B$3, resultados!$A$1:$ZZ$1, 0))</f>
        <v/>
      </c>
    </row>
    <row r="330">
      <c r="A330">
        <f>INDEX(resultados!$A$2:$ZZ$2290, 324, MATCH($B$1, resultados!$A$1:$ZZ$1, 0))</f>
        <v/>
      </c>
      <c r="B330">
        <f>INDEX(resultados!$A$2:$ZZ$2290, 324, MATCH($B$2, resultados!$A$1:$ZZ$1, 0))</f>
        <v/>
      </c>
      <c r="C330">
        <f>INDEX(resultados!$A$2:$ZZ$2290, 324, MATCH($B$3, resultados!$A$1:$ZZ$1, 0))</f>
        <v/>
      </c>
    </row>
    <row r="331">
      <c r="A331">
        <f>INDEX(resultados!$A$2:$ZZ$2290, 325, MATCH($B$1, resultados!$A$1:$ZZ$1, 0))</f>
        <v/>
      </c>
      <c r="B331">
        <f>INDEX(resultados!$A$2:$ZZ$2290, 325, MATCH($B$2, resultados!$A$1:$ZZ$1, 0))</f>
        <v/>
      </c>
      <c r="C331">
        <f>INDEX(resultados!$A$2:$ZZ$2290, 325, MATCH($B$3, resultados!$A$1:$ZZ$1, 0))</f>
        <v/>
      </c>
    </row>
    <row r="332">
      <c r="A332">
        <f>INDEX(resultados!$A$2:$ZZ$2290, 326, MATCH($B$1, resultados!$A$1:$ZZ$1, 0))</f>
        <v/>
      </c>
      <c r="B332">
        <f>INDEX(resultados!$A$2:$ZZ$2290, 326, MATCH($B$2, resultados!$A$1:$ZZ$1, 0))</f>
        <v/>
      </c>
      <c r="C332">
        <f>INDEX(resultados!$A$2:$ZZ$2290, 326, MATCH($B$3, resultados!$A$1:$ZZ$1, 0))</f>
        <v/>
      </c>
    </row>
    <row r="333">
      <c r="A333">
        <f>INDEX(resultados!$A$2:$ZZ$2290, 327, MATCH($B$1, resultados!$A$1:$ZZ$1, 0))</f>
        <v/>
      </c>
      <c r="B333">
        <f>INDEX(resultados!$A$2:$ZZ$2290, 327, MATCH($B$2, resultados!$A$1:$ZZ$1, 0))</f>
        <v/>
      </c>
      <c r="C333">
        <f>INDEX(resultados!$A$2:$ZZ$2290, 327, MATCH($B$3, resultados!$A$1:$ZZ$1, 0))</f>
        <v/>
      </c>
    </row>
    <row r="334">
      <c r="A334">
        <f>INDEX(resultados!$A$2:$ZZ$2290, 328, MATCH($B$1, resultados!$A$1:$ZZ$1, 0))</f>
        <v/>
      </c>
      <c r="B334">
        <f>INDEX(resultados!$A$2:$ZZ$2290, 328, MATCH($B$2, resultados!$A$1:$ZZ$1, 0))</f>
        <v/>
      </c>
      <c r="C334">
        <f>INDEX(resultados!$A$2:$ZZ$2290, 328, MATCH($B$3, resultados!$A$1:$ZZ$1, 0))</f>
        <v/>
      </c>
    </row>
    <row r="335">
      <c r="A335">
        <f>INDEX(resultados!$A$2:$ZZ$2290, 329, MATCH($B$1, resultados!$A$1:$ZZ$1, 0))</f>
        <v/>
      </c>
      <c r="B335">
        <f>INDEX(resultados!$A$2:$ZZ$2290, 329, MATCH($B$2, resultados!$A$1:$ZZ$1, 0))</f>
        <v/>
      </c>
      <c r="C335">
        <f>INDEX(resultados!$A$2:$ZZ$2290, 329, MATCH($B$3, resultados!$A$1:$ZZ$1, 0))</f>
        <v/>
      </c>
    </row>
    <row r="336">
      <c r="A336">
        <f>INDEX(resultados!$A$2:$ZZ$2290, 330, MATCH($B$1, resultados!$A$1:$ZZ$1, 0))</f>
        <v/>
      </c>
      <c r="B336">
        <f>INDEX(resultados!$A$2:$ZZ$2290, 330, MATCH($B$2, resultados!$A$1:$ZZ$1, 0))</f>
        <v/>
      </c>
      <c r="C336">
        <f>INDEX(resultados!$A$2:$ZZ$2290, 330, MATCH($B$3, resultados!$A$1:$ZZ$1, 0))</f>
        <v/>
      </c>
    </row>
    <row r="337">
      <c r="A337">
        <f>INDEX(resultados!$A$2:$ZZ$2290, 331, MATCH($B$1, resultados!$A$1:$ZZ$1, 0))</f>
        <v/>
      </c>
      <c r="B337">
        <f>INDEX(resultados!$A$2:$ZZ$2290, 331, MATCH($B$2, resultados!$A$1:$ZZ$1, 0))</f>
        <v/>
      </c>
      <c r="C337">
        <f>INDEX(resultados!$A$2:$ZZ$2290, 331, MATCH($B$3, resultados!$A$1:$ZZ$1, 0))</f>
        <v/>
      </c>
    </row>
    <row r="338">
      <c r="A338">
        <f>INDEX(resultados!$A$2:$ZZ$2290, 332, MATCH($B$1, resultados!$A$1:$ZZ$1, 0))</f>
        <v/>
      </c>
      <c r="B338">
        <f>INDEX(resultados!$A$2:$ZZ$2290, 332, MATCH($B$2, resultados!$A$1:$ZZ$1, 0))</f>
        <v/>
      </c>
      <c r="C338">
        <f>INDEX(resultados!$A$2:$ZZ$2290, 332, MATCH($B$3, resultados!$A$1:$ZZ$1, 0))</f>
        <v/>
      </c>
    </row>
    <row r="339">
      <c r="A339">
        <f>INDEX(resultados!$A$2:$ZZ$2290, 333, MATCH($B$1, resultados!$A$1:$ZZ$1, 0))</f>
        <v/>
      </c>
      <c r="B339">
        <f>INDEX(resultados!$A$2:$ZZ$2290, 333, MATCH($B$2, resultados!$A$1:$ZZ$1, 0))</f>
        <v/>
      </c>
      <c r="C339">
        <f>INDEX(resultados!$A$2:$ZZ$2290, 333, MATCH($B$3, resultados!$A$1:$ZZ$1, 0))</f>
        <v/>
      </c>
    </row>
    <row r="340">
      <c r="A340">
        <f>INDEX(resultados!$A$2:$ZZ$2290, 334, MATCH($B$1, resultados!$A$1:$ZZ$1, 0))</f>
        <v/>
      </c>
      <c r="B340">
        <f>INDEX(resultados!$A$2:$ZZ$2290, 334, MATCH($B$2, resultados!$A$1:$ZZ$1, 0))</f>
        <v/>
      </c>
      <c r="C340">
        <f>INDEX(resultados!$A$2:$ZZ$2290, 334, MATCH($B$3, resultados!$A$1:$ZZ$1, 0))</f>
        <v/>
      </c>
    </row>
    <row r="341">
      <c r="A341">
        <f>INDEX(resultados!$A$2:$ZZ$2290, 335, MATCH($B$1, resultados!$A$1:$ZZ$1, 0))</f>
        <v/>
      </c>
      <c r="B341">
        <f>INDEX(resultados!$A$2:$ZZ$2290, 335, MATCH($B$2, resultados!$A$1:$ZZ$1, 0))</f>
        <v/>
      </c>
      <c r="C341">
        <f>INDEX(resultados!$A$2:$ZZ$2290, 335, MATCH($B$3, resultados!$A$1:$ZZ$1, 0))</f>
        <v/>
      </c>
    </row>
    <row r="342">
      <c r="A342">
        <f>INDEX(resultados!$A$2:$ZZ$2290, 336, MATCH($B$1, resultados!$A$1:$ZZ$1, 0))</f>
        <v/>
      </c>
      <c r="B342">
        <f>INDEX(resultados!$A$2:$ZZ$2290, 336, MATCH($B$2, resultados!$A$1:$ZZ$1, 0))</f>
        <v/>
      </c>
      <c r="C342">
        <f>INDEX(resultados!$A$2:$ZZ$2290, 336, MATCH($B$3, resultados!$A$1:$ZZ$1, 0))</f>
        <v/>
      </c>
    </row>
    <row r="343">
      <c r="A343">
        <f>INDEX(resultados!$A$2:$ZZ$2290, 337, MATCH($B$1, resultados!$A$1:$ZZ$1, 0))</f>
        <v/>
      </c>
      <c r="B343">
        <f>INDEX(resultados!$A$2:$ZZ$2290, 337, MATCH($B$2, resultados!$A$1:$ZZ$1, 0))</f>
        <v/>
      </c>
      <c r="C343">
        <f>INDEX(resultados!$A$2:$ZZ$2290, 337, MATCH($B$3, resultados!$A$1:$ZZ$1, 0))</f>
        <v/>
      </c>
    </row>
    <row r="344">
      <c r="A344">
        <f>INDEX(resultados!$A$2:$ZZ$2290, 338, MATCH($B$1, resultados!$A$1:$ZZ$1, 0))</f>
        <v/>
      </c>
      <c r="B344">
        <f>INDEX(resultados!$A$2:$ZZ$2290, 338, MATCH($B$2, resultados!$A$1:$ZZ$1, 0))</f>
        <v/>
      </c>
      <c r="C344">
        <f>INDEX(resultados!$A$2:$ZZ$2290, 338, MATCH($B$3, resultados!$A$1:$ZZ$1, 0))</f>
        <v/>
      </c>
    </row>
    <row r="345">
      <c r="A345">
        <f>INDEX(resultados!$A$2:$ZZ$2290, 339, MATCH($B$1, resultados!$A$1:$ZZ$1, 0))</f>
        <v/>
      </c>
      <c r="B345">
        <f>INDEX(resultados!$A$2:$ZZ$2290, 339, MATCH($B$2, resultados!$A$1:$ZZ$1, 0))</f>
        <v/>
      </c>
      <c r="C345">
        <f>INDEX(resultados!$A$2:$ZZ$2290, 339, MATCH($B$3, resultados!$A$1:$ZZ$1, 0))</f>
        <v/>
      </c>
    </row>
    <row r="346">
      <c r="A346">
        <f>INDEX(resultados!$A$2:$ZZ$2290, 340, MATCH($B$1, resultados!$A$1:$ZZ$1, 0))</f>
        <v/>
      </c>
      <c r="B346">
        <f>INDEX(resultados!$A$2:$ZZ$2290, 340, MATCH($B$2, resultados!$A$1:$ZZ$1, 0))</f>
        <v/>
      </c>
      <c r="C346">
        <f>INDEX(resultados!$A$2:$ZZ$2290, 340, MATCH($B$3, resultados!$A$1:$ZZ$1, 0))</f>
        <v/>
      </c>
    </row>
    <row r="347">
      <c r="A347">
        <f>INDEX(resultados!$A$2:$ZZ$2290, 341, MATCH($B$1, resultados!$A$1:$ZZ$1, 0))</f>
        <v/>
      </c>
      <c r="B347">
        <f>INDEX(resultados!$A$2:$ZZ$2290, 341, MATCH($B$2, resultados!$A$1:$ZZ$1, 0))</f>
        <v/>
      </c>
      <c r="C347">
        <f>INDEX(resultados!$A$2:$ZZ$2290, 341, MATCH($B$3, resultados!$A$1:$ZZ$1, 0))</f>
        <v/>
      </c>
    </row>
    <row r="348">
      <c r="A348">
        <f>INDEX(resultados!$A$2:$ZZ$2290, 342, MATCH($B$1, resultados!$A$1:$ZZ$1, 0))</f>
        <v/>
      </c>
      <c r="B348">
        <f>INDEX(resultados!$A$2:$ZZ$2290, 342, MATCH($B$2, resultados!$A$1:$ZZ$1, 0))</f>
        <v/>
      </c>
      <c r="C348">
        <f>INDEX(resultados!$A$2:$ZZ$2290, 342, MATCH($B$3, resultados!$A$1:$ZZ$1, 0))</f>
        <v/>
      </c>
    </row>
    <row r="349">
      <c r="A349">
        <f>INDEX(resultados!$A$2:$ZZ$2290, 343, MATCH($B$1, resultados!$A$1:$ZZ$1, 0))</f>
        <v/>
      </c>
      <c r="B349">
        <f>INDEX(resultados!$A$2:$ZZ$2290, 343, MATCH($B$2, resultados!$A$1:$ZZ$1, 0))</f>
        <v/>
      </c>
      <c r="C349">
        <f>INDEX(resultados!$A$2:$ZZ$2290, 343, MATCH($B$3, resultados!$A$1:$ZZ$1, 0))</f>
        <v/>
      </c>
    </row>
    <row r="350">
      <c r="A350">
        <f>INDEX(resultados!$A$2:$ZZ$2290, 344, MATCH($B$1, resultados!$A$1:$ZZ$1, 0))</f>
        <v/>
      </c>
      <c r="B350">
        <f>INDEX(resultados!$A$2:$ZZ$2290, 344, MATCH($B$2, resultados!$A$1:$ZZ$1, 0))</f>
        <v/>
      </c>
      <c r="C350">
        <f>INDEX(resultados!$A$2:$ZZ$2290, 344, MATCH($B$3, resultados!$A$1:$ZZ$1, 0))</f>
        <v/>
      </c>
    </row>
    <row r="351">
      <c r="A351">
        <f>INDEX(resultados!$A$2:$ZZ$2290, 345, MATCH($B$1, resultados!$A$1:$ZZ$1, 0))</f>
        <v/>
      </c>
      <c r="B351">
        <f>INDEX(resultados!$A$2:$ZZ$2290, 345, MATCH($B$2, resultados!$A$1:$ZZ$1, 0))</f>
        <v/>
      </c>
      <c r="C351">
        <f>INDEX(resultados!$A$2:$ZZ$2290, 345, MATCH($B$3, resultados!$A$1:$ZZ$1, 0))</f>
        <v/>
      </c>
    </row>
    <row r="352">
      <c r="A352">
        <f>INDEX(resultados!$A$2:$ZZ$2290, 346, MATCH($B$1, resultados!$A$1:$ZZ$1, 0))</f>
        <v/>
      </c>
      <c r="B352">
        <f>INDEX(resultados!$A$2:$ZZ$2290, 346, MATCH($B$2, resultados!$A$1:$ZZ$1, 0))</f>
        <v/>
      </c>
      <c r="C352">
        <f>INDEX(resultados!$A$2:$ZZ$2290, 346, MATCH($B$3, resultados!$A$1:$ZZ$1, 0))</f>
        <v/>
      </c>
    </row>
    <row r="353">
      <c r="A353">
        <f>INDEX(resultados!$A$2:$ZZ$2290, 347, MATCH($B$1, resultados!$A$1:$ZZ$1, 0))</f>
        <v/>
      </c>
      <c r="B353">
        <f>INDEX(resultados!$A$2:$ZZ$2290, 347, MATCH($B$2, resultados!$A$1:$ZZ$1, 0))</f>
        <v/>
      </c>
      <c r="C353">
        <f>INDEX(resultados!$A$2:$ZZ$2290, 347, MATCH($B$3, resultados!$A$1:$ZZ$1, 0))</f>
        <v/>
      </c>
    </row>
    <row r="354">
      <c r="A354">
        <f>INDEX(resultados!$A$2:$ZZ$2290, 348, MATCH($B$1, resultados!$A$1:$ZZ$1, 0))</f>
        <v/>
      </c>
      <c r="B354">
        <f>INDEX(resultados!$A$2:$ZZ$2290, 348, MATCH($B$2, resultados!$A$1:$ZZ$1, 0))</f>
        <v/>
      </c>
      <c r="C354">
        <f>INDEX(resultados!$A$2:$ZZ$2290, 348, MATCH($B$3, resultados!$A$1:$ZZ$1, 0))</f>
        <v/>
      </c>
    </row>
    <row r="355">
      <c r="A355">
        <f>INDEX(resultados!$A$2:$ZZ$2290, 349, MATCH($B$1, resultados!$A$1:$ZZ$1, 0))</f>
        <v/>
      </c>
      <c r="B355">
        <f>INDEX(resultados!$A$2:$ZZ$2290, 349, MATCH($B$2, resultados!$A$1:$ZZ$1, 0))</f>
        <v/>
      </c>
      <c r="C355">
        <f>INDEX(resultados!$A$2:$ZZ$2290, 349, MATCH($B$3, resultados!$A$1:$ZZ$1, 0))</f>
        <v/>
      </c>
    </row>
    <row r="356">
      <c r="A356">
        <f>INDEX(resultados!$A$2:$ZZ$2290, 350, MATCH($B$1, resultados!$A$1:$ZZ$1, 0))</f>
        <v/>
      </c>
      <c r="B356">
        <f>INDEX(resultados!$A$2:$ZZ$2290, 350, MATCH($B$2, resultados!$A$1:$ZZ$1, 0))</f>
        <v/>
      </c>
      <c r="C356">
        <f>INDEX(resultados!$A$2:$ZZ$2290, 350, MATCH($B$3, resultados!$A$1:$ZZ$1, 0))</f>
        <v/>
      </c>
    </row>
    <row r="357">
      <c r="A357">
        <f>INDEX(resultados!$A$2:$ZZ$2290, 351, MATCH($B$1, resultados!$A$1:$ZZ$1, 0))</f>
        <v/>
      </c>
      <c r="B357">
        <f>INDEX(resultados!$A$2:$ZZ$2290, 351, MATCH($B$2, resultados!$A$1:$ZZ$1, 0))</f>
        <v/>
      </c>
      <c r="C357">
        <f>INDEX(resultados!$A$2:$ZZ$2290, 351, MATCH($B$3, resultados!$A$1:$ZZ$1, 0))</f>
        <v/>
      </c>
    </row>
    <row r="358">
      <c r="A358">
        <f>INDEX(resultados!$A$2:$ZZ$2290, 352, MATCH($B$1, resultados!$A$1:$ZZ$1, 0))</f>
        <v/>
      </c>
      <c r="B358">
        <f>INDEX(resultados!$A$2:$ZZ$2290, 352, MATCH($B$2, resultados!$A$1:$ZZ$1, 0))</f>
        <v/>
      </c>
      <c r="C358">
        <f>INDEX(resultados!$A$2:$ZZ$2290, 352, MATCH($B$3, resultados!$A$1:$ZZ$1, 0))</f>
        <v/>
      </c>
    </row>
    <row r="359">
      <c r="A359">
        <f>INDEX(resultados!$A$2:$ZZ$2290, 353, MATCH($B$1, resultados!$A$1:$ZZ$1, 0))</f>
        <v/>
      </c>
      <c r="B359">
        <f>INDEX(resultados!$A$2:$ZZ$2290, 353, MATCH($B$2, resultados!$A$1:$ZZ$1, 0))</f>
        <v/>
      </c>
      <c r="C359">
        <f>INDEX(resultados!$A$2:$ZZ$2290, 353, MATCH($B$3, resultados!$A$1:$ZZ$1, 0))</f>
        <v/>
      </c>
    </row>
    <row r="360">
      <c r="A360">
        <f>INDEX(resultados!$A$2:$ZZ$2290, 354, MATCH($B$1, resultados!$A$1:$ZZ$1, 0))</f>
        <v/>
      </c>
      <c r="B360">
        <f>INDEX(resultados!$A$2:$ZZ$2290, 354, MATCH($B$2, resultados!$A$1:$ZZ$1, 0))</f>
        <v/>
      </c>
      <c r="C360">
        <f>INDEX(resultados!$A$2:$ZZ$2290, 354, MATCH($B$3, resultados!$A$1:$ZZ$1, 0))</f>
        <v/>
      </c>
    </row>
    <row r="361">
      <c r="A361">
        <f>INDEX(resultados!$A$2:$ZZ$2290, 355, MATCH($B$1, resultados!$A$1:$ZZ$1, 0))</f>
        <v/>
      </c>
      <c r="B361">
        <f>INDEX(resultados!$A$2:$ZZ$2290, 355, MATCH($B$2, resultados!$A$1:$ZZ$1, 0))</f>
        <v/>
      </c>
      <c r="C361">
        <f>INDEX(resultados!$A$2:$ZZ$2290, 355, MATCH($B$3, resultados!$A$1:$ZZ$1, 0))</f>
        <v/>
      </c>
    </row>
    <row r="362">
      <c r="A362">
        <f>INDEX(resultados!$A$2:$ZZ$2290, 356, MATCH($B$1, resultados!$A$1:$ZZ$1, 0))</f>
        <v/>
      </c>
      <c r="B362">
        <f>INDEX(resultados!$A$2:$ZZ$2290, 356, MATCH($B$2, resultados!$A$1:$ZZ$1, 0))</f>
        <v/>
      </c>
      <c r="C362">
        <f>INDEX(resultados!$A$2:$ZZ$2290, 356, MATCH($B$3, resultados!$A$1:$ZZ$1, 0))</f>
        <v/>
      </c>
    </row>
    <row r="363">
      <c r="A363">
        <f>INDEX(resultados!$A$2:$ZZ$2290, 357, MATCH($B$1, resultados!$A$1:$ZZ$1, 0))</f>
        <v/>
      </c>
      <c r="B363">
        <f>INDEX(resultados!$A$2:$ZZ$2290, 357, MATCH($B$2, resultados!$A$1:$ZZ$1, 0))</f>
        <v/>
      </c>
      <c r="C363">
        <f>INDEX(resultados!$A$2:$ZZ$2290, 357, MATCH($B$3, resultados!$A$1:$ZZ$1, 0))</f>
        <v/>
      </c>
    </row>
    <row r="364">
      <c r="A364">
        <f>INDEX(resultados!$A$2:$ZZ$2290, 358, MATCH($B$1, resultados!$A$1:$ZZ$1, 0))</f>
        <v/>
      </c>
      <c r="B364">
        <f>INDEX(resultados!$A$2:$ZZ$2290, 358, MATCH($B$2, resultados!$A$1:$ZZ$1, 0))</f>
        <v/>
      </c>
      <c r="C364">
        <f>INDEX(resultados!$A$2:$ZZ$2290, 358, MATCH($B$3, resultados!$A$1:$ZZ$1, 0))</f>
        <v/>
      </c>
    </row>
    <row r="365">
      <c r="A365">
        <f>INDEX(resultados!$A$2:$ZZ$2290, 359, MATCH($B$1, resultados!$A$1:$ZZ$1, 0))</f>
        <v/>
      </c>
      <c r="B365">
        <f>INDEX(resultados!$A$2:$ZZ$2290, 359, MATCH($B$2, resultados!$A$1:$ZZ$1, 0))</f>
        <v/>
      </c>
      <c r="C365">
        <f>INDEX(resultados!$A$2:$ZZ$2290, 359, MATCH($B$3, resultados!$A$1:$ZZ$1, 0))</f>
        <v/>
      </c>
    </row>
    <row r="366">
      <c r="A366">
        <f>INDEX(resultados!$A$2:$ZZ$2290, 360, MATCH($B$1, resultados!$A$1:$ZZ$1, 0))</f>
        <v/>
      </c>
      <c r="B366">
        <f>INDEX(resultados!$A$2:$ZZ$2290, 360, MATCH($B$2, resultados!$A$1:$ZZ$1, 0))</f>
        <v/>
      </c>
      <c r="C366">
        <f>INDEX(resultados!$A$2:$ZZ$2290, 360, MATCH($B$3, resultados!$A$1:$ZZ$1, 0))</f>
        <v/>
      </c>
    </row>
    <row r="367">
      <c r="A367">
        <f>INDEX(resultados!$A$2:$ZZ$2290, 361, MATCH($B$1, resultados!$A$1:$ZZ$1, 0))</f>
        <v/>
      </c>
      <c r="B367">
        <f>INDEX(resultados!$A$2:$ZZ$2290, 361, MATCH($B$2, resultados!$A$1:$ZZ$1, 0))</f>
        <v/>
      </c>
      <c r="C367">
        <f>INDEX(resultados!$A$2:$ZZ$2290, 361, MATCH($B$3, resultados!$A$1:$ZZ$1, 0))</f>
        <v/>
      </c>
    </row>
    <row r="368">
      <c r="A368">
        <f>INDEX(resultados!$A$2:$ZZ$2290, 362, MATCH($B$1, resultados!$A$1:$ZZ$1, 0))</f>
        <v/>
      </c>
      <c r="B368">
        <f>INDEX(resultados!$A$2:$ZZ$2290, 362, MATCH($B$2, resultados!$A$1:$ZZ$1, 0))</f>
        <v/>
      </c>
      <c r="C368">
        <f>INDEX(resultados!$A$2:$ZZ$2290, 362, MATCH($B$3, resultados!$A$1:$ZZ$1, 0))</f>
        <v/>
      </c>
    </row>
    <row r="369">
      <c r="A369">
        <f>INDEX(resultados!$A$2:$ZZ$2290, 363, MATCH($B$1, resultados!$A$1:$ZZ$1, 0))</f>
        <v/>
      </c>
      <c r="B369">
        <f>INDEX(resultados!$A$2:$ZZ$2290, 363, MATCH($B$2, resultados!$A$1:$ZZ$1, 0))</f>
        <v/>
      </c>
      <c r="C369">
        <f>INDEX(resultados!$A$2:$ZZ$2290, 363, MATCH($B$3, resultados!$A$1:$ZZ$1, 0))</f>
        <v/>
      </c>
    </row>
    <row r="370">
      <c r="A370">
        <f>INDEX(resultados!$A$2:$ZZ$2290, 364, MATCH($B$1, resultados!$A$1:$ZZ$1, 0))</f>
        <v/>
      </c>
      <c r="B370">
        <f>INDEX(resultados!$A$2:$ZZ$2290, 364, MATCH($B$2, resultados!$A$1:$ZZ$1, 0))</f>
        <v/>
      </c>
      <c r="C370">
        <f>INDEX(resultados!$A$2:$ZZ$2290, 364, MATCH($B$3, resultados!$A$1:$ZZ$1, 0))</f>
        <v/>
      </c>
    </row>
    <row r="371">
      <c r="A371">
        <f>INDEX(resultados!$A$2:$ZZ$2290, 365, MATCH($B$1, resultados!$A$1:$ZZ$1, 0))</f>
        <v/>
      </c>
      <c r="B371">
        <f>INDEX(resultados!$A$2:$ZZ$2290, 365, MATCH($B$2, resultados!$A$1:$ZZ$1, 0))</f>
        <v/>
      </c>
      <c r="C371">
        <f>INDEX(resultados!$A$2:$ZZ$2290, 365, MATCH($B$3, resultados!$A$1:$ZZ$1, 0))</f>
        <v/>
      </c>
    </row>
    <row r="372">
      <c r="A372">
        <f>INDEX(resultados!$A$2:$ZZ$2290, 366, MATCH($B$1, resultados!$A$1:$ZZ$1, 0))</f>
        <v/>
      </c>
      <c r="B372">
        <f>INDEX(resultados!$A$2:$ZZ$2290, 366, MATCH($B$2, resultados!$A$1:$ZZ$1, 0))</f>
        <v/>
      </c>
      <c r="C372">
        <f>INDEX(resultados!$A$2:$ZZ$2290, 366, MATCH($B$3, resultados!$A$1:$ZZ$1, 0))</f>
        <v/>
      </c>
    </row>
    <row r="373">
      <c r="A373">
        <f>INDEX(resultados!$A$2:$ZZ$2290, 367, MATCH($B$1, resultados!$A$1:$ZZ$1, 0))</f>
        <v/>
      </c>
      <c r="B373">
        <f>INDEX(resultados!$A$2:$ZZ$2290, 367, MATCH($B$2, resultados!$A$1:$ZZ$1, 0))</f>
        <v/>
      </c>
      <c r="C373">
        <f>INDEX(resultados!$A$2:$ZZ$2290, 367, MATCH($B$3, resultados!$A$1:$ZZ$1, 0))</f>
        <v/>
      </c>
    </row>
    <row r="374">
      <c r="A374">
        <f>INDEX(resultados!$A$2:$ZZ$2290, 368, MATCH($B$1, resultados!$A$1:$ZZ$1, 0))</f>
        <v/>
      </c>
      <c r="B374">
        <f>INDEX(resultados!$A$2:$ZZ$2290, 368, MATCH($B$2, resultados!$A$1:$ZZ$1, 0))</f>
        <v/>
      </c>
      <c r="C374">
        <f>INDEX(resultados!$A$2:$ZZ$2290, 368, MATCH($B$3, resultados!$A$1:$ZZ$1, 0))</f>
        <v/>
      </c>
    </row>
    <row r="375">
      <c r="A375">
        <f>INDEX(resultados!$A$2:$ZZ$2290, 369, MATCH($B$1, resultados!$A$1:$ZZ$1, 0))</f>
        <v/>
      </c>
      <c r="B375">
        <f>INDEX(resultados!$A$2:$ZZ$2290, 369, MATCH($B$2, resultados!$A$1:$ZZ$1, 0))</f>
        <v/>
      </c>
      <c r="C375">
        <f>INDEX(resultados!$A$2:$ZZ$2290, 369, MATCH($B$3, resultados!$A$1:$ZZ$1, 0))</f>
        <v/>
      </c>
    </row>
    <row r="376">
      <c r="A376">
        <f>INDEX(resultados!$A$2:$ZZ$2290, 370, MATCH($B$1, resultados!$A$1:$ZZ$1, 0))</f>
        <v/>
      </c>
      <c r="B376">
        <f>INDEX(resultados!$A$2:$ZZ$2290, 370, MATCH($B$2, resultados!$A$1:$ZZ$1, 0))</f>
        <v/>
      </c>
      <c r="C376">
        <f>INDEX(resultados!$A$2:$ZZ$2290, 370, MATCH($B$3, resultados!$A$1:$ZZ$1, 0))</f>
        <v/>
      </c>
    </row>
    <row r="377">
      <c r="A377">
        <f>INDEX(resultados!$A$2:$ZZ$2290, 371, MATCH($B$1, resultados!$A$1:$ZZ$1, 0))</f>
        <v/>
      </c>
      <c r="B377">
        <f>INDEX(resultados!$A$2:$ZZ$2290, 371, MATCH($B$2, resultados!$A$1:$ZZ$1, 0))</f>
        <v/>
      </c>
      <c r="C377">
        <f>INDEX(resultados!$A$2:$ZZ$2290, 371, MATCH($B$3, resultados!$A$1:$ZZ$1, 0))</f>
        <v/>
      </c>
    </row>
    <row r="378">
      <c r="A378">
        <f>INDEX(resultados!$A$2:$ZZ$2290, 372, MATCH($B$1, resultados!$A$1:$ZZ$1, 0))</f>
        <v/>
      </c>
      <c r="B378">
        <f>INDEX(resultados!$A$2:$ZZ$2290, 372, MATCH($B$2, resultados!$A$1:$ZZ$1, 0))</f>
        <v/>
      </c>
      <c r="C378">
        <f>INDEX(resultados!$A$2:$ZZ$2290, 372, MATCH($B$3, resultados!$A$1:$ZZ$1, 0))</f>
        <v/>
      </c>
    </row>
    <row r="379">
      <c r="A379">
        <f>INDEX(resultados!$A$2:$ZZ$2290, 373, MATCH($B$1, resultados!$A$1:$ZZ$1, 0))</f>
        <v/>
      </c>
      <c r="B379">
        <f>INDEX(resultados!$A$2:$ZZ$2290, 373, MATCH($B$2, resultados!$A$1:$ZZ$1, 0))</f>
        <v/>
      </c>
      <c r="C379">
        <f>INDEX(resultados!$A$2:$ZZ$2290, 373, MATCH($B$3, resultados!$A$1:$ZZ$1, 0))</f>
        <v/>
      </c>
    </row>
    <row r="380">
      <c r="A380">
        <f>INDEX(resultados!$A$2:$ZZ$2290, 374, MATCH($B$1, resultados!$A$1:$ZZ$1, 0))</f>
        <v/>
      </c>
      <c r="B380">
        <f>INDEX(resultados!$A$2:$ZZ$2290, 374, MATCH($B$2, resultados!$A$1:$ZZ$1, 0))</f>
        <v/>
      </c>
      <c r="C380">
        <f>INDEX(resultados!$A$2:$ZZ$2290, 374, MATCH($B$3, resultados!$A$1:$ZZ$1, 0))</f>
        <v/>
      </c>
    </row>
    <row r="381">
      <c r="A381">
        <f>INDEX(resultados!$A$2:$ZZ$2290, 375, MATCH($B$1, resultados!$A$1:$ZZ$1, 0))</f>
        <v/>
      </c>
      <c r="B381">
        <f>INDEX(resultados!$A$2:$ZZ$2290, 375, MATCH($B$2, resultados!$A$1:$ZZ$1, 0))</f>
        <v/>
      </c>
      <c r="C381">
        <f>INDEX(resultados!$A$2:$ZZ$2290, 375, MATCH($B$3, resultados!$A$1:$ZZ$1, 0))</f>
        <v/>
      </c>
    </row>
    <row r="382">
      <c r="A382">
        <f>INDEX(resultados!$A$2:$ZZ$2290, 376, MATCH($B$1, resultados!$A$1:$ZZ$1, 0))</f>
        <v/>
      </c>
      <c r="B382">
        <f>INDEX(resultados!$A$2:$ZZ$2290, 376, MATCH($B$2, resultados!$A$1:$ZZ$1, 0))</f>
        <v/>
      </c>
      <c r="C382">
        <f>INDEX(resultados!$A$2:$ZZ$2290, 376, MATCH($B$3, resultados!$A$1:$ZZ$1, 0))</f>
        <v/>
      </c>
    </row>
    <row r="383">
      <c r="A383">
        <f>INDEX(resultados!$A$2:$ZZ$2290, 377, MATCH($B$1, resultados!$A$1:$ZZ$1, 0))</f>
        <v/>
      </c>
      <c r="B383">
        <f>INDEX(resultados!$A$2:$ZZ$2290, 377, MATCH($B$2, resultados!$A$1:$ZZ$1, 0))</f>
        <v/>
      </c>
      <c r="C383">
        <f>INDEX(resultados!$A$2:$ZZ$2290, 377, MATCH($B$3, resultados!$A$1:$ZZ$1, 0))</f>
        <v/>
      </c>
    </row>
    <row r="384">
      <c r="A384">
        <f>INDEX(resultados!$A$2:$ZZ$2290, 378, MATCH($B$1, resultados!$A$1:$ZZ$1, 0))</f>
        <v/>
      </c>
      <c r="B384">
        <f>INDEX(resultados!$A$2:$ZZ$2290, 378, MATCH($B$2, resultados!$A$1:$ZZ$1, 0))</f>
        <v/>
      </c>
      <c r="C384">
        <f>INDEX(resultados!$A$2:$ZZ$2290, 378, MATCH($B$3, resultados!$A$1:$ZZ$1, 0))</f>
        <v/>
      </c>
    </row>
    <row r="385">
      <c r="A385">
        <f>INDEX(resultados!$A$2:$ZZ$2290, 379, MATCH($B$1, resultados!$A$1:$ZZ$1, 0))</f>
        <v/>
      </c>
      <c r="B385">
        <f>INDEX(resultados!$A$2:$ZZ$2290, 379, MATCH($B$2, resultados!$A$1:$ZZ$1, 0))</f>
        <v/>
      </c>
      <c r="C385">
        <f>INDEX(resultados!$A$2:$ZZ$2290, 379, MATCH($B$3, resultados!$A$1:$ZZ$1, 0))</f>
        <v/>
      </c>
    </row>
    <row r="386">
      <c r="A386">
        <f>INDEX(resultados!$A$2:$ZZ$2290, 380, MATCH($B$1, resultados!$A$1:$ZZ$1, 0))</f>
        <v/>
      </c>
      <c r="B386">
        <f>INDEX(resultados!$A$2:$ZZ$2290, 380, MATCH($B$2, resultados!$A$1:$ZZ$1, 0))</f>
        <v/>
      </c>
      <c r="C386">
        <f>INDEX(resultados!$A$2:$ZZ$2290, 380, MATCH($B$3, resultados!$A$1:$ZZ$1, 0))</f>
        <v/>
      </c>
    </row>
    <row r="387">
      <c r="A387">
        <f>INDEX(resultados!$A$2:$ZZ$2290, 381, MATCH($B$1, resultados!$A$1:$ZZ$1, 0))</f>
        <v/>
      </c>
      <c r="B387">
        <f>INDEX(resultados!$A$2:$ZZ$2290, 381, MATCH($B$2, resultados!$A$1:$ZZ$1, 0))</f>
        <v/>
      </c>
      <c r="C387">
        <f>INDEX(resultados!$A$2:$ZZ$2290, 381, MATCH($B$3, resultados!$A$1:$ZZ$1, 0))</f>
        <v/>
      </c>
    </row>
    <row r="388">
      <c r="A388">
        <f>INDEX(resultados!$A$2:$ZZ$2290, 382, MATCH($B$1, resultados!$A$1:$ZZ$1, 0))</f>
        <v/>
      </c>
      <c r="B388">
        <f>INDEX(resultados!$A$2:$ZZ$2290, 382, MATCH($B$2, resultados!$A$1:$ZZ$1, 0))</f>
        <v/>
      </c>
      <c r="C388">
        <f>INDEX(resultados!$A$2:$ZZ$2290, 382, MATCH($B$3, resultados!$A$1:$ZZ$1, 0))</f>
        <v/>
      </c>
    </row>
    <row r="389">
      <c r="A389">
        <f>INDEX(resultados!$A$2:$ZZ$2290, 383, MATCH($B$1, resultados!$A$1:$ZZ$1, 0))</f>
        <v/>
      </c>
      <c r="B389">
        <f>INDEX(resultados!$A$2:$ZZ$2290, 383, MATCH($B$2, resultados!$A$1:$ZZ$1, 0))</f>
        <v/>
      </c>
      <c r="C389">
        <f>INDEX(resultados!$A$2:$ZZ$2290, 383, MATCH($B$3, resultados!$A$1:$ZZ$1, 0))</f>
        <v/>
      </c>
    </row>
    <row r="390">
      <c r="A390">
        <f>INDEX(resultados!$A$2:$ZZ$2290, 384, MATCH($B$1, resultados!$A$1:$ZZ$1, 0))</f>
        <v/>
      </c>
      <c r="B390">
        <f>INDEX(resultados!$A$2:$ZZ$2290, 384, MATCH($B$2, resultados!$A$1:$ZZ$1, 0))</f>
        <v/>
      </c>
      <c r="C390">
        <f>INDEX(resultados!$A$2:$ZZ$2290, 384, MATCH($B$3, resultados!$A$1:$ZZ$1, 0))</f>
        <v/>
      </c>
    </row>
    <row r="391">
      <c r="A391">
        <f>INDEX(resultados!$A$2:$ZZ$2290, 385, MATCH($B$1, resultados!$A$1:$ZZ$1, 0))</f>
        <v/>
      </c>
      <c r="B391">
        <f>INDEX(resultados!$A$2:$ZZ$2290, 385, MATCH($B$2, resultados!$A$1:$ZZ$1, 0))</f>
        <v/>
      </c>
      <c r="C391">
        <f>INDEX(resultados!$A$2:$ZZ$2290, 385, MATCH($B$3, resultados!$A$1:$ZZ$1, 0))</f>
        <v/>
      </c>
    </row>
    <row r="392">
      <c r="A392">
        <f>INDEX(resultados!$A$2:$ZZ$2290, 386, MATCH($B$1, resultados!$A$1:$ZZ$1, 0))</f>
        <v/>
      </c>
      <c r="B392">
        <f>INDEX(resultados!$A$2:$ZZ$2290, 386, MATCH($B$2, resultados!$A$1:$ZZ$1, 0))</f>
        <v/>
      </c>
      <c r="C392">
        <f>INDEX(resultados!$A$2:$ZZ$2290, 386, MATCH($B$3, resultados!$A$1:$ZZ$1, 0))</f>
        <v/>
      </c>
    </row>
    <row r="393">
      <c r="A393">
        <f>INDEX(resultados!$A$2:$ZZ$2290, 387, MATCH($B$1, resultados!$A$1:$ZZ$1, 0))</f>
        <v/>
      </c>
      <c r="B393">
        <f>INDEX(resultados!$A$2:$ZZ$2290, 387, MATCH($B$2, resultados!$A$1:$ZZ$1, 0))</f>
        <v/>
      </c>
      <c r="C393">
        <f>INDEX(resultados!$A$2:$ZZ$2290, 387, MATCH($B$3, resultados!$A$1:$ZZ$1, 0))</f>
        <v/>
      </c>
    </row>
    <row r="394">
      <c r="A394">
        <f>INDEX(resultados!$A$2:$ZZ$2290, 388, MATCH($B$1, resultados!$A$1:$ZZ$1, 0))</f>
        <v/>
      </c>
      <c r="B394">
        <f>INDEX(resultados!$A$2:$ZZ$2290, 388, MATCH($B$2, resultados!$A$1:$ZZ$1, 0))</f>
        <v/>
      </c>
      <c r="C394">
        <f>INDEX(resultados!$A$2:$ZZ$2290, 388, MATCH($B$3, resultados!$A$1:$ZZ$1, 0))</f>
        <v/>
      </c>
    </row>
    <row r="395">
      <c r="A395">
        <f>INDEX(resultados!$A$2:$ZZ$2290, 389, MATCH($B$1, resultados!$A$1:$ZZ$1, 0))</f>
        <v/>
      </c>
      <c r="B395">
        <f>INDEX(resultados!$A$2:$ZZ$2290, 389, MATCH($B$2, resultados!$A$1:$ZZ$1, 0))</f>
        <v/>
      </c>
      <c r="C395">
        <f>INDEX(resultados!$A$2:$ZZ$2290, 389, MATCH($B$3, resultados!$A$1:$ZZ$1, 0))</f>
        <v/>
      </c>
    </row>
    <row r="396">
      <c r="A396">
        <f>INDEX(resultados!$A$2:$ZZ$2290, 390, MATCH($B$1, resultados!$A$1:$ZZ$1, 0))</f>
        <v/>
      </c>
      <c r="B396">
        <f>INDEX(resultados!$A$2:$ZZ$2290, 390, MATCH($B$2, resultados!$A$1:$ZZ$1, 0))</f>
        <v/>
      </c>
      <c r="C396">
        <f>INDEX(resultados!$A$2:$ZZ$2290, 390, MATCH($B$3, resultados!$A$1:$ZZ$1, 0))</f>
        <v/>
      </c>
    </row>
    <row r="397">
      <c r="A397">
        <f>INDEX(resultados!$A$2:$ZZ$2290, 391, MATCH($B$1, resultados!$A$1:$ZZ$1, 0))</f>
        <v/>
      </c>
      <c r="B397">
        <f>INDEX(resultados!$A$2:$ZZ$2290, 391, MATCH($B$2, resultados!$A$1:$ZZ$1, 0))</f>
        <v/>
      </c>
      <c r="C397">
        <f>INDEX(resultados!$A$2:$ZZ$2290, 391, MATCH($B$3, resultados!$A$1:$ZZ$1, 0))</f>
        <v/>
      </c>
    </row>
    <row r="398">
      <c r="A398">
        <f>INDEX(resultados!$A$2:$ZZ$2290, 392, MATCH($B$1, resultados!$A$1:$ZZ$1, 0))</f>
        <v/>
      </c>
      <c r="B398">
        <f>INDEX(resultados!$A$2:$ZZ$2290, 392, MATCH($B$2, resultados!$A$1:$ZZ$1, 0))</f>
        <v/>
      </c>
      <c r="C398">
        <f>INDEX(resultados!$A$2:$ZZ$2290, 392, MATCH($B$3, resultados!$A$1:$ZZ$1, 0))</f>
        <v/>
      </c>
    </row>
    <row r="399">
      <c r="A399">
        <f>INDEX(resultados!$A$2:$ZZ$2290, 393, MATCH($B$1, resultados!$A$1:$ZZ$1, 0))</f>
        <v/>
      </c>
      <c r="B399">
        <f>INDEX(resultados!$A$2:$ZZ$2290, 393, MATCH($B$2, resultados!$A$1:$ZZ$1, 0))</f>
        <v/>
      </c>
      <c r="C399">
        <f>INDEX(resultados!$A$2:$ZZ$2290, 393, MATCH($B$3, resultados!$A$1:$ZZ$1, 0))</f>
        <v/>
      </c>
    </row>
    <row r="400">
      <c r="A400">
        <f>INDEX(resultados!$A$2:$ZZ$2290, 394, MATCH($B$1, resultados!$A$1:$ZZ$1, 0))</f>
        <v/>
      </c>
      <c r="B400">
        <f>INDEX(resultados!$A$2:$ZZ$2290, 394, MATCH($B$2, resultados!$A$1:$ZZ$1, 0))</f>
        <v/>
      </c>
      <c r="C400">
        <f>INDEX(resultados!$A$2:$ZZ$2290, 394, MATCH($B$3, resultados!$A$1:$ZZ$1, 0))</f>
        <v/>
      </c>
    </row>
    <row r="401">
      <c r="A401">
        <f>INDEX(resultados!$A$2:$ZZ$2290, 395, MATCH($B$1, resultados!$A$1:$ZZ$1, 0))</f>
        <v/>
      </c>
      <c r="B401">
        <f>INDEX(resultados!$A$2:$ZZ$2290, 395, MATCH($B$2, resultados!$A$1:$ZZ$1, 0))</f>
        <v/>
      </c>
      <c r="C401">
        <f>INDEX(resultados!$A$2:$ZZ$2290, 395, MATCH($B$3, resultados!$A$1:$ZZ$1, 0))</f>
        <v/>
      </c>
    </row>
    <row r="402">
      <c r="A402">
        <f>INDEX(resultados!$A$2:$ZZ$2290, 396, MATCH($B$1, resultados!$A$1:$ZZ$1, 0))</f>
        <v/>
      </c>
      <c r="B402">
        <f>INDEX(resultados!$A$2:$ZZ$2290, 396, MATCH($B$2, resultados!$A$1:$ZZ$1, 0))</f>
        <v/>
      </c>
      <c r="C402">
        <f>INDEX(resultados!$A$2:$ZZ$2290, 396, MATCH($B$3, resultados!$A$1:$ZZ$1, 0))</f>
        <v/>
      </c>
    </row>
    <row r="403">
      <c r="A403">
        <f>INDEX(resultados!$A$2:$ZZ$2290, 397, MATCH($B$1, resultados!$A$1:$ZZ$1, 0))</f>
        <v/>
      </c>
      <c r="B403">
        <f>INDEX(resultados!$A$2:$ZZ$2290, 397, MATCH($B$2, resultados!$A$1:$ZZ$1, 0))</f>
        <v/>
      </c>
      <c r="C403">
        <f>INDEX(resultados!$A$2:$ZZ$2290, 397, MATCH($B$3, resultados!$A$1:$ZZ$1, 0))</f>
        <v/>
      </c>
    </row>
    <row r="404">
      <c r="A404">
        <f>INDEX(resultados!$A$2:$ZZ$2290, 398, MATCH($B$1, resultados!$A$1:$ZZ$1, 0))</f>
        <v/>
      </c>
      <c r="B404">
        <f>INDEX(resultados!$A$2:$ZZ$2290, 398, MATCH($B$2, resultados!$A$1:$ZZ$1, 0))</f>
        <v/>
      </c>
      <c r="C404">
        <f>INDEX(resultados!$A$2:$ZZ$2290, 398, MATCH($B$3, resultados!$A$1:$ZZ$1, 0))</f>
        <v/>
      </c>
    </row>
    <row r="405">
      <c r="A405">
        <f>INDEX(resultados!$A$2:$ZZ$2290, 399, MATCH($B$1, resultados!$A$1:$ZZ$1, 0))</f>
        <v/>
      </c>
      <c r="B405">
        <f>INDEX(resultados!$A$2:$ZZ$2290, 399, MATCH($B$2, resultados!$A$1:$ZZ$1, 0))</f>
        <v/>
      </c>
      <c r="C405">
        <f>INDEX(resultados!$A$2:$ZZ$2290, 399, MATCH($B$3, resultados!$A$1:$ZZ$1, 0))</f>
        <v/>
      </c>
    </row>
    <row r="406">
      <c r="A406">
        <f>INDEX(resultados!$A$2:$ZZ$2290, 400, MATCH($B$1, resultados!$A$1:$ZZ$1, 0))</f>
        <v/>
      </c>
      <c r="B406">
        <f>INDEX(resultados!$A$2:$ZZ$2290, 400, MATCH($B$2, resultados!$A$1:$ZZ$1, 0))</f>
        <v/>
      </c>
      <c r="C406">
        <f>INDEX(resultados!$A$2:$ZZ$2290, 400, MATCH($B$3, resultados!$A$1:$ZZ$1, 0))</f>
        <v/>
      </c>
    </row>
    <row r="407">
      <c r="A407">
        <f>INDEX(resultados!$A$2:$ZZ$2290, 401, MATCH($B$1, resultados!$A$1:$ZZ$1, 0))</f>
        <v/>
      </c>
      <c r="B407">
        <f>INDEX(resultados!$A$2:$ZZ$2290, 401, MATCH($B$2, resultados!$A$1:$ZZ$1, 0))</f>
        <v/>
      </c>
      <c r="C407">
        <f>INDEX(resultados!$A$2:$ZZ$2290, 401, MATCH($B$3, resultados!$A$1:$ZZ$1, 0))</f>
        <v/>
      </c>
    </row>
    <row r="408">
      <c r="A408">
        <f>INDEX(resultados!$A$2:$ZZ$2290, 402, MATCH($B$1, resultados!$A$1:$ZZ$1, 0))</f>
        <v/>
      </c>
      <c r="B408">
        <f>INDEX(resultados!$A$2:$ZZ$2290, 402, MATCH($B$2, resultados!$A$1:$ZZ$1, 0))</f>
        <v/>
      </c>
      <c r="C408">
        <f>INDEX(resultados!$A$2:$ZZ$2290, 402, MATCH($B$3, resultados!$A$1:$ZZ$1, 0))</f>
        <v/>
      </c>
    </row>
    <row r="409">
      <c r="A409">
        <f>INDEX(resultados!$A$2:$ZZ$2290, 403, MATCH($B$1, resultados!$A$1:$ZZ$1, 0))</f>
        <v/>
      </c>
      <c r="B409">
        <f>INDEX(resultados!$A$2:$ZZ$2290, 403, MATCH($B$2, resultados!$A$1:$ZZ$1, 0))</f>
        <v/>
      </c>
      <c r="C409">
        <f>INDEX(resultados!$A$2:$ZZ$2290, 403, MATCH($B$3, resultados!$A$1:$ZZ$1, 0))</f>
        <v/>
      </c>
    </row>
    <row r="410">
      <c r="A410">
        <f>INDEX(resultados!$A$2:$ZZ$2290, 404, MATCH($B$1, resultados!$A$1:$ZZ$1, 0))</f>
        <v/>
      </c>
      <c r="B410">
        <f>INDEX(resultados!$A$2:$ZZ$2290, 404, MATCH($B$2, resultados!$A$1:$ZZ$1, 0))</f>
        <v/>
      </c>
      <c r="C410">
        <f>INDEX(resultados!$A$2:$ZZ$2290, 404, MATCH($B$3, resultados!$A$1:$ZZ$1, 0))</f>
        <v/>
      </c>
    </row>
    <row r="411">
      <c r="A411">
        <f>INDEX(resultados!$A$2:$ZZ$2290, 405, MATCH($B$1, resultados!$A$1:$ZZ$1, 0))</f>
        <v/>
      </c>
      <c r="B411">
        <f>INDEX(resultados!$A$2:$ZZ$2290, 405, MATCH($B$2, resultados!$A$1:$ZZ$1, 0))</f>
        <v/>
      </c>
      <c r="C411">
        <f>INDEX(resultados!$A$2:$ZZ$2290, 405, MATCH($B$3, resultados!$A$1:$ZZ$1, 0))</f>
        <v/>
      </c>
    </row>
    <row r="412">
      <c r="A412">
        <f>INDEX(resultados!$A$2:$ZZ$2290, 406, MATCH($B$1, resultados!$A$1:$ZZ$1, 0))</f>
        <v/>
      </c>
      <c r="B412">
        <f>INDEX(resultados!$A$2:$ZZ$2290, 406, MATCH($B$2, resultados!$A$1:$ZZ$1, 0))</f>
        <v/>
      </c>
      <c r="C412">
        <f>INDEX(resultados!$A$2:$ZZ$2290, 406, MATCH($B$3, resultados!$A$1:$ZZ$1, 0))</f>
        <v/>
      </c>
    </row>
    <row r="413">
      <c r="A413">
        <f>INDEX(resultados!$A$2:$ZZ$2290, 407, MATCH($B$1, resultados!$A$1:$ZZ$1, 0))</f>
        <v/>
      </c>
      <c r="B413">
        <f>INDEX(resultados!$A$2:$ZZ$2290, 407, MATCH($B$2, resultados!$A$1:$ZZ$1, 0))</f>
        <v/>
      </c>
      <c r="C413">
        <f>INDEX(resultados!$A$2:$ZZ$2290, 407, MATCH($B$3, resultados!$A$1:$ZZ$1, 0))</f>
        <v/>
      </c>
    </row>
    <row r="414">
      <c r="A414">
        <f>INDEX(resultados!$A$2:$ZZ$2290, 408, MATCH($B$1, resultados!$A$1:$ZZ$1, 0))</f>
        <v/>
      </c>
      <c r="B414">
        <f>INDEX(resultados!$A$2:$ZZ$2290, 408, MATCH($B$2, resultados!$A$1:$ZZ$1, 0))</f>
        <v/>
      </c>
      <c r="C414">
        <f>INDEX(resultados!$A$2:$ZZ$2290, 408, MATCH($B$3, resultados!$A$1:$ZZ$1, 0))</f>
        <v/>
      </c>
    </row>
    <row r="415">
      <c r="A415">
        <f>INDEX(resultados!$A$2:$ZZ$2290, 409, MATCH($B$1, resultados!$A$1:$ZZ$1, 0))</f>
        <v/>
      </c>
      <c r="B415">
        <f>INDEX(resultados!$A$2:$ZZ$2290, 409, MATCH($B$2, resultados!$A$1:$ZZ$1, 0))</f>
        <v/>
      </c>
      <c r="C415">
        <f>INDEX(resultados!$A$2:$ZZ$2290, 409, MATCH($B$3, resultados!$A$1:$ZZ$1, 0))</f>
        <v/>
      </c>
    </row>
    <row r="416">
      <c r="A416">
        <f>INDEX(resultados!$A$2:$ZZ$2290, 410, MATCH($B$1, resultados!$A$1:$ZZ$1, 0))</f>
        <v/>
      </c>
      <c r="B416">
        <f>INDEX(resultados!$A$2:$ZZ$2290, 410, MATCH($B$2, resultados!$A$1:$ZZ$1, 0))</f>
        <v/>
      </c>
      <c r="C416">
        <f>INDEX(resultados!$A$2:$ZZ$2290, 410, MATCH($B$3, resultados!$A$1:$ZZ$1, 0))</f>
        <v/>
      </c>
    </row>
    <row r="417">
      <c r="A417">
        <f>INDEX(resultados!$A$2:$ZZ$2290, 411, MATCH($B$1, resultados!$A$1:$ZZ$1, 0))</f>
        <v/>
      </c>
      <c r="B417">
        <f>INDEX(resultados!$A$2:$ZZ$2290, 411, MATCH($B$2, resultados!$A$1:$ZZ$1, 0))</f>
        <v/>
      </c>
      <c r="C417">
        <f>INDEX(resultados!$A$2:$ZZ$2290, 411, MATCH($B$3, resultados!$A$1:$ZZ$1, 0))</f>
        <v/>
      </c>
    </row>
    <row r="418">
      <c r="A418">
        <f>INDEX(resultados!$A$2:$ZZ$2290, 412, MATCH($B$1, resultados!$A$1:$ZZ$1, 0))</f>
        <v/>
      </c>
      <c r="B418">
        <f>INDEX(resultados!$A$2:$ZZ$2290, 412, MATCH($B$2, resultados!$A$1:$ZZ$1, 0))</f>
        <v/>
      </c>
      <c r="C418">
        <f>INDEX(resultados!$A$2:$ZZ$2290, 412, MATCH($B$3, resultados!$A$1:$ZZ$1, 0))</f>
        <v/>
      </c>
    </row>
    <row r="419">
      <c r="A419">
        <f>INDEX(resultados!$A$2:$ZZ$2290, 413, MATCH($B$1, resultados!$A$1:$ZZ$1, 0))</f>
        <v/>
      </c>
      <c r="B419">
        <f>INDEX(resultados!$A$2:$ZZ$2290, 413, MATCH($B$2, resultados!$A$1:$ZZ$1, 0))</f>
        <v/>
      </c>
      <c r="C419">
        <f>INDEX(resultados!$A$2:$ZZ$2290, 413, MATCH($B$3, resultados!$A$1:$ZZ$1, 0))</f>
        <v/>
      </c>
    </row>
    <row r="420">
      <c r="A420">
        <f>INDEX(resultados!$A$2:$ZZ$2290, 414, MATCH($B$1, resultados!$A$1:$ZZ$1, 0))</f>
        <v/>
      </c>
      <c r="B420">
        <f>INDEX(resultados!$A$2:$ZZ$2290, 414, MATCH($B$2, resultados!$A$1:$ZZ$1, 0))</f>
        <v/>
      </c>
      <c r="C420">
        <f>INDEX(resultados!$A$2:$ZZ$2290, 414, MATCH($B$3, resultados!$A$1:$ZZ$1, 0))</f>
        <v/>
      </c>
    </row>
    <row r="421">
      <c r="A421">
        <f>INDEX(resultados!$A$2:$ZZ$2290, 415, MATCH($B$1, resultados!$A$1:$ZZ$1, 0))</f>
        <v/>
      </c>
      <c r="B421">
        <f>INDEX(resultados!$A$2:$ZZ$2290, 415, MATCH($B$2, resultados!$A$1:$ZZ$1, 0))</f>
        <v/>
      </c>
      <c r="C421">
        <f>INDEX(resultados!$A$2:$ZZ$2290, 415, MATCH($B$3, resultados!$A$1:$ZZ$1, 0))</f>
        <v/>
      </c>
    </row>
    <row r="422">
      <c r="A422">
        <f>INDEX(resultados!$A$2:$ZZ$2290, 416, MATCH($B$1, resultados!$A$1:$ZZ$1, 0))</f>
        <v/>
      </c>
      <c r="B422">
        <f>INDEX(resultados!$A$2:$ZZ$2290, 416, MATCH($B$2, resultados!$A$1:$ZZ$1, 0))</f>
        <v/>
      </c>
      <c r="C422">
        <f>INDEX(resultados!$A$2:$ZZ$2290, 416, MATCH($B$3, resultados!$A$1:$ZZ$1, 0))</f>
        <v/>
      </c>
    </row>
    <row r="423">
      <c r="A423">
        <f>INDEX(resultados!$A$2:$ZZ$2290, 417, MATCH($B$1, resultados!$A$1:$ZZ$1, 0))</f>
        <v/>
      </c>
      <c r="B423">
        <f>INDEX(resultados!$A$2:$ZZ$2290, 417, MATCH($B$2, resultados!$A$1:$ZZ$1, 0))</f>
        <v/>
      </c>
      <c r="C423">
        <f>INDEX(resultados!$A$2:$ZZ$2290, 417, MATCH($B$3, resultados!$A$1:$ZZ$1, 0))</f>
        <v/>
      </c>
    </row>
    <row r="424">
      <c r="A424">
        <f>INDEX(resultados!$A$2:$ZZ$2290, 418, MATCH($B$1, resultados!$A$1:$ZZ$1, 0))</f>
        <v/>
      </c>
      <c r="B424">
        <f>INDEX(resultados!$A$2:$ZZ$2290, 418, MATCH($B$2, resultados!$A$1:$ZZ$1, 0))</f>
        <v/>
      </c>
      <c r="C424">
        <f>INDEX(resultados!$A$2:$ZZ$2290, 418, MATCH($B$3, resultados!$A$1:$ZZ$1, 0))</f>
        <v/>
      </c>
    </row>
    <row r="425">
      <c r="A425">
        <f>INDEX(resultados!$A$2:$ZZ$2290, 419, MATCH($B$1, resultados!$A$1:$ZZ$1, 0))</f>
        <v/>
      </c>
      <c r="B425">
        <f>INDEX(resultados!$A$2:$ZZ$2290, 419, MATCH($B$2, resultados!$A$1:$ZZ$1, 0))</f>
        <v/>
      </c>
      <c r="C425">
        <f>INDEX(resultados!$A$2:$ZZ$2290, 419, MATCH($B$3, resultados!$A$1:$ZZ$1, 0))</f>
        <v/>
      </c>
    </row>
    <row r="426">
      <c r="A426">
        <f>INDEX(resultados!$A$2:$ZZ$2290, 420, MATCH($B$1, resultados!$A$1:$ZZ$1, 0))</f>
        <v/>
      </c>
      <c r="B426">
        <f>INDEX(resultados!$A$2:$ZZ$2290, 420, MATCH($B$2, resultados!$A$1:$ZZ$1, 0))</f>
        <v/>
      </c>
      <c r="C426">
        <f>INDEX(resultados!$A$2:$ZZ$2290, 420, MATCH($B$3, resultados!$A$1:$ZZ$1, 0))</f>
        <v/>
      </c>
    </row>
    <row r="427">
      <c r="A427">
        <f>INDEX(resultados!$A$2:$ZZ$2290, 421, MATCH($B$1, resultados!$A$1:$ZZ$1, 0))</f>
        <v/>
      </c>
      <c r="B427">
        <f>INDEX(resultados!$A$2:$ZZ$2290, 421, MATCH($B$2, resultados!$A$1:$ZZ$1, 0))</f>
        <v/>
      </c>
      <c r="C427">
        <f>INDEX(resultados!$A$2:$ZZ$2290, 421, MATCH($B$3, resultados!$A$1:$ZZ$1, 0))</f>
        <v/>
      </c>
    </row>
    <row r="428">
      <c r="A428">
        <f>INDEX(resultados!$A$2:$ZZ$2290, 422, MATCH($B$1, resultados!$A$1:$ZZ$1, 0))</f>
        <v/>
      </c>
      <c r="B428">
        <f>INDEX(resultados!$A$2:$ZZ$2290, 422, MATCH($B$2, resultados!$A$1:$ZZ$1, 0))</f>
        <v/>
      </c>
      <c r="C428">
        <f>INDEX(resultados!$A$2:$ZZ$2290, 422, MATCH($B$3, resultados!$A$1:$ZZ$1, 0))</f>
        <v/>
      </c>
    </row>
    <row r="429">
      <c r="A429">
        <f>INDEX(resultados!$A$2:$ZZ$2290, 423, MATCH($B$1, resultados!$A$1:$ZZ$1, 0))</f>
        <v/>
      </c>
      <c r="B429">
        <f>INDEX(resultados!$A$2:$ZZ$2290, 423, MATCH($B$2, resultados!$A$1:$ZZ$1, 0))</f>
        <v/>
      </c>
      <c r="C429">
        <f>INDEX(resultados!$A$2:$ZZ$2290, 423, MATCH($B$3, resultados!$A$1:$ZZ$1, 0))</f>
        <v/>
      </c>
    </row>
    <row r="430">
      <c r="A430">
        <f>INDEX(resultados!$A$2:$ZZ$2290, 424, MATCH($B$1, resultados!$A$1:$ZZ$1, 0))</f>
        <v/>
      </c>
      <c r="B430">
        <f>INDEX(resultados!$A$2:$ZZ$2290, 424, MATCH($B$2, resultados!$A$1:$ZZ$1, 0))</f>
        <v/>
      </c>
      <c r="C430">
        <f>INDEX(resultados!$A$2:$ZZ$2290, 424, MATCH($B$3, resultados!$A$1:$ZZ$1, 0))</f>
        <v/>
      </c>
    </row>
    <row r="431">
      <c r="A431">
        <f>INDEX(resultados!$A$2:$ZZ$2290, 425, MATCH($B$1, resultados!$A$1:$ZZ$1, 0))</f>
        <v/>
      </c>
      <c r="B431">
        <f>INDEX(resultados!$A$2:$ZZ$2290, 425, MATCH($B$2, resultados!$A$1:$ZZ$1, 0))</f>
        <v/>
      </c>
      <c r="C431">
        <f>INDEX(resultados!$A$2:$ZZ$2290, 425, MATCH($B$3, resultados!$A$1:$ZZ$1, 0))</f>
        <v/>
      </c>
    </row>
    <row r="432">
      <c r="A432">
        <f>INDEX(resultados!$A$2:$ZZ$2290, 426, MATCH($B$1, resultados!$A$1:$ZZ$1, 0))</f>
        <v/>
      </c>
      <c r="B432">
        <f>INDEX(resultados!$A$2:$ZZ$2290, 426, MATCH($B$2, resultados!$A$1:$ZZ$1, 0))</f>
        <v/>
      </c>
      <c r="C432">
        <f>INDEX(resultados!$A$2:$ZZ$2290, 426, MATCH($B$3, resultados!$A$1:$ZZ$1, 0))</f>
        <v/>
      </c>
    </row>
    <row r="433">
      <c r="A433">
        <f>INDEX(resultados!$A$2:$ZZ$2290, 427, MATCH($B$1, resultados!$A$1:$ZZ$1, 0))</f>
        <v/>
      </c>
      <c r="B433">
        <f>INDEX(resultados!$A$2:$ZZ$2290, 427, MATCH($B$2, resultados!$A$1:$ZZ$1, 0))</f>
        <v/>
      </c>
      <c r="C433">
        <f>INDEX(resultados!$A$2:$ZZ$2290, 427, MATCH($B$3, resultados!$A$1:$ZZ$1, 0))</f>
        <v/>
      </c>
    </row>
    <row r="434">
      <c r="A434">
        <f>INDEX(resultados!$A$2:$ZZ$2290, 428, MATCH($B$1, resultados!$A$1:$ZZ$1, 0))</f>
        <v/>
      </c>
      <c r="B434">
        <f>INDEX(resultados!$A$2:$ZZ$2290, 428, MATCH($B$2, resultados!$A$1:$ZZ$1, 0))</f>
        <v/>
      </c>
      <c r="C434">
        <f>INDEX(resultados!$A$2:$ZZ$2290, 428, MATCH($B$3, resultados!$A$1:$ZZ$1, 0))</f>
        <v/>
      </c>
    </row>
    <row r="435">
      <c r="A435">
        <f>INDEX(resultados!$A$2:$ZZ$2290, 429, MATCH($B$1, resultados!$A$1:$ZZ$1, 0))</f>
        <v/>
      </c>
      <c r="B435">
        <f>INDEX(resultados!$A$2:$ZZ$2290, 429, MATCH($B$2, resultados!$A$1:$ZZ$1, 0))</f>
        <v/>
      </c>
      <c r="C435">
        <f>INDEX(resultados!$A$2:$ZZ$2290, 429, MATCH($B$3, resultados!$A$1:$ZZ$1, 0))</f>
        <v/>
      </c>
    </row>
    <row r="436">
      <c r="A436">
        <f>INDEX(resultados!$A$2:$ZZ$2290, 430, MATCH($B$1, resultados!$A$1:$ZZ$1, 0))</f>
        <v/>
      </c>
      <c r="B436">
        <f>INDEX(resultados!$A$2:$ZZ$2290, 430, MATCH($B$2, resultados!$A$1:$ZZ$1, 0))</f>
        <v/>
      </c>
      <c r="C436">
        <f>INDEX(resultados!$A$2:$ZZ$2290, 430, MATCH($B$3, resultados!$A$1:$ZZ$1, 0))</f>
        <v/>
      </c>
    </row>
    <row r="437">
      <c r="A437">
        <f>INDEX(resultados!$A$2:$ZZ$2290, 431, MATCH($B$1, resultados!$A$1:$ZZ$1, 0))</f>
        <v/>
      </c>
      <c r="B437">
        <f>INDEX(resultados!$A$2:$ZZ$2290, 431, MATCH($B$2, resultados!$A$1:$ZZ$1, 0))</f>
        <v/>
      </c>
      <c r="C437">
        <f>INDEX(resultados!$A$2:$ZZ$2290, 431, MATCH($B$3, resultados!$A$1:$ZZ$1, 0))</f>
        <v/>
      </c>
    </row>
    <row r="438">
      <c r="A438">
        <f>INDEX(resultados!$A$2:$ZZ$2290, 432, MATCH($B$1, resultados!$A$1:$ZZ$1, 0))</f>
        <v/>
      </c>
      <c r="B438">
        <f>INDEX(resultados!$A$2:$ZZ$2290, 432, MATCH($B$2, resultados!$A$1:$ZZ$1, 0))</f>
        <v/>
      </c>
      <c r="C438">
        <f>INDEX(resultados!$A$2:$ZZ$2290, 432, MATCH($B$3, resultados!$A$1:$ZZ$1, 0))</f>
        <v/>
      </c>
    </row>
    <row r="439">
      <c r="A439">
        <f>INDEX(resultados!$A$2:$ZZ$2290, 433, MATCH($B$1, resultados!$A$1:$ZZ$1, 0))</f>
        <v/>
      </c>
      <c r="B439">
        <f>INDEX(resultados!$A$2:$ZZ$2290, 433, MATCH($B$2, resultados!$A$1:$ZZ$1, 0))</f>
        <v/>
      </c>
      <c r="C439">
        <f>INDEX(resultados!$A$2:$ZZ$2290, 433, MATCH($B$3, resultados!$A$1:$ZZ$1, 0))</f>
        <v/>
      </c>
    </row>
    <row r="440">
      <c r="A440">
        <f>INDEX(resultados!$A$2:$ZZ$2290, 434, MATCH($B$1, resultados!$A$1:$ZZ$1, 0))</f>
        <v/>
      </c>
      <c r="B440">
        <f>INDEX(resultados!$A$2:$ZZ$2290, 434, MATCH($B$2, resultados!$A$1:$ZZ$1, 0))</f>
        <v/>
      </c>
      <c r="C440">
        <f>INDEX(resultados!$A$2:$ZZ$2290, 434, MATCH($B$3, resultados!$A$1:$ZZ$1, 0))</f>
        <v/>
      </c>
    </row>
    <row r="441">
      <c r="A441">
        <f>INDEX(resultados!$A$2:$ZZ$2290, 435, MATCH($B$1, resultados!$A$1:$ZZ$1, 0))</f>
        <v/>
      </c>
      <c r="B441">
        <f>INDEX(resultados!$A$2:$ZZ$2290, 435, MATCH($B$2, resultados!$A$1:$ZZ$1, 0))</f>
        <v/>
      </c>
      <c r="C441">
        <f>INDEX(resultados!$A$2:$ZZ$2290, 435, MATCH($B$3, resultados!$A$1:$ZZ$1, 0))</f>
        <v/>
      </c>
    </row>
    <row r="442">
      <c r="A442">
        <f>INDEX(resultados!$A$2:$ZZ$2290, 436, MATCH($B$1, resultados!$A$1:$ZZ$1, 0))</f>
        <v/>
      </c>
      <c r="B442">
        <f>INDEX(resultados!$A$2:$ZZ$2290, 436, MATCH($B$2, resultados!$A$1:$ZZ$1, 0))</f>
        <v/>
      </c>
      <c r="C442">
        <f>INDEX(resultados!$A$2:$ZZ$2290, 436, MATCH($B$3, resultados!$A$1:$ZZ$1, 0))</f>
        <v/>
      </c>
    </row>
    <row r="443">
      <c r="A443">
        <f>INDEX(resultados!$A$2:$ZZ$2290, 437, MATCH($B$1, resultados!$A$1:$ZZ$1, 0))</f>
        <v/>
      </c>
      <c r="B443">
        <f>INDEX(resultados!$A$2:$ZZ$2290, 437, MATCH($B$2, resultados!$A$1:$ZZ$1, 0))</f>
        <v/>
      </c>
      <c r="C443">
        <f>INDEX(resultados!$A$2:$ZZ$2290, 437, MATCH($B$3, resultados!$A$1:$ZZ$1, 0))</f>
        <v/>
      </c>
    </row>
    <row r="444">
      <c r="A444">
        <f>INDEX(resultados!$A$2:$ZZ$2290, 438, MATCH($B$1, resultados!$A$1:$ZZ$1, 0))</f>
        <v/>
      </c>
      <c r="B444">
        <f>INDEX(resultados!$A$2:$ZZ$2290, 438, MATCH($B$2, resultados!$A$1:$ZZ$1, 0))</f>
        <v/>
      </c>
      <c r="C444">
        <f>INDEX(resultados!$A$2:$ZZ$2290, 438, MATCH($B$3, resultados!$A$1:$ZZ$1, 0))</f>
        <v/>
      </c>
    </row>
    <row r="445">
      <c r="A445">
        <f>INDEX(resultados!$A$2:$ZZ$2290, 439, MATCH($B$1, resultados!$A$1:$ZZ$1, 0))</f>
        <v/>
      </c>
      <c r="B445">
        <f>INDEX(resultados!$A$2:$ZZ$2290, 439, MATCH($B$2, resultados!$A$1:$ZZ$1, 0))</f>
        <v/>
      </c>
      <c r="C445">
        <f>INDEX(resultados!$A$2:$ZZ$2290, 439, MATCH($B$3, resultados!$A$1:$ZZ$1, 0))</f>
        <v/>
      </c>
    </row>
    <row r="446">
      <c r="A446">
        <f>INDEX(resultados!$A$2:$ZZ$2290, 440, MATCH($B$1, resultados!$A$1:$ZZ$1, 0))</f>
        <v/>
      </c>
      <c r="B446">
        <f>INDEX(resultados!$A$2:$ZZ$2290, 440, MATCH($B$2, resultados!$A$1:$ZZ$1, 0))</f>
        <v/>
      </c>
      <c r="C446">
        <f>INDEX(resultados!$A$2:$ZZ$2290, 440, MATCH($B$3, resultados!$A$1:$ZZ$1, 0))</f>
        <v/>
      </c>
    </row>
    <row r="447">
      <c r="A447">
        <f>INDEX(resultados!$A$2:$ZZ$2290, 441, MATCH($B$1, resultados!$A$1:$ZZ$1, 0))</f>
        <v/>
      </c>
      <c r="B447">
        <f>INDEX(resultados!$A$2:$ZZ$2290, 441, MATCH($B$2, resultados!$A$1:$ZZ$1, 0))</f>
        <v/>
      </c>
      <c r="C447">
        <f>INDEX(resultados!$A$2:$ZZ$2290, 441, MATCH($B$3, resultados!$A$1:$ZZ$1, 0))</f>
        <v/>
      </c>
    </row>
    <row r="448">
      <c r="A448">
        <f>INDEX(resultados!$A$2:$ZZ$2290, 442, MATCH($B$1, resultados!$A$1:$ZZ$1, 0))</f>
        <v/>
      </c>
      <c r="B448">
        <f>INDEX(resultados!$A$2:$ZZ$2290, 442, MATCH($B$2, resultados!$A$1:$ZZ$1, 0))</f>
        <v/>
      </c>
      <c r="C448">
        <f>INDEX(resultados!$A$2:$ZZ$2290, 442, MATCH($B$3, resultados!$A$1:$ZZ$1, 0))</f>
        <v/>
      </c>
    </row>
    <row r="449">
      <c r="A449">
        <f>INDEX(resultados!$A$2:$ZZ$2290, 443, MATCH($B$1, resultados!$A$1:$ZZ$1, 0))</f>
        <v/>
      </c>
      <c r="B449">
        <f>INDEX(resultados!$A$2:$ZZ$2290, 443, MATCH($B$2, resultados!$A$1:$ZZ$1, 0))</f>
        <v/>
      </c>
      <c r="C449">
        <f>INDEX(resultados!$A$2:$ZZ$2290, 443, MATCH($B$3, resultados!$A$1:$ZZ$1, 0))</f>
        <v/>
      </c>
    </row>
    <row r="450">
      <c r="A450">
        <f>INDEX(resultados!$A$2:$ZZ$2290, 444, MATCH($B$1, resultados!$A$1:$ZZ$1, 0))</f>
        <v/>
      </c>
      <c r="B450">
        <f>INDEX(resultados!$A$2:$ZZ$2290, 444, MATCH($B$2, resultados!$A$1:$ZZ$1, 0))</f>
        <v/>
      </c>
      <c r="C450">
        <f>INDEX(resultados!$A$2:$ZZ$2290, 444, MATCH($B$3, resultados!$A$1:$ZZ$1, 0))</f>
        <v/>
      </c>
    </row>
    <row r="451">
      <c r="A451">
        <f>INDEX(resultados!$A$2:$ZZ$2290, 445, MATCH($B$1, resultados!$A$1:$ZZ$1, 0))</f>
        <v/>
      </c>
      <c r="B451">
        <f>INDEX(resultados!$A$2:$ZZ$2290, 445, MATCH($B$2, resultados!$A$1:$ZZ$1, 0))</f>
        <v/>
      </c>
      <c r="C451">
        <f>INDEX(resultados!$A$2:$ZZ$2290, 445, MATCH($B$3, resultados!$A$1:$ZZ$1, 0))</f>
        <v/>
      </c>
    </row>
    <row r="452">
      <c r="A452">
        <f>INDEX(resultados!$A$2:$ZZ$2290, 446, MATCH($B$1, resultados!$A$1:$ZZ$1, 0))</f>
        <v/>
      </c>
      <c r="B452">
        <f>INDEX(resultados!$A$2:$ZZ$2290, 446, MATCH($B$2, resultados!$A$1:$ZZ$1, 0))</f>
        <v/>
      </c>
      <c r="C452">
        <f>INDEX(resultados!$A$2:$ZZ$2290, 446, MATCH($B$3, resultados!$A$1:$ZZ$1, 0))</f>
        <v/>
      </c>
    </row>
    <row r="453">
      <c r="A453">
        <f>INDEX(resultados!$A$2:$ZZ$2290, 447, MATCH($B$1, resultados!$A$1:$ZZ$1, 0))</f>
        <v/>
      </c>
      <c r="B453">
        <f>INDEX(resultados!$A$2:$ZZ$2290, 447, MATCH($B$2, resultados!$A$1:$ZZ$1, 0))</f>
        <v/>
      </c>
      <c r="C453">
        <f>INDEX(resultados!$A$2:$ZZ$2290, 447, MATCH($B$3, resultados!$A$1:$ZZ$1, 0))</f>
        <v/>
      </c>
    </row>
    <row r="454">
      <c r="A454">
        <f>INDEX(resultados!$A$2:$ZZ$2290, 448, MATCH($B$1, resultados!$A$1:$ZZ$1, 0))</f>
        <v/>
      </c>
      <c r="B454">
        <f>INDEX(resultados!$A$2:$ZZ$2290, 448, MATCH($B$2, resultados!$A$1:$ZZ$1, 0))</f>
        <v/>
      </c>
      <c r="C454">
        <f>INDEX(resultados!$A$2:$ZZ$2290, 448, MATCH($B$3, resultados!$A$1:$ZZ$1, 0))</f>
        <v/>
      </c>
    </row>
    <row r="455">
      <c r="A455">
        <f>INDEX(resultados!$A$2:$ZZ$2290, 449, MATCH($B$1, resultados!$A$1:$ZZ$1, 0))</f>
        <v/>
      </c>
      <c r="B455">
        <f>INDEX(resultados!$A$2:$ZZ$2290, 449, MATCH($B$2, resultados!$A$1:$ZZ$1, 0))</f>
        <v/>
      </c>
      <c r="C455">
        <f>INDEX(resultados!$A$2:$ZZ$2290, 449, MATCH($B$3, resultados!$A$1:$ZZ$1, 0))</f>
        <v/>
      </c>
    </row>
    <row r="456">
      <c r="A456">
        <f>INDEX(resultados!$A$2:$ZZ$2290, 450, MATCH($B$1, resultados!$A$1:$ZZ$1, 0))</f>
        <v/>
      </c>
      <c r="B456">
        <f>INDEX(resultados!$A$2:$ZZ$2290, 450, MATCH($B$2, resultados!$A$1:$ZZ$1, 0))</f>
        <v/>
      </c>
      <c r="C456">
        <f>INDEX(resultados!$A$2:$ZZ$2290, 450, MATCH($B$3, resultados!$A$1:$ZZ$1, 0))</f>
        <v/>
      </c>
    </row>
    <row r="457">
      <c r="A457">
        <f>INDEX(resultados!$A$2:$ZZ$2290, 451, MATCH($B$1, resultados!$A$1:$ZZ$1, 0))</f>
        <v/>
      </c>
      <c r="B457">
        <f>INDEX(resultados!$A$2:$ZZ$2290, 451, MATCH($B$2, resultados!$A$1:$ZZ$1, 0))</f>
        <v/>
      </c>
      <c r="C457">
        <f>INDEX(resultados!$A$2:$ZZ$2290, 451, MATCH($B$3, resultados!$A$1:$ZZ$1, 0))</f>
        <v/>
      </c>
    </row>
    <row r="458">
      <c r="A458">
        <f>INDEX(resultados!$A$2:$ZZ$2290, 452, MATCH($B$1, resultados!$A$1:$ZZ$1, 0))</f>
        <v/>
      </c>
      <c r="B458">
        <f>INDEX(resultados!$A$2:$ZZ$2290, 452, MATCH($B$2, resultados!$A$1:$ZZ$1, 0))</f>
        <v/>
      </c>
      <c r="C458">
        <f>INDEX(resultados!$A$2:$ZZ$2290, 452, MATCH($B$3, resultados!$A$1:$ZZ$1, 0))</f>
        <v/>
      </c>
    </row>
    <row r="459">
      <c r="A459">
        <f>INDEX(resultados!$A$2:$ZZ$2290, 453, MATCH($B$1, resultados!$A$1:$ZZ$1, 0))</f>
        <v/>
      </c>
      <c r="B459">
        <f>INDEX(resultados!$A$2:$ZZ$2290, 453, MATCH($B$2, resultados!$A$1:$ZZ$1, 0))</f>
        <v/>
      </c>
      <c r="C459">
        <f>INDEX(resultados!$A$2:$ZZ$2290, 453, MATCH($B$3, resultados!$A$1:$ZZ$1, 0))</f>
        <v/>
      </c>
    </row>
    <row r="460">
      <c r="A460">
        <f>INDEX(resultados!$A$2:$ZZ$2290, 454, MATCH($B$1, resultados!$A$1:$ZZ$1, 0))</f>
        <v/>
      </c>
      <c r="B460">
        <f>INDEX(resultados!$A$2:$ZZ$2290, 454, MATCH($B$2, resultados!$A$1:$ZZ$1, 0))</f>
        <v/>
      </c>
      <c r="C460">
        <f>INDEX(resultados!$A$2:$ZZ$2290, 454, MATCH($B$3, resultados!$A$1:$ZZ$1, 0))</f>
        <v/>
      </c>
    </row>
    <row r="461">
      <c r="A461">
        <f>INDEX(resultados!$A$2:$ZZ$2290, 455, MATCH($B$1, resultados!$A$1:$ZZ$1, 0))</f>
        <v/>
      </c>
      <c r="B461">
        <f>INDEX(resultados!$A$2:$ZZ$2290, 455, MATCH($B$2, resultados!$A$1:$ZZ$1, 0))</f>
        <v/>
      </c>
      <c r="C461">
        <f>INDEX(resultados!$A$2:$ZZ$2290, 455, MATCH($B$3, resultados!$A$1:$ZZ$1, 0))</f>
        <v/>
      </c>
    </row>
    <row r="462">
      <c r="A462">
        <f>INDEX(resultados!$A$2:$ZZ$2290, 456, MATCH($B$1, resultados!$A$1:$ZZ$1, 0))</f>
        <v/>
      </c>
      <c r="B462">
        <f>INDEX(resultados!$A$2:$ZZ$2290, 456, MATCH($B$2, resultados!$A$1:$ZZ$1, 0))</f>
        <v/>
      </c>
      <c r="C462">
        <f>INDEX(resultados!$A$2:$ZZ$2290, 456, MATCH($B$3, resultados!$A$1:$ZZ$1, 0))</f>
        <v/>
      </c>
    </row>
    <row r="463">
      <c r="A463">
        <f>INDEX(resultados!$A$2:$ZZ$2290, 457, MATCH($B$1, resultados!$A$1:$ZZ$1, 0))</f>
        <v/>
      </c>
      <c r="B463">
        <f>INDEX(resultados!$A$2:$ZZ$2290, 457, MATCH($B$2, resultados!$A$1:$ZZ$1, 0))</f>
        <v/>
      </c>
      <c r="C463">
        <f>INDEX(resultados!$A$2:$ZZ$2290, 457, MATCH($B$3, resultados!$A$1:$ZZ$1, 0))</f>
        <v/>
      </c>
    </row>
    <row r="464">
      <c r="A464">
        <f>INDEX(resultados!$A$2:$ZZ$2290, 458, MATCH($B$1, resultados!$A$1:$ZZ$1, 0))</f>
        <v/>
      </c>
      <c r="B464">
        <f>INDEX(resultados!$A$2:$ZZ$2290, 458, MATCH($B$2, resultados!$A$1:$ZZ$1, 0))</f>
        <v/>
      </c>
      <c r="C464">
        <f>INDEX(resultados!$A$2:$ZZ$2290, 458, MATCH($B$3, resultados!$A$1:$ZZ$1, 0))</f>
        <v/>
      </c>
    </row>
    <row r="465">
      <c r="A465">
        <f>INDEX(resultados!$A$2:$ZZ$2290, 459, MATCH($B$1, resultados!$A$1:$ZZ$1, 0))</f>
        <v/>
      </c>
      <c r="B465">
        <f>INDEX(resultados!$A$2:$ZZ$2290, 459, MATCH($B$2, resultados!$A$1:$ZZ$1, 0))</f>
        <v/>
      </c>
      <c r="C465">
        <f>INDEX(resultados!$A$2:$ZZ$2290, 459, MATCH($B$3, resultados!$A$1:$ZZ$1, 0))</f>
        <v/>
      </c>
    </row>
    <row r="466">
      <c r="A466">
        <f>INDEX(resultados!$A$2:$ZZ$2290, 460, MATCH($B$1, resultados!$A$1:$ZZ$1, 0))</f>
        <v/>
      </c>
      <c r="B466">
        <f>INDEX(resultados!$A$2:$ZZ$2290, 460, MATCH($B$2, resultados!$A$1:$ZZ$1, 0))</f>
        <v/>
      </c>
      <c r="C466">
        <f>INDEX(resultados!$A$2:$ZZ$2290, 460, MATCH($B$3, resultados!$A$1:$ZZ$1, 0))</f>
        <v/>
      </c>
    </row>
    <row r="467">
      <c r="A467">
        <f>INDEX(resultados!$A$2:$ZZ$2290, 461, MATCH($B$1, resultados!$A$1:$ZZ$1, 0))</f>
        <v/>
      </c>
      <c r="B467">
        <f>INDEX(resultados!$A$2:$ZZ$2290, 461, MATCH($B$2, resultados!$A$1:$ZZ$1, 0))</f>
        <v/>
      </c>
      <c r="C467">
        <f>INDEX(resultados!$A$2:$ZZ$2290, 461, MATCH($B$3, resultados!$A$1:$ZZ$1, 0))</f>
        <v/>
      </c>
    </row>
    <row r="468">
      <c r="A468">
        <f>INDEX(resultados!$A$2:$ZZ$2290, 462, MATCH($B$1, resultados!$A$1:$ZZ$1, 0))</f>
        <v/>
      </c>
      <c r="B468">
        <f>INDEX(resultados!$A$2:$ZZ$2290, 462, MATCH($B$2, resultados!$A$1:$ZZ$1, 0))</f>
        <v/>
      </c>
      <c r="C468">
        <f>INDEX(resultados!$A$2:$ZZ$2290, 462, MATCH($B$3, resultados!$A$1:$ZZ$1, 0))</f>
        <v/>
      </c>
    </row>
    <row r="469">
      <c r="A469">
        <f>INDEX(resultados!$A$2:$ZZ$2290, 463, MATCH($B$1, resultados!$A$1:$ZZ$1, 0))</f>
        <v/>
      </c>
      <c r="B469">
        <f>INDEX(resultados!$A$2:$ZZ$2290, 463, MATCH($B$2, resultados!$A$1:$ZZ$1, 0))</f>
        <v/>
      </c>
      <c r="C469">
        <f>INDEX(resultados!$A$2:$ZZ$2290, 463, MATCH($B$3, resultados!$A$1:$ZZ$1, 0))</f>
        <v/>
      </c>
    </row>
    <row r="470">
      <c r="A470">
        <f>INDEX(resultados!$A$2:$ZZ$2290, 464, MATCH($B$1, resultados!$A$1:$ZZ$1, 0))</f>
        <v/>
      </c>
      <c r="B470">
        <f>INDEX(resultados!$A$2:$ZZ$2290, 464, MATCH($B$2, resultados!$A$1:$ZZ$1, 0))</f>
        <v/>
      </c>
      <c r="C470">
        <f>INDEX(resultados!$A$2:$ZZ$2290, 464, MATCH($B$3, resultados!$A$1:$ZZ$1, 0))</f>
        <v/>
      </c>
    </row>
    <row r="471">
      <c r="A471">
        <f>INDEX(resultados!$A$2:$ZZ$2290, 465, MATCH($B$1, resultados!$A$1:$ZZ$1, 0))</f>
        <v/>
      </c>
      <c r="B471">
        <f>INDEX(resultados!$A$2:$ZZ$2290, 465, MATCH($B$2, resultados!$A$1:$ZZ$1, 0))</f>
        <v/>
      </c>
      <c r="C471">
        <f>INDEX(resultados!$A$2:$ZZ$2290, 465, MATCH($B$3, resultados!$A$1:$ZZ$1, 0))</f>
        <v/>
      </c>
    </row>
    <row r="472">
      <c r="A472">
        <f>INDEX(resultados!$A$2:$ZZ$2290, 466, MATCH($B$1, resultados!$A$1:$ZZ$1, 0))</f>
        <v/>
      </c>
      <c r="B472">
        <f>INDEX(resultados!$A$2:$ZZ$2290, 466, MATCH($B$2, resultados!$A$1:$ZZ$1, 0))</f>
        <v/>
      </c>
      <c r="C472">
        <f>INDEX(resultados!$A$2:$ZZ$2290, 466, MATCH($B$3, resultados!$A$1:$ZZ$1, 0))</f>
        <v/>
      </c>
    </row>
    <row r="473">
      <c r="A473">
        <f>INDEX(resultados!$A$2:$ZZ$2290, 467, MATCH($B$1, resultados!$A$1:$ZZ$1, 0))</f>
        <v/>
      </c>
      <c r="B473">
        <f>INDEX(resultados!$A$2:$ZZ$2290, 467, MATCH($B$2, resultados!$A$1:$ZZ$1, 0))</f>
        <v/>
      </c>
      <c r="C473">
        <f>INDEX(resultados!$A$2:$ZZ$2290, 467, MATCH($B$3, resultados!$A$1:$ZZ$1, 0))</f>
        <v/>
      </c>
    </row>
    <row r="474">
      <c r="A474">
        <f>INDEX(resultados!$A$2:$ZZ$2290, 468, MATCH($B$1, resultados!$A$1:$ZZ$1, 0))</f>
        <v/>
      </c>
      <c r="B474">
        <f>INDEX(resultados!$A$2:$ZZ$2290, 468, MATCH($B$2, resultados!$A$1:$ZZ$1, 0))</f>
        <v/>
      </c>
      <c r="C474">
        <f>INDEX(resultados!$A$2:$ZZ$2290, 468, MATCH($B$3, resultados!$A$1:$ZZ$1, 0))</f>
        <v/>
      </c>
    </row>
    <row r="475">
      <c r="A475">
        <f>INDEX(resultados!$A$2:$ZZ$2290, 469, MATCH($B$1, resultados!$A$1:$ZZ$1, 0))</f>
        <v/>
      </c>
      <c r="B475">
        <f>INDEX(resultados!$A$2:$ZZ$2290, 469, MATCH($B$2, resultados!$A$1:$ZZ$1, 0))</f>
        <v/>
      </c>
      <c r="C475">
        <f>INDEX(resultados!$A$2:$ZZ$2290, 469, MATCH($B$3, resultados!$A$1:$ZZ$1, 0))</f>
        <v/>
      </c>
    </row>
    <row r="476">
      <c r="A476">
        <f>INDEX(resultados!$A$2:$ZZ$2290, 470, MATCH($B$1, resultados!$A$1:$ZZ$1, 0))</f>
        <v/>
      </c>
      <c r="B476">
        <f>INDEX(resultados!$A$2:$ZZ$2290, 470, MATCH($B$2, resultados!$A$1:$ZZ$1, 0))</f>
        <v/>
      </c>
      <c r="C476">
        <f>INDEX(resultados!$A$2:$ZZ$2290, 470, MATCH($B$3, resultados!$A$1:$ZZ$1, 0))</f>
        <v/>
      </c>
    </row>
    <row r="477">
      <c r="A477">
        <f>INDEX(resultados!$A$2:$ZZ$2290, 471, MATCH($B$1, resultados!$A$1:$ZZ$1, 0))</f>
        <v/>
      </c>
      <c r="B477">
        <f>INDEX(resultados!$A$2:$ZZ$2290, 471, MATCH($B$2, resultados!$A$1:$ZZ$1, 0))</f>
        <v/>
      </c>
      <c r="C477">
        <f>INDEX(resultados!$A$2:$ZZ$2290, 471, MATCH($B$3, resultados!$A$1:$ZZ$1, 0))</f>
        <v/>
      </c>
    </row>
    <row r="478">
      <c r="A478">
        <f>INDEX(resultados!$A$2:$ZZ$2290, 472, MATCH($B$1, resultados!$A$1:$ZZ$1, 0))</f>
        <v/>
      </c>
      <c r="B478">
        <f>INDEX(resultados!$A$2:$ZZ$2290, 472, MATCH($B$2, resultados!$A$1:$ZZ$1, 0))</f>
        <v/>
      </c>
      <c r="C478">
        <f>INDEX(resultados!$A$2:$ZZ$2290, 472, MATCH($B$3, resultados!$A$1:$ZZ$1, 0))</f>
        <v/>
      </c>
    </row>
    <row r="479">
      <c r="A479">
        <f>INDEX(resultados!$A$2:$ZZ$2290, 473, MATCH($B$1, resultados!$A$1:$ZZ$1, 0))</f>
        <v/>
      </c>
      <c r="B479">
        <f>INDEX(resultados!$A$2:$ZZ$2290, 473, MATCH($B$2, resultados!$A$1:$ZZ$1, 0))</f>
        <v/>
      </c>
      <c r="C479">
        <f>INDEX(resultados!$A$2:$ZZ$2290, 473, MATCH($B$3, resultados!$A$1:$ZZ$1, 0))</f>
        <v/>
      </c>
    </row>
    <row r="480">
      <c r="A480">
        <f>INDEX(resultados!$A$2:$ZZ$2290, 474, MATCH($B$1, resultados!$A$1:$ZZ$1, 0))</f>
        <v/>
      </c>
      <c r="B480">
        <f>INDEX(resultados!$A$2:$ZZ$2290, 474, MATCH($B$2, resultados!$A$1:$ZZ$1, 0))</f>
        <v/>
      </c>
      <c r="C480">
        <f>INDEX(resultados!$A$2:$ZZ$2290, 474, MATCH($B$3, resultados!$A$1:$ZZ$1, 0))</f>
        <v/>
      </c>
    </row>
    <row r="481">
      <c r="A481">
        <f>INDEX(resultados!$A$2:$ZZ$2290, 475, MATCH($B$1, resultados!$A$1:$ZZ$1, 0))</f>
        <v/>
      </c>
      <c r="B481">
        <f>INDEX(resultados!$A$2:$ZZ$2290, 475, MATCH($B$2, resultados!$A$1:$ZZ$1, 0))</f>
        <v/>
      </c>
      <c r="C481">
        <f>INDEX(resultados!$A$2:$ZZ$2290, 475, MATCH($B$3, resultados!$A$1:$ZZ$1, 0))</f>
        <v/>
      </c>
    </row>
    <row r="482">
      <c r="A482">
        <f>INDEX(resultados!$A$2:$ZZ$2290, 476, MATCH($B$1, resultados!$A$1:$ZZ$1, 0))</f>
        <v/>
      </c>
      <c r="B482">
        <f>INDEX(resultados!$A$2:$ZZ$2290, 476, MATCH($B$2, resultados!$A$1:$ZZ$1, 0))</f>
        <v/>
      </c>
      <c r="C482">
        <f>INDEX(resultados!$A$2:$ZZ$2290, 476, MATCH($B$3, resultados!$A$1:$ZZ$1, 0))</f>
        <v/>
      </c>
    </row>
    <row r="483">
      <c r="A483">
        <f>INDEX(resultados!$A$2:$ZZ$2290, 477, MATCH($B$1, resultados!$A$1:$ZZ$1, 0))</f>
        <v/>
      </c>
      <c r="B483">
        <f>INDEX(resultados!$A$2:$ZZ$2290, 477, MATCH($B$2, resultados!$A$1:$ZZ$1, 0))</f>
        <v/>
      </c>
      <c r="C483">
        <f>INDEX(resultados!$A$2:$ZZ$2290, 477, MATCH($B$3, resultados!$A$1:$ZZ$1, 0))</f>
        <v/>
      </c>
    </row>
    <row r="484">
      <c r="A484">
        <f>INDEX(resultados!$A$2:$ZZ$2290, 478, MATCH($B$1, resultados!$A$1:$ZZ$1, 0))</f>
        <v/>
      </c>
      <c r="B484">
        <f>INDEX(resultados!$A$2:$ZZ$2290, 478, MATCH($B$2, resultados!$A$1:$ZZ$1, 0))</f>
        <v/>
      </c>
      <c r="C484">
        <f>INDEX(resultados!$A$2:$ZZ$2290, 478, MATCH($B$3, resultados!$A$1:$ZZ$1, 0))</f>
        <v/>
      </c>
    </row>
    <row r="485">
      <c r="A485">
        <f>INDEX(resultados!$A$2:$ZZ$2290, 479, MATCH($B$1, resultados!$A$1:$ZZ$1, 0))</f>
        <v/>
      </c>
      <c r="B485">
        <f>INDEX(resultados!$A$2:$ZZ$2290, 479, MATCH($B$2, resultados!$A$1:$ZZ$1, 0))</f>
        <v/>
      </c>
      <c r="C485">
        <f>INDEX(resultados!$A$2:$ZZ$2290, 479, MATCH($B$3, resultados!$A$1:$ZZ$1, 0))</f>
        <v/>
      </c>
    </row>
    <row r="486">
      <c r="A486">
        <f>INDEX(resultados!$A$2:$ZZ$2290, 480, MATCH($B$1, resultados!$A$1:$ZZ$1, 0))</f>
        <v/>
      </c>
      <c r="B486">
        <f>INDEX(resultados!$A$2:$ZZ$2290, 480, MATCH($B$2, resultados!$A$1:$ZZ$1, 0))</f>
        <v/>
      </c>
      <c r="C486">
        <f>INDEX(resultados!$A$2:$ZZ$2290, 480, MATCH($B$3, resultados!$A$1:$ZZ$1, 0))</f>
        <v/>
      </c>
    </row>
    <row r="487">
      <c r="A487">
        <f>INDEX(resultados!$A$2:$ZZ$2290, 481, MATCH($B$1, resultados!$A$1:$ZZ$1, 0))</f>
        <v/>
      </c>
      <c r="B487">
        <f>INDEX(resultados!$A$2:$ZZ$2290, 481, MATCH($B$2, resultados!$A$1:$ZZ$1, 0))</f>
        <v/>
      </c>
      <c r="C487">
        <f>INDEX(resultados!$A$2:$ZZ$2290, 481, MATCH($B$3, resultados!$A$1:$ZZ$1, 0))</f>
        <v/>
      </c>
    </row>
    <row r="488">
      <c r="A488">
        <f>INDEX(resultados!$A$2:$ZZ$2290, 482, MATCH($B$1, resultados!$A$1:$ZZ$1, 0))</f>
        <v/>
      </c>
      <c r="B488">
        <f>INDEX(resultados!$A$2:$ZZ$2290, 482, MATCH($B$2, resultados!$A$1:$ZZ$1, 0))</f>
        <v/>
      </c>
      <c r="C488">
        <f>INDEX(resultados!$A$2:$ZZ$2290, 482, MATCH($B$3, resultados!$A$1:$ZZ$1, 0))</f>
        <v/>
      </c>
    </row>
    <row r="489">
      <c r="A489">
        <f>INDEX(resultados!$A$2:$ZZ$2290, 483, MATCH($B$1, resultados!$A$1:$ZZ$1, 0))</f>
        <v/>
      </c>
      <c r="B489">
        <f>INDEX(resultados!$A$2:$ZZ$2290, 483, MATCH($B$2, resultados!$A$1:$ZZ$1, 0))</f>
        <v/>
      </c>
      <c r="C489">
        <f>INDEX(resultados!$A$2:$ZZ$2290, 483, MATCH($B$3, resultados!$A$1:$ZZ$1, 0))</f>
        <v/>
      </c>
    </row>
    <row r="490">
      <c r="A490">
        <f>INDEX(resultados!$A$2:$ZZ$2290, 484, MATCH($B$1, resultados!$A$1:$ZZ$1, 0))</f>
        <v/>
      </c>
      <c r="B490">
        <f>INDEX(resultados!$A$2:$ZZ$2290, 484, MATCH($B$2, resultados!$A$1:$ZZ$1, 0))</f>
        <v/>
      </c>
      <c r="C490">
        <f>INDEX(resultados!$A$2:$ZZ$2290, 484, MATCH($B$3, resultados!$A$1:$ZZ$1, 0))</f>
        <v/>
      </c>
    </row>
    <row r="491">
      <c r="A491">
        <f>INDEX(resultados!$A$2:$ZZ$2290, 485, MATCH($B$1, resultados!$A$1:$ZZ$1, 0))</f>
        <v/>
      </c>
      <c r="B491">
        <f>INDEX(resultados!$A$2:$ZZ$2290, 485, MATCH($B$2, resultados!$A$1:$ZZ$1, 0))</f>
        <v/>
      </c>
      <c r="C491">
        <f>INDEX(resultados!$A$2:$ZZ$2290, 485, MATCH($B$3, resultados!$A$1:$ZZ$1, 0))</f>
        <v/>
      </c>
    </row>
    <row r="492">
      <c r="A492">
        <f>INDEX(resultados!$A$2:$ZZ$2290, 486, MATCH($B$1, resultados!$A$1:$ZZ$1, 0))</f>
        <v/>
      </c>
      <c r="B492">
        <f>INDEX(resultados!$A$2:$ZZ$2290, 486, MATCH($B$2, resultados!$A$1:$ZZ$1, 0))</f>
        <v/>
      </c>
      <c r="C492">
        <f>INDEX(resultados!$A$2:$ZZ$2290, 486, MATCH($B$3, resultados!$A$1:$ZZ$1, 0))</f>
        <v/>
      </c>
    </row>
    <row r="493">
      <c r="A493">
        <f>INDEX(resultados!$A$2:$ZZ$2290, 487, MATCH($B$1, resultados!$A$1:$ZZ$1, 0))</f>
        <v/>
      </c>
      <c r="B493">
        <f>INDEX(resultados!$A$2:$ZZ$2290, 487, MATCH($B$2, resultados!$A$1:$ZZ$1, 0))</f>
        <v/>
      </c>
      <c r="C493">
        <f>INDEX(resultados!$A$2:$ZZ$2290, 487, MATCH($B$3, resultados!$A$1:$ZZ$1, 0))</f>
        <v/>
      </c>
    </row>
    <row r="494">
      <c r="A494">
        <f>INDEX(resultados!$A$2:$ZZ$2290, 488, MATCH($B$1, resultados!$A$1:$ZZ$1, 0))</f>
        <v/>
      </c>
      <c r="B494">
        <f>INDEX(resultados!$A$2:$ZZ$2290, 488, MATCH($B$2, resultados!$A$1:$ZZ$1, 0))</f>
        <v/>
      </c>
      <c r="C494">
        <f>INDEX(resultados!$A$2:$ZZ$2290, 488, MATCH($B$3, resultados!$A$1:$ZZ$1, 0))</f>
        <v/>
      </c>
    </row>
    <row r="495">
      <c r="A495">
        <f>INDEX(resultados!$A$2:$ZZ$2290, 489, MATCH($B$1, resultados!$A$1:$ZZ$1, 0))</f>
        <v/>
      </c>
      <c r="B495">
        <f>INDEX(resultados!$A$2:$ZZ$2290, 489, MATCH($B$2, resultados!$A$1:$ZZ$1, 0))</f>
        <v/>
      </c>
      <c r="C495">
        <f>INDEX(resultados!$A$2:$ZZ$2290, 489, MATCH($B$3, resultados!$A$1:$ZZ$1, 0))</f>
        <v/>
      </c>
    </row>
    <row r="496">
      <c r="A496">
        <f>INDEX(resultados!$A$2:$ZZ$2290, 490, MATCH($B$1, resultados!$A$1:$ZZ$1, 0))</f>
        <v/>
      </c>
      <c r="B496">
        <f>INDEX(resultados!$A$2:$ZZ$2290, 490, MATCH($B$2, resultados!$A$1:$ZZ$1, 0))</f>
        <v/>
      </c>
      <c r="C496">
        <f>INDEX(resultados!$A$2:$ZZ$2290, 490, MATCH($B$3, resultados!$A$1:$ZZ$1, 0))</f>
        <v/>
      </c>
    </row>
    <row r="497">
      <c r="A497">
        <f>INDEX(resultados!$A$2:$ZZ$2290, 491, MATCH($B$1, resultados!$A$1:$ZZ$1, 0))</f>
        <v/>
      </c>
      <c r="B497">
        <f>INDEX(resultados!$A$2:$ZZ$2290, 491, MATCH($B$2, resultados!$A$1:$ZZ$1, 0))</f>
        <v/>
      </c>
      <c r="C497">
        <f>INDEX(resultados!$A$2:$ZZ$2290, 491, MATCH($B$3, resultados!$A$1:$ZZ$1, 0))</f>
        <v/>
      </c>
    </row>
    <row r="498">
      <c r="A498">
        <f>INDEX(resultados!$A$2:$ZZ$2290, 492, MATCH($B$1, resultados!$A$1:$ZZ$1, 0))</f>
        <v/>
      </c>
      <c r="B498">
        <f>INDEX(resultados!$A$2:$ZZ$2290, 492, MATCH($B$2, resultados!$A$1:$ZZ$1, 0))</f>
        <v/>
      </c>
      <c r="C498">
        <f>INDEX(resultados!$A$2:$ZZ$2290, 492, MATCH($B$3, resultados!$A$1:$ZZ$1, 0))</f>
        <v/>
      </c>
    </row>
    <row r="499">
      <c r="A499">
        <f>INDEX(resultados!$A$2:$ZZ$2290, 493, MATCH($B$1, resultados!$A$1:$ZZ$1, 0))</f>
        <v/>
      </c>
      <c r="B499">
        <f>INDEX(resultados!$A$2:$ZZ$2290, 493, MATCH($B$2, resultados!$A$1:$ZZ$1, 0))</f>
        <v/>
      </c>
      <c r="C499">
        <f>INDEX(resultados!$A$2:$ZZ$2290, 493, MATCH($B$3, resultados!$A$1:$ZZ$1, 0))</f>
        <v/>
      </c>
    </row>
    <row r="500">
      <c r="A500">
        <f>INDEX(resultados!$A$2:$ZZ$2290, 494, MATCH($B$1, resultados!$A$1:$ZZ$1, 0))</f>
        <v/>
      </c>
      <c r="B500">
        <f>INDEX(resultados!$A$2:$ZZ$2290, 494, MATCH($B$2, resultados!$A$1:$ZZ$1, 0))</f>
        <v/>
      </c>
      <c r="C500">
        <f>INDEX(resultados!$A$2:$ZZ$2290, 494, MATCH($B$3, resultados!$A$1:$ZZ$1, 0))</f>
        <v/>
      </c>
    </row>
    <row r="501">
      <c r="A501">
        <f>INDEX(resultados!$A$2:$ZZ$2290, 495, MATCH($B$1, resultados!$A$1:$ZZ$1, 0))</f>
        <v/>
      </c>
      <c r="B501">
        <f>INDEX(resultados!$A$2:$ZZ$2290, 495, MATCH($B$2, resultados!$A$1:$ZZ$1, 0))</f>
        <v/>
      </c>
      <c r="C501">
        <f>INDEX(resultados!$A$2:$ZZ$2290, 495, MATCH($B$3, resultados!$A$1:$ZZ$1, 0))</f>
        <v/>
      </c>
    </row>
    <row r="502">
      <c r="A502">
        <f>INDEX(resultados!$A$2:$ZZ$2290, 496, MATCH($B$1, resultados!$A$1:$ZZ$1, 0))</f>
        <v/>
      </c>
      <c r="B502">
        <f>INDEX(resultados!$A$2:$ZZ$2290, 496, MATCH($B$2, resultados!$A$1:$ZZ$1, 0))</f>
        <v/>
      </c>
      <c r="C502">
        <f>INDEX(resultados!$A$2:$ZZ$2290, 496, MATCH($B$3, resultados!$A$1:$ZZ$1, 0))</f>
        <v/>
      </c>
    </row>
    <row r="503">
      <c r="A503">
        <f>INDEX(resultados!$A$2:$ZZ$2290, 497, MATCH($B$1, resultados!$A$1:$ZZ$1, 0))</f>
        <v/>
      </c>
      <c r="B503">
        <f>INDEX(resultados!$A$2:$ZZ$2290, 497, MATCH($B$2, resultados!$A$1:$ZZ$1, 0))</f>
        <v/>
      </c>
      <c r="C503">
        <f>INDEX(resultados!$A$2:$ZZ$2290, 497, MATCH($B$3, resultados!$A$1:$ZZ$1, 0))</f>
        <v/>
      </c>
    </row>
    <row r="504">
      <c r="A504">
        <f>INDEX(resultados!$A$2:$ZZ$2290, 498, MATCH($B$1, resultados!$A$1:$ZZ$1, 0))</f>
        <v/>
      </c>
      <c r="B504">
        <f>INDEX(resultados!$A$2:$ZZ$2290, 498, MATCH($B$2, resultados!$A$1:$ZZ$1, 0))</f>
        <v/>
      </c>
      <c r="C504">
        <f>INDEX(resultados!$A$2:$ZZ$2290, 498, MATCH($B$3, resultados!$A$1:$ZZ$1, 0))</f>
        <v/>
      </c>
    </row>
    <row r="505">
      <c r="A505">
        <f>INDEX(resultados!$A$2:$ZZ$2290, 499, MATCH($B$1, resultados!$A$1:$ZZ$1, 0))</f>
        <v/>
      </c>
      <c r="B505">
        <f>INDEX(resultados!$A$2:$ZZ$2290, 499, MATCH($B$2, resultados!$A$1:$ZZ$1, 0))</f>
        <v/>
      </c>
      <c r="C505">
        <f>INDEX(resultados!$A$2:$ZZ$2290, 499, MATCH($B$3, resultados!$A$1:$ZZ$1, 0))</f>
        <v/>
      </c>
    </row>
    <row r="506">
      <c r="A506">
        <f>INDEX(resultados!$A$2:$ZZ$2290, 500, MATCH($B$1, resultados!$A$1:$ZZ$1, 0))</f>
        <v/>
      </c>
      <c r="B506">
        <f>INDEX(resultados!$A$2:$ZZ$2290, 500, MATCH($B$2, resultados!$A$1:$ZZ$1, 0))</f>
        <v/>
      </c>
      <c r="C506">
        <f>INDEX(resultados!$A$2:$ZZ$2290, 500, MATCH($B$3, resultados!$A$1:$ZZ$1, 0))</f>
        <v/>
      </c>
    </row>
    <row r="507">
      <c r="A507">
        <f>INDEX(resultados!$A$2:$ZZ$2290, 501, MATCH($B$1, resultados!$A$1:$ZZ$1, 0))</f>
        <v/>
      </c>
      <c r="B507">
        <f>INDEX(resultados!$A$2:$ZZ$2290, 501, MATCH($B$2, resultados!$A$1:$ZZ$1, 0))</f>
        <v/>
      </c>
      <c r="C507">
        <f>INDEX(resultados!$A$2:$ZZ$2290, 501, MATCH($B$3, resultados!$A$1:$ZZ$1, 0))</f>
        <v/>
      </c>
    </row>
    <row r="508">
      <c r="A508">
        <f>INDEX(resultados!$A$2:$ZZ$2290, 502, MATCH($B$1, resultados!$A$1:$ZZ$1, 0))</f>
        <v/>
      </c>
      <c r="B508">
        <f>INDEX(resultados!$A$2:$ZZ$2290, 502, MATCH($B$2, resultados!$A$1:$ZZ$1, 0))</f>
        <v/>
      </c>
      <c r="C508">
        <f>INDEX(resultados!$A$2:$ZZ$2290, 502, MATCH($B$3, resultados!$A$1:$ZZ$1, 0))</f>
        <v/>
      </c>
    </row>
    <row r="509">
      <c r="A509">
        <f>INDEX(resultados!$A$2:$ZZ$2290, 503, MATCH($B$1, resultados!$A$1:$ZZ$1, 0))</f>
        <v/>
      </c>
      <c r="B509">
        <f>INDEX(resultados!$A$2:$ZZ$2290, 503, MATCH($B$2, resultados!$A$1:$ZZ$1, 0))</f>
        <v/>
      </c>
      <c r="C509">
        <f>INDEX(resultados!$A$2:$ZZ$2290, 503, MATCH($B$3, resultados!$A$1:$ZZ$1, 0))</f>
        <v/>
      </c>
    </row>
    <row r="510">
      <c r="A510">
        <f>INDEX(resultados!$A$2:$ZZ$2290, 504, MATCH($B$1, resultados!$A$1:$ZZ$1, 0))</f>
        <v/>
      </c>
      <c r="B510">
        <f>INDEX(resultados!$A$2:$ZZ$2290, 504, MATCH($B$2, resultados!$A$1:$ZZ$1, 0))</f>
        <v/>
      </c>
      <c r="C510">
        <f>INDEX(resultados!$A$2:$ZZ$2290, 504, MATCH($B$3, resultados!$A$1:$ZZ$1, 0))</f>
        <v/>
      </c>
    </row>
    <row r="511">
      <c r="A511">
        <f>INDEX(resultados!$A$2:$ZZ$2290, 505, MATCH($B$1, resultados!$A$1:$ZZ$1, 0))</f>
        <v/>
      </c>
      <c r="B511">
        <f>INDEX(resultados!$A$2:$ZZ$2290, 505, MATCH($B$2, resultados!$A$1:$ZZ$1, 0))</f>
        <v/>
      </c>
      <c r="C511">
        <f>INDEX(resultados!$A$2:$ZZ$2290, 505, MATCH($B$3, resultados!$A$1:$ZZ$1, 0))</f>
        <v/>
      </c>
    </row>
    <row r="512">
      <c r="A512">
        <f>INDEX(resultados!$A$2:$ZZ$2290, 506, MATCH($B$1, resultados!$A$1:$ZZ$1, 0))</f>
        <v/>
      </c>
      <c r="B512">
        <f>INDEX(resultados!$A$2:$ZZ$2290, 506, MATCH($B$2, resultados!$A$1:$ZZ$1, 0))</f>
        <v/>
      </c>
      <c r="C512">
        <f>INDEX(resultados!$A$2:$ZZ$2290, 506, MATCH($B$3, resultados!$A$1:$ZZ$1, 0))</f>
        <v/>
      </c>
    </row>
    <row r="513">
      <c r="A513">
        <f>INDEX(resultados!$A$2:$ZZ$2290, 507, MATCH($B$1, resultados!$A$1:$ZZ$1, 0))</f>
        <v/>
      </c>
      <c r="B513">
        <f>INDEX(resultados!$A$2:$ZZ$2290, 507, MATCH($B$2, resultados!$A$1:$ZZ$1, 0))</f>
        <v/>
      </c>
      <c r="C513">
        <f>INDEX(resultados!$A$2:$ZZ$2290, 507, MATCH($B$3, resultados!$A$1:$ZZ$1, 0))</f>
        <v/>
      </c>
    </row>
    <row r="514">
      <c r="A514">
        <f>INDEX(resultados!$A$2:$ZZ$2290, 508, MATCH($B$1, resultados!$A$1:$ZZ$1, 0))</f>
        <v/>
      </c>
      <c r="B514">
        <f>INDEX(resultados!$A$2:$ZZ$2290, 508, MATCH($B$2, resultados!$A$1:$ZZ$1, 0))</f>
        <v/>
      </c>
      <c r="C514">
        <f>INDEX(resultados!$A$2:$ZZ$2290, 508, MATCH($B$3, resultados!$A$1:$ZZ$1, 0))</f>
        <v/>
      </c>
    </row>
    <row r="515">
      <c r="A515">
        <f>INDEX(resultados!$A$2:$ZZ$2290, 509, MATCH($B$1, resultados!$A$1:$ZZ$1, 0))</f>
        <v/>
      </c>
      <c r="B515">
        <f>INDEX(resultados!$A$2:$ZZ$2290, 509, MATCH($B$2, resultados!$A$1:$ZZ$1, 0))</f>
        <v/>
      </c>
      <c r="C515">
        <f>INDEX(resultados!$A$2:$ZZ$2290, 509, MATCH($B$3, resultados!$A$1:$ZZ$1, 0))</f>
        <v/>
      </c>
    </row>
    <row r="516">
      <c r="A516">
        <f>INDEX(resultados!$A$2:$ZZ$2290, 510, MATCH($B$1, resultados!$A$1:$ZZ$1, 0))</f>
        <v/>
      </c>
      <c r="B516">
        <f>INDEX(resultados!$A$2:$ZZ$2290, 510, MATCH($B$2, resultados!$A$1:$ZZ$1, 0))</f>
        <v/>
      </c>
      <c r="C516">
        <f>INDEX(resultados!$A$2:$ZZ$2290, 510, MATCH($B$3, resultados!$A$1:$ZZ$1, 0))</f>
        <v/>
      </c>
    </row>
    <row r="517">
      <c r="A517">
        <f>INDEX(resultados!$A$2:$ZZ$2290, 511, MATCH($B$1, resultados!$A$1:$ZZ$1, 0))</f>
        <v/>
      </c>
      <c r="B517">
        <f>INDEX(resultados!$A$2:$ZZ$2290, 511, MATCH($B$2, resultados!$A$1:$ZZ$1, 0))</f>
        <v/>
      </c>
      <c r="C517">
        <f>INDEX(resultados!$A$2:$ZZ$2290, 511, MATCH($B$3, resultados!$A$1:$ZZ$1, 0))</f>
        <v/>
      </c>
    </row>
    <row r="518">
      <c r="A518">
        <f>INDEX(resultados!$A$2:$ZZ$2290, 512, MATCH($B$1, resultados!$A$1:$ZZ$1, 0))</f>
        <v/>
      </c>
      <c r="B518">
        <f>INDEX(resultados!$A$2:$ZZ$2290, 512, MATCH($B$2, resultados!$A$1:$ZZ$1, 0))</f>
        <v/>
      </c>
      <c r="C518">
        <f>INDEX(resultados!$A$2:$ZZ$2290, 512, MATCH($B$3, resultados!$A$1:$ZZ$1, 0))</f>
        <v/>
      </c>
    </row>
    <row r="519">
      <c r="A519">
        <f>INDEX(resultados!$A$2:$ZZ$2290, 513, MATCH($B$1, resultados!$A$1:$ZZ$1, 0))</f>
        <v/>
      </c>
      <c r="B519">
        <f>INDEX(resultados!$A$2:$ZZ$2290, 513, MATCH($B$2, resultados!$A$1:$ZZ$1, 0))</f>
        <v/>
      </c>
      <c r="C519">
        <f>INDEX(resultados!$A$2:$ZZ$2290, 513, MATCH($B$3, resultados!$A$1:$ZZ$1, 0))</f>
        <v/>
      </c>
    </row>
    <row r="520">
      <c r="A520">
        <f>INDEX(resultados!$A$2:$ZZ$2290, 514, MATCH($B$1, resultados!$A$1:$ZZ$1, 0))</f>
        <v/>
      </c>
      <c r="B520">
        <f>INDEX(resultados!$A$2:$ZZ$2290, 514, MATCH($B$2, resultados!$A$1:$ZZ$1, 0))</f>
        <v/>
      </c>
      <c r="C520">
        <f>INDEX(resultados!$A$2:$ZZ$2290, 514, MATCH($B$3, resultados!$A$1:$ZZ$1, 0))</f>
        <v/>
      </c>
    </row>
    <row r="521">
      <c r="A521">
        <f>INDEX(resultados!$A$2:$ZZ$2290, 515, MATCH($B$1, resultados!$A$1:$ZZ$1, 0))</f>
        <v/>
      </c>
      <c r="B521">
        <f>INDEX(resultados!$A$2:$ZZ$2290, 515, MATCH($B$2, resultados!$A$1:$ZZ$1, 0))</f>
        <v/>
      </c>
      <c r="C521">
        <f>INDEX(resultados!$A$2:$ZZ$2290, 515, MATCH($B$3, resultados!$A$1:$ZZ$1, 0))</f>
        <v/>
      </c>
    </row>
    <row r="522">
      <c r="A522">
        <f>INDEX(resultados!$A$2:$ZZ$2290, 516, MATCH($B$1, resultados!$A$1:$ZZ$1, 0))</f>
        <v/>
      </c>
      <c r="B522">
        <f>INDEX(resultados!$A$2:$ZZ$2290, 516, MATCH($B$2, resultados!$A$1:$ZZ$1, 0))</f>
        <v/>
      </c>
      <c r="C522">
        <f>INDEX(resultados!$A$2:$ZZ$2290, 516, MATCH($B$3, resultados!$A$1:$ZZ$1, 0))</f>
        <v/>
      </c>
    </row>
    <row r="523">
      <c r="A523">
        <f>INDEX(resultados!$A$2:$ZZ$2290, 517, MATCH($B$1, resultados!$A$1:$ZZ$1, 0))</f>
        <v/>
      </c>
      <c r="B523">
        <f>INDEX(resultados!$A$2:$ZZ$2290, 517, MATCH($B$2, resultados!$A$1:$ZZ$1, 0))</f>
        <v/>
      </c>
      <c r="C523">
        <f>INDEX(resultados!$A$2:$ZZ$2290, 517, MATCH($B$3, resultados!$A$1:$ZZ$1, 0))</f>
        <v/>
      </c>
    </row>
    <row r="524">
      <c r="A524">
        <f>INDEX(resultados!$A$2:$ZZ$2290, 518, MATCH($B$1, resultados!$A$1:$ZZ$1, 0))</f>
        <v/>
      </c>
      <c r="B524">
        <f>INDEX(resultados!$A$2:$ZZ$2290, 518, MATCH($B$2, resultados!$A$1:$ZZ$1, 0))</f>
        <v/>
      </c>
      <c r="C524">
        <f>INDEX(resultados!$A$2:$ZZ$2290, 518, MATCH($B$3, resultados!$A$1:$ZZ$1, 0))</f>
        <v/>
      </c>
    </row>
    <row r="525">
      <c r="A525">
        <f>INDEX(resultados!$A$2:$ZZ$2290, 519, MATCH($B$1, resultados!$A$1:$ZZ$1, 0))</f>
        <v/>
      </c>
      <c r="B525">
        <f>INDEX(resultados!$A$2:$ZZ$2290, 519, MATCH($B$2, resultados!$A$1:$ZZ$1, 0))</f>
        <v/>
      </c>
      <c r="C525">
        <f>INDEX(resultados!$A$2:$ZZ$2290, 519, MATCH($B$3, resultados!$A$1:$ZZ$1, 0))</f>
        <v/>
      </c>
    </row>
    <row r="526">
      <c r="A526">
        <f>INDEX(resultados!$A$2:$ZZ$2290, 520, MATCH($B$1, resultados!$A$1:$ZZ$1, 0))</f>
        <v/>
      </c>
      <c r="B526">
        <f>INDEX(resultados!$A$2:$ZZ$2290, 520, MATCH($B$2, resultados!$A$1:$ZZ$1, 0))</f>
        <v/>
      </c>
      <c r="C526">
        <f>INDEX(resultados!$A$2:$ZZ$2290, 520, MATCH($B$3, resultados!$A$1:$ZZ$1, 0))</f>
        <v/>
      </c>
    </row>
    <row r="527">
      <c r="A527">
        <f>INDEX(resultados!$A$2:$ZZ$2290, 521, MATCH($B$1, resultados!$A$1:$ZZ$1, 0))</f>
        <v/>
      </c>
      <c r="B527">
        <f>INDEX(resultados!$A$2:$ZZ$2290, 521, MATCH($B$2, resultados!$A$1:$ZZ$1, 0))</f>
        <v/>
      </c>
      <c r="C527">
        <f>INDEX(resultados!$A$2:$ZZ$2290, 521, MATCH($B$3, resultados!$A$1:$ZZ$1, 0))</f>
        <v/>
      </c>
    </row>
    <row r="528">
      <c r="A528">
        <f>INDEX(resultados!$A$2:$ZZ$2290, 522, MATCH($B$1, resultados!$A$1:$ZZ$1, 0))</f>
        <v/>
      </c>
      <c r="B528">
        <f>INDEX(resultados!$A$2:$ZZ$2290, 522, MATCH($B$2, resultados!$A$1:$ZZ$1, 0))</f>
        <v/>
      </c>
      <c r="C528">
        <f>INDEX(resultados!$A$2:$ZZ$2290, 522, MATCH($B$3, resultados!$A$1:$ZZ$1, 0))</f>
        <v/>
      </c>
    </row>
    <row r="529">
      <c r="A529">
        <f>INDEX(resultados!$A$2:$ZZ$2290, 523, MATCH($B$1, resultados!$A$1:$ZZ$1, 0))</f>
        <v/>
      </c>
      <c r="B529">
        <f>INDEX(resultados!$A$2:$ZZ$2290, 523, MATCH($B$2, resultados!$A$1:$ZZ$1, 0))</f>
        <v/>
      </c>
      <c r="C529">
        <f>INDEX(resultados!$A$2:$ZZ$2290, 523, MATCH($B$3, resultados!$A$1:$ZZ$1, 0))</f>
        <v/>
      </c>
    </row>
    <row r="530">
      <c r="A530">
        <f>INDEX(resultados!$A$2:$ZZ$2290, 524, MATCH($B$1, resultados!$A$1:$ZZ$1, 0))</f>
        <v/>
      </c>
      <c r="B530">
        <f>INDEX(resultados!$A$2:$ZZ$2290, 524, MATCH($B$2, resultados!$A$1:$ZZ$1, 0))</f>
        <v/>
      </c>
      <c r="C530">
        <f>INDEX(resultados!$A$2:$ZZ$2290, 524, MATCH($B$3, resultados!$A$1:$ZZ$1, 0))</f>
        <v/>
      </c>
    </row>
    <row r="531">
      <c r="A531">
        <f>INDEX(resultados!$A$2:$ZZ$2290, 525, MATCH($B$1, resultados!$A$1:$ZZ$1, 0))</f>
        <v/>
      </c>
      <c r="B531">
        <f>INDEX(resultados!$A$2:$ZZ$2290, 525, MATCH($B$2, resultados!$A$1:$ZZ$1, 0))</f>
        <v/>
      </c>
      <c r="C531">
        <f>INDEX(resultados!$A$2:$ZZ$2290, 525, MATCH($B$3, resultados!$A$1:$ZZ$1, 0))</f>
        <v/>
      </c>
    </row>
    <row r="532">
      <c r="A532">
        <f>INDEX(resultados!$A$2:$ZZ$2290, 526, MATCH($B$1, resultados!$A$1:$ZZ$1, 0))</f>
        <v/>
      </c>
      <c r="B532">
        <f>INDEX(resultados!$A$2:$ZZ$2290, 526, MATCH($B$2, resultados!$A$1:$ZZ$1, 0))</f>
        <v/>
      </c>
      <c r="C532">
        <f>INDEX(resultados!$A$2:$ZZ$2290, 526, MATCH($B$3, resultados!$A$1:$ZZ$1, 0))</f>
        <v/>
      </c>
    </row>
    <row r="533">
      <c r="A533">
        <f>INDEX(resultados!$A$2:$ZZ$2290, 527, MATCH($B$1, resultados!$A$1:$ZZ$1, 0))</f>
        <v/>
      </c>
      <c r="B533">
        <f>INDEX(resultados!$A$2:$ZZ$2290, 527, MATCH($B$2, resultados!$A$1:$ZZ$1, 0))</f>
        <v/>
      </c>
      <c r="C533">
        <f>INDEX(resultados!$A$2:$ZZ$2290, 527, MATCH($B$3, resultados!$A$1:$ZZ$1, 0))</f>
        <v/>
      </c>
    </row>
    <row r="534">
      <c r="A534">
        <f>INDEX(resultados!$A$2:$ZZ$2290, 528, MATCH($B$1, resultados!$A$1:$ZZ$1, 0))</f>
        <v/>
      </c>
      <c r="B534">
        <f>INDEX(resultados!$A$2:$ZZ$2290, 528, MATCH($B$2, resultados!$A$1:$ZZ$1, 0))</f>
        <v/>
      </c>
      <c r="C534">
        <f>INDEX(resultados!$A$2:$ZZ$2290, 528, MATCH($B$3, resultados!$A$1:$ZZ$1, 0))</f>
        <v/>
      </c>
    </row>
    <row r="535">
      <c r="A535">
        <f>INDEX(resultados!$A$2:$ZZ$2290, 529, MATCH($B$1, resultados!$A$1:$ZZ$1, 0))</f>
        <v/>
      </c>
      <c r="B535">
        <f>INDEX(resultados!$A$2:$ZZ$2290, 529, MATCH($B$2, resultados!$A$1:$ZZ$1, 0))</f>
        <v/>
      </c>
      <c r="C535">
        <f>INDEX(resultados!$A$2:$ZZ$2290, 529, MATCH($B$3, resultados!$A$1:$ZZ$1, 0))</f>
        <v/>
      </c>
    </row>
    <row r="536">
      <c r="A536">
        <f>INDEX(resultados!$A$2:$ZZ$2290, 530, MATCH($B$1, resultados!$A$1:$ZZ$1, 0))</f>
        <v/>
      </c>
      <c r="B536">
        <f>INDEX(resultados!$A$2:$ZZ$2290, 530, MATCH($B$2, resultados!$A$1:$ZZ$1, 0))</f>
        <v/>
      </c>
      <c r="C536">
        <f>INDEX(resultados!$A$2:$ZZ$2290, 530, MATCH($B$3, resultados!$A$1:$ZZ$1, 0))</f>
        <v/>
      </c>
    </row>
    <row r="537">
      <c r="A537">
        <f>INDEX(resultados!$A$2:$ZZ$2290, 531, MATCH($B$1, resultados!$A$1:$ZZ$1, 0))</f>
        <v/>
      </c>
      <c r="B537">
        <f>INDEX(resultados!$A$2:$ZZ$2290, 531, MATCH($B$2, resultados!$A$1:$ZZ$1, 0))</f>
        <v/>
      </c>
      <c r="C537">
        <f>INDEX(resultados!$A$2:$ZZ$2290, 531, MATCH($B$3, resultados!$A$1:$ZZ$1, 0))</f>
        <v/>
      </c>
    </row>
    <row r="538">
      <c r="A538">
        <f>INDEX(resultados!$A$2:$ZZ$2290, 532, MATCH($B$1, resultados!$A$1:$ZZ$1, 0))</f>
        <v/>
      </c>
      <c r="B538">
        <f>INDEX(resultados!$A$2:$ZZ$2290, 532, MATCH($B$2, resultados!$A$1:$ZZ$1, 0))</f>
        <v/>
      </c>
      <c r="C538">
        <f>INDEX(resultados!$A$2:$ZZ$2290, 532, MATCH($B$3, resultados!$A$1:$ZZ$1, 0))</f>
        <v/>
      </c>
    </row>
    <row r="539">
      <c r="A539">
        <f>INDEX(resultados!$A$2:$ZZ$2290, 533, MATCH($B$1, resultados!$A$1:$ZZ$1, 0))</f>
        <v/>
      </c>
      <c r="B539">
        <f>INDEX(resultados!$A$2:$ZZ$2290, 533, MATCH($B$2, resultados!$A$1:$ZZ$1, 0))</f>
        <v/>
      </c>
      <c r="C539">
        <f>INDEX(resultados!$A$2:$ZZ$2290, 533, MATCH($B$3, resultados!$A$1:$ZZ$1, 0))</f>
        <v/>
      </c>
    </row>
    <row r="540">
      <c r="A540">
        <f>INDEX(resultados!$A$2:$ZZ$2290, 534, MATCH($B$1, resultados!$A$1:$ZZ$1, 0))</f>
        <v/>
      </c>
      <c r="B540">
        <f>INDEX(resultados!$A$2:$ZZ$2290, 534, MATCH($B$2, resultados!$A$1:$ZZ$1, 0))</f>
        <v/>
      </c>
      <c r="C540">
        <f>INDEX(resultados!$A$2:$ZZ$2290, 534, MATCH($B$3, resultados!$A$1:$ZZ$1, 0))</f>
        <v/>
      </c>
    </row>
    <row r="541">
      <c r="A541">
        <f>INDEX(resultados!$A$2:$ZZ$2290, 535, MATCH($B$1, resultados!$A$1:$ZZ$1, 0))</f>
        <v/>
      </c>
      <c r="B541">
        <f>INDEX(resultados!$A$2:$ZZ$2290, 535, MATCH($B$2, resultados!$A$1:$ZZ$1, 0))</f>
        <v/>
      </c>
      <c r="C541">
        <f>INDEX(resultados!$A$2:$ZZ$2290, 535, MATCH($B$3, resultados!$A$1:$ZZ$1, 0))</f>
        <v/>
      </c>
    </row>
    <row r="542">
      <c r="A542">
        <f>INDEX(resultados!$A$2:$ZZ$2290, 536, MATCH($B$1, resultados!$A$1:$ZZ$1, 0))</f>
        <v/>
      </c>
      <c r="B542">
        <f>INDEX(resultados!$A$2:$ZZ$2290, 536, MATCH($B$2, resultados!$A$1:$ZZ$1, 0))</f>
        <v/>
      </c>
      <c r="C542">
        <f>INDEX(resultados!$A$2:$ZZ$2290, 536, MATCH($B$3, resultados!$A$1:$ZZ$1, 0))</f>
        <v/>
      </c>
    </row>
    <row r="543">
      <c r="A543">
        <f>INDEX(resultados!$A$2:$ZZ$2290, 537, MATCH($B$1, resultados!$A$1:$ZZ$1, 0))</f>
        <v/>
      </c>
      <c r="B543">
        <f>INDEX(resultados!$A$2:$ZZ$2290, 537, MATCH($B$2, resultados!$A$1:$ZZ$1, 0))</f>
        <v/>
      </c>
      <c r="C543">
        <f>INDEX(resultados!$A$2:$ZZ$2290, 537, MATCH($B$3, resultados!$A$1:$ZZ$1, 0))</f>
        <v/>
      </c>
    </row>
    <row r="544">
      <c r="A544">
        <f>INDEX(resultados!$A$2:$ZZ$2290, 538, MATCH($B$1, resultados!$A$1:$ZZ$1, 0))</f>
        <v/>
      </c>
      <c r="B544">
        <f>INDEX(resultados!$A$2:$ZZ$2290, 538, MATCH($B$2, resultados!$A$1:$ZZ$1, 0))</f>
        <v/>
      </c>
      <c r="C544">
        <f>INDEX(resultados!$A$2:$ZZ$2290, 538, MATCH($B$3, resultados!$A$1:$ZZ$1, 0))</f>
        <v/>
      </c>
    </row>
    <row r="545">
      <c r="A545">
        <f>INDEX(resultados!$A$2:$ZZ$2290, 539, MATCH($B$1, resultados!$A$1:$ZZ$1, 0))</f>
        <v/>
      </c>
      <c r="B545">
        <f>INDEX(resultados!$A$2:$ZZ$2290, 539, MATCH($B$2, resultados!$A$1:$ZZ$1, 0))</f>
        <v/>
      </c>
      <c r="C545">
        <f>INDEX(resultados!$A$2:$ZZ$2290, 539, MATCH($B$3, resultados!$A$1:$ZZ$1, 0))</f>
        <v/>
      </c>
    </row>
    <row r="546">
      <c r="A546">
        <f>INDEX(resultados!$A$2:$ZZ$2290, 540, MATCH($B$1, resultados!$A$1:$ZZ$1, 0))</f>
        <v/>
      </c>
      <c r="B546">
        <f>INDEX(resultados!$A$2:$ZZ$2290, 540, MATCH($B$2, resultados!$A$1:$ZZ$1, 0))</f>
        <v/>
      </c>
      <c r="C546">
        <f>INDEX(resultados!$A$2:$ZZ$2290, 540, MATCH($B$3, resultados!$A$1:$ZZ$1, 0))</f>
        <v/>
      </c>
    </row>
    <row r="547">
      <c r="A547">
        <f>INDEX(resultados!$A$2:$ZZ$2290, 541, MATCH($B$1, resultados!$A$1:$ZZ$1, 0))</f>
        <v/>
      </c>
      <c r="B547">
        <f>INDEX(resultados!$A$2:$ZZ$2290, 541, MATCH($B$2, resultados!$A$1:$ZZ$1, 0))</f>
        <v/>
      </c>
      <c r="C547">
        <f>INDEX(resultados!$A$2:$ZZ$2290, 541, MATCH($B$3, resultados!$A$1:$ZZ$1, 0))</f>
        <v/>
      </c>
    </row>
    <row r="548">
      <c r="A548">
        <f>INDEX(resultados!$A$2:$ZZ$2290, 542, MATCH($B$1, resultados!$A$1:$ZZ$1, 0))</f>
        <v/>
      </c>
      <c r="B548">
        <f>INDEX(resultados!$A$2:$ZZ$2290, 542, MATCH($B$2, resultados!$A$1:$ZZ$1, 0))</f>
        <v/>
      </c>
      <c r="C548">
        <f>INDEX(resultados!$A$2:$ZZ$2290, 542, MATCH($B$3, resultados!$A$1:$ZZ$1, 0))</f>
        <v/>
      </c>
    </row>
    <row r="549">
      <c r="A549">
        <f>INDEX(resultados!$A$2:$ZZ$2290, 543, MATCH($B$1, resultados!$A$1:$ZZ$1, 0))</f>
        <v/>
      </c>
      <c r="B549">
        <f>INDEX(resultados!$A$2:$ZZ$2290, 543, MATCH($B$2, resultados!$A$1:$ZZ$1, 0))</f>
        <v/>
      </c>
      <c r="C549">
        <f>INDEX(resultados!$A$2:$ZZ$2290, 543, MATCH($B$3, resultados!$A$1:$ZZ$1, 0))</f>
        <v/>
      </c>
    </row>
    <row r="550">
      <c r="A550">
        <f>INDEX(resultados!$A$2:$ZZ$2290, 544, MATCH($B$1, resultados!$A$1:$ZZ$1, 0))</f>
        <v/>
      </c>
      <c r="B550">
        <f>INDEX(resultados!$A$2:$ZZ$2290, 544, MATCH($B$2, resultados!$A$1:$ZZ$1, 0))</f>
        <v/>
      </c>
      <c r="C550">
        <f>INDEX(resultados!$A$2:$ZZ$2290, 544, MATCH($B$3, resultados!$A$1:$ZZ$1, 0))</f>
        <v/>
      </c>
    </row>
    <row r="551">
      <c r="A551">
        <f>INDEX(resultados!$A$2:$ZZ$2290, 545, MATCH($B$1, resultados!$A$1:$ZZ$1, 0))</f>
        <v/>
      </c>
      <c r="B551">
        <f>INDEX(resultados!$A$2:$ZZ$2290, 545, MATCH($B$2, resultados!$A$1:$ZZ$1, 0))</f>
        <v/>
      </c>
      <c r="C551">
        <f>INDEX(resultados!$A$2:$ZZ$2290, 545, MATCH($B$3, resultados!$A$1:$ZZ$1, 0))</f>
        <v/>
      </c>
    </row>
    <row r="552">
      <c r="A552">
        <f>INDEX(resultados!$A$2:$ZZ$2290, 546, MATCH($B$1, resultados!$A$1:$ZZ$1, 0))</f>
        <v/>
      </c>
      <c r="B552">
        <f>INDEX(resultados!$A$2:$ZZ$2290, 546, MATCH($B$2, resultados!$A$1:$ZZ$1, 0))</f>
        <v/>
      </c>
      <c r="C552">
        <f>INDEX(resultados!$A$2:$ZZ$2290, 546, MATCH($B$3, resultados!$A$1:$ZZ$1, 0))</f>
        <v/>
      </c>
    </row>
    <row r="553">
      <c r="A553">
        <f>INDEX(resultados!$A$2:$ZZ$2290, 547, MATCH($B$1, resultados!$A$1:$ZZ$1, 0))</f>
        <v/>
      </c>
      <c r="B553">
        <f>INDEX(resultados!$A$2:$ZZ$2290, 547, MATCH($B$2, resultados!$A$1:$ZZ$1, 0))</f>
        <v/>
      </c>
      <c r="C553">
        <f>INDEX(resultados!$A$2:$ZZ$2290, 547, MATCH($B$3, resultados!$A$1:$ZZ$1, 0))</f>
        <v/>
      </c>
    </row>
    <row r="554">
      <c r="A554">
        <f>INDEX(resultados!$A$2:$ZZ$2290, 548, MATCH($B$1, resultados!$A$1:$ZZ$1, 0))</f>
        <v/>
      </c>
      <c r="B554">
        <f>INDEX(resultados!$A$2:$ZZ$2290, 548, MATCH($B$2, resultados!$A$1:$ZZ$1, 0))</f>
        <v/>
      </c>
      <c r="C554">
        <f>INDEX(resultados!$A$2:$ZZ$2290, 548, MATCH($B$3, resultados!$A$1:$ZZ$1, 0))</f>
        <v/>
      </c>
    </row>
    <row r="555">
      <c r="A555">
        <f>INDEX(resultados!$A$2:$ZZ$2290, 549, MATCH($B$1, resultados!$A$1:$ZZ$1, 0))</f>
        <v/>
      </c>
      <c r="B555">
        <f>INDEX(resultados!$A$2:$ZZ$2290, 549, MATCH($B$2, resultados!$A$1:$ZZ$1, 0))</f>
        <v/>
      </c>
      <c r="C555">
        <f>INDEX(resultados!$A$2:$ZZ$2290, 549, MATCH($B$3, resultados!$A$1:$ZZ$1, 0))</f>
        <v/>
      </c>
    </row>
    <row r="556">
      <c r="A556">
        <f>INDEX(resultados!$A$2:$ZZ$2290, 550, MATCH($B$1, resultados!$A$1:$ZZ$1, 0))</f>
        <v/>
      </c>
      <c r="B556">
        <f>INDEX(resultados!$A$2:$ZZ$2290, 550, MATCH($B$2, resultados!$A$1:$ZZ$1, 0))</f>
        <v/>
      </c>
      <c r="C556">
        <f>INDEX(resultados!$A$2:$ZZ$2290, 550, MATCH($B$3, resultados!$A$1:$ZZ$1, 0))</f>
        <v/>
      </c>
    </row>
    <row r="557">
      <c r="A557">
        <f>INDEX(resultados!$A$2:$ZZ$2290, 551, MATCH($B$1, resultados!$A$1:$ZZ$1, 0))</f>
        <v/>
      </c>
      <c r="B557">
        <f>INDEX(resultados!$A$2:$ZZ$2290, 551, MATCH($B$2, resultados!$A$1:$ZZ$1, 0))</f>
        <v/>
      </c>
      <c r="C557">
        <f>INDEX(resultados!$A$2:$ZZ$2290, 551, MATCH($B$3, resultados!$A$1:$ZZ$1, 0))</f>
        <v/>
      </c>
    </row>
    <row r="558">
      <c r="A558">
        <f>INDEX(resultados!$A$2:$ZZ$2290, 552, MATCH($B$1, resultados!$A$1:$ZZ$1, 0))</f>
        <v/>
      </c>
      <c r="B558">
        <f>INDEX(resultados!$A$2:$ZZ$2290, 552, MATCH($B$2, resultados!$A$1:$ZZ$1, 0))</f>
        <v/>
      </c>
      <c r="C558">
        <f>INDEX(resultados!$A$2:$ZZ$2290, 552, MATCH($B$3, resultados!$A$1:$ZZ$1, 0))</f>
        <v/>
      </c>
    </row>
    <row r="559">
      <c r="A559">
        <f>INDEX(resultados!$A$2:$ZZ$2290, 553, MATCH($B$1, resultados!$A$1:$ZZ$1, 0))</f>
        <v/>
      </c>
      <c r="B559">
        <f>INDEX(resultados!$A$2:$ZZ$2290, 553, MATCH($B$2, resultados!$A$1:$ZZ$1, 0))</f>
        <v/>
      </c>
      <c r="C559">
        <f>INDEX(resultados!$A$2:$ZZ$2290, 553, MATCH($B$3, resultados!$A$1:$ZZ$1, 0))</f>
        <v/>
      </c>
    </row>
    <row r="560">
      <c r="A560">
        <f>INDEX(resultados!$A$2:$ZZ$2290, 554, MATCH($B$1, resultados!$A$1:$ZZ$1, 0))</f>
        <v/>
      </c>
      <c r="B560">
        <f>INDEX(resultados!$A$2:$ZZ$2290, 554, MATCH($B$2, resultados!$A$1:$ZZ$1, 0))</f>
        <v/>
      </c>
      <c r="C560">
        <f>INDEX(resultados!$A$2:$ZZ$2290, 554, MATCH($B$3, resultados!$A$1:$ZZ$1, 0))</f>
        <v/>
      </c>
    </row>
    <row r="561">
      <c r="A561">
        <f>INDEX(resultados!$A$2:$ZZ$2290, 555, MATCH($B$1, resultados!$A$1:$ZZ$1, 0))</f>
        <v/>
      </c>
      <c r="B561">
        <f>INDEX(resultados!$A$2:$ZZ$2290, 555, MATCH($B$2, resultados!$A$1:$ZZ$1, 0))</f>
        <v/>
      </c>
      <c r="C561">
        <f>INDEX(resultados!$A$2:$ZZ$2290, 555, MATCH($B$3, resultados!$A$1:$ZZ$1, 0))</f>
        <v/>
      </c>
    </row>
    <row r="562">
      <c r="A562">
        <f>INDEX(resultados!$A$2:$ZZ$2290, 556, MATCH($B$1, resultados!$A$1:$ZZ$1, 0))</f>
        <v/>
      </c>
      <c r="B562">
        <f>INDEX(resultados!$A$2:$ZZ$2290, 556, MATCH($B$2, resultados!$A$1:$ZZ$1, 0))</f>
        <v/>
      </c>
      <c r="C562">
        <f>INDEX(resultados!$A$2:$ZZ$2290, 556, MATCH($B$3, resultados!$A$1:$ZZ$1, 0))</f>
        <v/>
      </c>
    </row>
    <row r="563">
      <c r="A563">
        <f>INDEX(resultados!$A$2:$ZZ$2290, 557, MATCH($B$1, resultados!$A$1:$ZZ$1, 0))</f>
        <v/>
      </c>
      <c r="B563">
        <f>INDEX(resultados!$A$2:$ZZ$2290, 557, MATCH($B$2, resultados!$A$1:$ZZ$1, 0))</f>
        <v/>
      </c>
      <c r="C563">
        <f>INDEX(resultados!$A$2:$ZZ$2290, 557, MATCH($B$3, resultados!$A$1:$ZZ$1, 0))</f>
        <v/>
      </c>
    </row>
    <row r="564">
      <c r="A564">
        <f>INDEX(resultados!$A$2:$ZZ$2290, 558, MATCH($B$1, resultados!$A$1:$ZZ$1, 0))</f>
        <v/>
      </c>
      <c r="B564">
        <f>INDEX(resultados!$A$2:$ZZ$2290, 558, MATCH($B$2, resultados!$A$1:$ZZ$1, 0))</f>
        <v/>
      </c>
      <c r="C564">
        <f>INDEX(resultados!$A$2:$ZZ$2290, 558, MATCH($B$3, resultados!$A$1:$ZZ$1, 0))</f>
        <v/>
      </c>
    </row>
    <row r="565">
      <c r="A565">
        <f>INDEX(resultados!$A$2:$ZZ$2290, 559, MATCH($B$1, resultados!$A$1:$ZZ$1, 0))</f>
        <v/>
      </c>
      <c r="B565">
        <f>INDEX(resultados!$A$2:$ZZ$2290, 559, MATCH($B$2, resultados!$A$1:$ZZ$1, 0))</f>
        <v/>
      </c>
      <c r="C565">
        <f>INDEX(resultados!$A$2:$ZZ$2290, 559, MATCH($B$3, resultados!$A$1:$ZZ$1, 0))</f>
        <v/>
      </c>
    </row>
    <row r="566">
      <c r="A566">
        <f>INDEX(resultados!$A$2:$ZZ$2290, 560, MATCH($B$1, resultados!$A$1:$ZZ$1, 0))</f>
        <v/>
      </c>
      <c r="B566">
        <f>INDEX(resultados!$A$2:$ZZ$2290, 560, MATCH($B$2, resultados!$A$1:$ZZ$1, 0))</f>
        <v/>
      </c>
      <c r="C566">
        <f>INDEX(resultados!$A$2:$ZZ$2290, 560, MATCH($B$3, resultados!$A$1:$ZZ$1, 0))</f>
        <v/>
      </c>
    </row>
    <row r="567">
      <c r="A567">
        <f>INDEX(resultados!$A$2:$ZZ$2290, 561, MATCH($B$1, resultados!$A$1:$ZZ$1, 0))</f>
        <v/>
      </c>
      <c r="B567">
        <f>INDEX(resultados!$A$2:$ZZ$2290, 561, MATCH($B$2, resultados!$A$1:$ZZ$1, 0))</f>
        <v/>
      </c>
      <c r="C567">
        <f>INDEX(resultados!$A$2:$ZZ$2290, 561, MATCH($B$3, resultados!$A$1:$ZZ$1, 0))</f>
        <v/>
      </c>
    </row>
    <row r="568">
      <c r="A568">
        <f>INDEX(resultados!$A$2:$ZZ$2290, 562, MATCH($B$1, resultados!$A$1:$ZZ$1, 0))</f>
        <v/>
      </c>
      <c r="B568">
        <f>INDEX(resultados!$A$2:$ZZ$2290, 562, MATCH($B$2, resultados!$A$1:$ZZ$1, 0))</f>
        <v/>
      </c>
      <c r="C568">
        <f>INDEX(resultados!$A$2:$ZZ$2290, 562, MATCH($B$3, resultados!$A$1:$ZZ$1, 0))</f>
        <v/>
      </c>
    </row>
    <row r="569">
      <c r="A569">
        <f>INDEX(resultados!$A$2:$ZZ$2290, 563, MATCH($B$1, resultados!$A$1:$ZZ$1, 0))</f>
        <v/>
      </c>
      <c r="B569">
        <f>INDEX(resultados!$A$2:$ZZ$2290, 563, MATCH($B$2, resultados!$A$1:$ZZ$1, 0))</f>
        <v/>
      </c>
      <c r="C569">
        <f>INDEX(resultados!$A$2:$ZZ$2290, 563, MATCH($B$3, resultados!$A$1:$ZZ$1, 0))</f>
        <v/>
      </c>
    </row>
    <row r="570">
      <c r="A570">
        <f>INDEX(resultados!$A$2:$ZZ$2290, 564, MATCH($B$1, resultados!$A$1:$ZZ$1, 0))</f>
        <v/>
      </c>
      <c r="B570">
        <f>INDEX(resultados!$A$2:$ZZ$2290, 564, MATCH($B$2, resultados!$A$1:$ZZ$1, 0))</f>
        <v/>
      </c>
      <c r="C570">
        <f>INDEX(resultados!$A$2:$ZZ$2290, 564, MATCH($B$3, resultados!$A$1:$ZZ$1, 0))</f>
        <v/>
      </c>
    </row>
    <row r="571">
      <c r="A571">
        <f>INDEX(resultados!$A$2:$ZZ$2290, 565, MATCH($B$1, resultados!$A$1:$ZZ$1, 0))</f>
        <v/>
      </c>
      <c r="B571">
        <f>INDEX(resultados!$A$2:$ZZ$2290, 565, MATCH($B$2, resultados!$A$1:$ZZ$1, 0))</f>
        <v/>
      </c>
      <c r="C571">
        <f>INDEX(resultados!$A$2:$ZZ$2290, 565, MATCH($B$3, resultados!$A$1:$ZZ$1, 0))</f>
        <v/>
      </c>
    </row>
    <row r="572">
      <c r="A572">
        <f>INDEX(resultados!$A$2:$ZZ$2290, 566, MATCH($B$1, resultados!$A$1:$ZZ$1, 0))</f>
        <v/>
      </c>
      <c r="B572">
        <f>INDEX(resultados!$A$2:$ZZ$2290, 566, MATCH($B$2, resultados!$A$1:$ZZ$1, 0))</f>
        <v/>
      </c>
      <c r="C572">
        <f>INDEX(resultados!$A$2:$ZZ$2290, 566, MATCH($B$3, resultados!$A$1:$ZZ$1, 0))</f>
        <v/>
      </c>
    </row>
    <row r="573">
      <c r="A573">
        <f>INDEX(resultados!$A$2:$ZZ$2290, 567, MATCH($B$1, resultados!$A$1:$ZZ$1, 0))</f>
        <v/>
      </c>
      <c r="B573">
        <f>INDEX(resultados!$A$2:$ZZ$2290, 567, MATCH($B$2, resultados!$A$1:$ZZ$1, 0))</f>
        <v/>
      </c>
      <c r="C573">
        <f>INDEX(resultados!$A$2:$ZZ$2290, 567, MATCH($B$3, resultados!$A$1:$ZZ$1, 0))</f>
        <v/>
      </c>
    </row>
    <row r="574">
      <c r="A574">
        <f>INDEX(resultados!$A$2:$ZZ$2290, 568, MATCH($B$1, resultados!$A$1:$ZZ$1, 0))</f>
        <v/>
      </c>
      <c r="B574">
        <f>INDEX(resultados!$A$2:$ZZ$2290, 568, MATCH($B$2, resultados!$A$1:$ZZ$1, 0))</f>
        <v/>
      </c>
      <c r="C574">
        <f>INDEX(resultados!$A$2:$ZZ$2290, 568, MATCH($B$3, resultados!$A$1:$ZZ$1, 0))</f>
        <v/>
      </c>
    </row>
    <row r="575">
      <c r="A575">
        <f>INDEX(resultados!$A$2:$ZZ$2290, 569, MATCH($B$1, resultados!$A$1:$ZZ$1, 0))</f>
        <v/>
      </c>
      <c r="B575">
        <f>INDEX(resultados!$A$2:$ZZ$2290, 569, MATCH($B$2, resultados!$A$1:$ZZ$1, 0))</f>
        <v/>
      </c>
      <c r="C575">
        <f>INDEX(resultados!$A$2:$ZZ$2290, 569, MATCH($B$3, resultados!$A$1:$ZZ$1, 0))</f>
        <v/>
      </c>
    </row>
    <row r="576">
      <c r="A576">
        <f>INDEX(resultados!$A$2:$ZZ$2290, 570, MATCH($B$1, resultados!$A$1:$ZZ$1, 0))</f>
        <v/>
      </c>
      <c r="B576">
        <f>INDEX(resultados!$A$2:$ZZ$2290, 570, MATCH($B$2, resultados!$A$1:$ZZ$1, 0))</f>
        <v/>
      </c>
      <c r="C576">
        <f>INDEX(resultados!$A$2:$ZZ$2290, 570, MATCH($B$3, resultados!$A$1:$ZZ$1, 0))</f>
        <v/>
      </c>
    </row>
    <row r="577">
      <c r="A577">
        <f>INDEX(resultados!$A$2:$ZZ$2290, 571, MATCH($B$1, resultados!$A$1:$ZZ$1, 0))</f>
        <v/>
      </c>
      <c r="B577">
        <f>INDEX(resultados!$A$2:$ZZ$2290, 571, MATCH($B$2, resultados!$A$1:$ZZ$1, 0))</f>
        <v/>
      </c>
      <c r="C577">
        <f>INDEX(resultados!$A$2:$ZZ$2290, 571, MATCH($B$3, resultados!$A$1:$ZZ$1, 0))</f>
        <v/>
      </c>
    </row>
    <row r="578">
      <c r="A578">
        <f>INDEX(resultados!$A$2:$ZZ$2290, 572, MATCH($B$1, resultados!$A$1:$ZZ$1, 0))</f>
        <v/>
      </c>
      <c r="B578">
        <f>INDEX(resultados!$A$2:$ZZ$2290, 572, MATCH($B$2, resultados!$A$1:$ZZ$1, 0))</f>
        <v/>
      </c>
      <c r="C578">
        <f>INDEX(resultados!$A$2:$ZZ$2290, 572, MATCH($B$3, resultados!$A$1:$ZZ$1, 0))</f>
        <v/>
      </c>
    </row>
    <row r="579">
      <c r="A579">
        <f>INDEX(resultados!$A$2:$ZZ$2290, 573, MATCH($B$1, resultados!$A$1:$ZZ$1, 0))</f>
        <v/>
      </c>
      <c r="B579">
        <f>INDEX(resultados!$A$2:$ZZ$2290, 573, MATCH($B$2, resultados!$A$1:$ZZ$1, 0))</f>
        <v/>
      </c>
      <c r="C579">
        <f>INDEX(resultados!$A$2:$ZZ$2290, 573, MATCH($B$3, resultados!$A$1:$ZZ$1, 0))</f>
        <v/>
      </c>
    </row>
    <row r="580">
      <c r="A580">
        <f>INDEX(resultados!$A$2:$ZZ$2290, 574, MATCH($B$1, resultados!$A$1:$ZZ$1, 0))</f>
        <v/>
      </c>
      <c r="B580">
        <f>INDEX(resultados!$A$2:$ZZ$2290, 574, MATCH($B$2, resultados!$A$1:$ZZ$1, 0))</f>
        <v/>
      </c>
      <c r="C580">
        <f>INDEX(resultados!$A$2:$ZZ$2290, 574, MATCH($B$3, resultados!$A$1:$ZZ$1, 0))</f>
        <v/>
      </c>
    </row>
    <row r="581">
      <c r="A581">
        <f>INDEX(resultados!$A$2:$ZZ$2290, 575, MATCH($B$1, resultados!$A$1:$ZZ$1, 0))</f>
        <v/>
      </c>
      <c r="B581">
        <f>INDEX(resultados!$A$2:$ZZ$2290, 575, MATCH($B$2, resultados!$A$1:$ZZ$1, 0))</f>
        <v/>
      </c>
      <c r="C581">
        <f>INDEX(resultados!$A$2:$ZZ$2290, 575, MATCH($B$3, resultados!$A$1:$ZZ$1, 0))</f>
        <v/>
      </c>
    </row>
    <row r="582">
      <c r="A582">
        <f>INDEX(resultados!$A$2:$ZZ$2290, 576, MATCH($B$1, resultados!$A$1:$ZZ$1, 0))</f>
        <v/>
      </c>
      <c r="B582">
        <f>INDEX(resultados!$A$2:$ZZ$2290, 576, MATCH($B$2, resultados!$A$1:$ZZ$1, 0))</f>
        <v/>
      </c>
      <c r="C582">
        <f>INDEX(resultados!$A$2:$ZZ$2290, 576, MATCH($B$3, resultados!$A$1:$ZZ$1, 0))</f>
        <v/>
      </c>
    </row>
    <row r="583">
      <c r="A583">
        <f>INDEX(resultados!$A$2:$ZZ$2290, 577, MATCH($B$1, resultados!$A$1:$ZZ$1, 0))</f>
        <v/>
      </c>
      <c r="B583">
        <f>INDEX(resultados!$A$2:$ZZ$2290, 577, MATCH($B$2, resultados!$A$1:$ZZ$1, 0))</f>
        <v/>
      </c>
      <c r="C583">
        <f>INDEX(resultados!$A$2:$ZZ$2290, 577, MATCH($B$3, resultados!$A$1:$ZZ$1, 0))</f>
        <v/>
      </c>
    </row>
    <row r="584">
      <c r="A584">
        <f>INDEX(resultados!$A$2:$ZZ$2290, 578, MATCH($B$1, resultados!$A$1:$ZZ$1, 0))</f>
        <v/>
      </c>
      <c r="B584">
        <f>INDEX(resultados!$A$2:$ZZ$2290, 578, MATCH($B$2, resultados!$A$1:$ZZ$1, 0))</f>
        <v/>
      </c>
      <c r="C584">
        <f>INDEX(resultados!$A$2:$ZZ$2290, 578, MATCH($B$3, resultados!$A$1:$ZZ$1, 0))</f>
        <v/>
      </c>
    </row>
    <row r="585">
      <c r="A585">
        <f>INDEX(resultados!$A$2:$ZZ$2290, 579, MATCH($B$1, resultados!$A$1:$ZZ$1, 0))</f>
        <v/>
      </c>
      <c r="B585">
        <f>INDEX(resultados!$A$2:$ZZ$2290, 579, MATCH($B$2, resultados!$A$1:$ZZ$1, 0))</f>
        <v/>
      </c>
      <c r="C585">
        <f>INDEX(resultados!$A$2:$ZZ$2290, 579, MATCH($B$3, resultados!$A$1:$ZZ$1, 0))</f>
        <v/>
      </c>
    </row>
    <row r="586">
      <c r="A586">
        <f>INDEX(resultados!$A$2:$ZZ$2290, 580, MATCH($B$1, resultados!$A$1:$ZZ$1, 0))</f>
        <v/>
      </c>
      <c r="B586">
        <f>INDEX(resultados!$A$2:$ZZ$2290, 580, MATCH($B$2, resultados!$A$1:$ZZ$1, 0))</f>
        <v/>
      </c>
      <c r="C586">
        <f>INDEX(resultados!$A$2:$ZZ$2290, 580, MATCH($B$3, resultados!$A$1:$ZZ$1, 0))</f>
        <v/>
      </c>
    </row>
    <row r="587">
      <c r="A587">
        <f>INDEX(resultados!$A$2:$ZZ$2290, 581, MATCH($B$1, resultados!$A$1:$ZZ$1, 0))</f>
        <v/>
      </c>
      <c r="B587">
        <f>INDEX(resultados!$A$2:$ZZ$2290, 581, MATCH($B$2, resultados!$A$1:$ZZ$1, 0))</f>
        <v/>
      </c>
      <c r="C587">
        <f>INDEX(resultados!$A$2:$ZZ$2290, 581, MATCH($B$3, resultados!$A$1:$ZZ$1, 0))</f>
        <v/>
      </c>
    </row>
    <row r="588">
      <c r="A588">
        <f>INDEX(resultados!$A$2:$ZZ$2290, 582, MATCH($B$1, resultados!$A$1:$ZZ$1, 0))</f>
        <v/>
      </c>
      <c r="B588">
        <f>INDEX(resultados!$A$2:$ZZ$2290, 582, MATCH($B$2, resultados!$A$1:$ZZ$1, 0))</f>
        <v/>
      </c>
      <c r="C588">
        <f>INDEX(resultados!$A$2:$ZZ$2290, 582, MATCH($B$3, resultados!$A$1:$ZZ$1, 0))</f>
        <v/>
      </c>
    </row>
    <row r="589">
      <c r="A589">
        <f>INDEX(resultados!$A$2:$ZZ$2290, 583, MATCH($B$1, resultados!$A$1:$ZZ$1, 0))</f>
        <v/>
      </c>
      <c r="B589">
        <f>INDEX(resultados!$A$2:$ZZ$2290, 583, MATCH($B$2, resultados!$A$1:$ZZ$1, 0))</f>
        <v/>
      </c>
      <c r="C589">
        <f>INDEX(resultados!$A$2:$ZZ$2290, 583, MATCH($B$3, resultados!$A$1:$ZZ$1, 0))</f>
        <v/>
      </c>
    </row>
    <row r="590">
      <c r="A590">
        <f>INDEX(resultados!$A$2:$ZZ$2290, 584, MATCH($B$1, resultados!$A$1:$ZZ$1, 0))</f>
        <v/>
      </c>
      <c r="B590">
        <f>INDEX(resultados!$A$2:$ZZ$2290, 584, MATCH($B$2, resultados!$A$1:$ZZ$1, 0))</f>
        <v/>
      </c>
      <c r="C590">
        <f>INDEX(resultados!$A$2:$ZZ$2290, 584, MATCH($B$3, resultados!$A$1:$ZZ$1, 0))</f>
        <v/>
      </c>
    </row>
    <row r="591">
      <c r="A591">
        <f>INDEX(resultados!$A$2:$ZZ$2290, 585, MATCH($B$1, resultados!$A$1:$ZZ$1, 0))</f>
        <v/>
      </c>
      <c r="B591">
        <f>INDEX(resultados!$A$2:$ZZ$2290, 585, MATCH($B$2, resultados!$A$1:$ZZ$1, 0))</f>
        <v/>
      </c>
      <c r="C591">
        <f>INDEX(resultados!$A$2:$ZZ$2290, 585, MATCH($B$3, resultados!$A$1:$ZZ$1, 0))</f>
        <v/>
      </c>
    </row>
    <row r="592">
      <c r="A592">
        <f>INDEX(resultados!$A$2:$ZZ$2290, 586, MATCH($B$1, resultados!$A$1:$ZZ$1, 0))</f>
        <v/>
      </c>
      <c r="B592">
        <f>INDEX(resultados!$A$2:$ZZ$2290, 586, MATCH($B$2, resultados!$A$1:$ZZ$1, 0))</f>
        <v/>
      </c>
      <c r="C592">
        <f>INDEX(resultados!$A$2:$ZZ$2290, 586, MATCH($B$3, resultados!$A$1:$ZZ$1, 0))</f>
        <v/>
      </c>
    </row>
    <row r="593">
      <c r="A593">
        <f>INDEX(resultados!$A$2:$ZZ$2290, 587, MATCH($B$1, resultados!$A$1:$ZZ$1, 0))</f>
        <v/>
      </c>
      <c r="B593">
        <f>INDEX(resultados!$A$2:$ZZ$2290, 587, MATCH($B$2, resultados!$A$1:$ZZ$1, 0))</f>
        <v/>
      </c>
      <c r="C593">
        <f>INDEX(resultados!$A$2:$ZZ$2290, 587, MATCH($B$3, resultados!$A$1:$ZZ$1, 0))</f>
        <v/>
      </c>
    </row>
    <row r="594">
      <c r="A594">
        <f>INDEX(resultados!$A$2:$ZZ$2290, 588, MATCH($B$1, resultados!$A$1:$ZZ$1, 0))</f>
        <v/>
      </c>
      <c r="B594">
        <f>INDEX(resultados!$A$2:$ZZ$2290, 588, MATCH($B$2, resultados!$A$1:$ZZ$1, 0))</f>
        <v/>
      </c>
      <c r="C594">
        <f>INDEX(resultados!$A$2:$ZZ$2290, 588, MATCH($B$3, resultados!$A$1:$ZZ$1, 0))</f>
        <v/>
      </c>
    </row>
    <row r="595">
      <c r="A595">
        <f>INDEX(resultados!$A$2:$ZZ$2290, 589, MATCH($B$1, resultados!$A$1:$ZZ$1, 0))</f>
        <v/>
      </c>
      <c r="B595">
        <f>INDEX(resultados!$A$2:$ZZ$2290, 589, MATCH($B$2, resultados!$A$1:$ZZ$1, 0))</f>
        <v/>
      </c>
      <c r="C595">
        <f>INDEX(resultados!$A$2:$ZZ$2290, 589, MATCH($B$3, resultados!$A$1:$ZZ$1, 0))</f>
        <v/>
      </c>
    </row>
    <row r="596">
      <c r="A596">
        <f>INDEX(resultados!$A$2:$ZZ$2290, 590, MATCH($B$1, resultados!$A$1:$ZZ$1, 0))</f>
        <v/>
      </c>
      <c r="B596">
        <f>INDEX(resultados!$A$2:$ZZ$2290, 590, MATCH($B$2, resultados!$A$1:$ZZ$1, 0))</f>
        <v/>
      </c>
      <c r="C596">
        <f>INDEX(resultados!$A$2:$ZZ$2290, 590, MATCH($B$3, resultados!$A$1:$ZZ$1, 0))</f>
        <v/>
      </c>
    </row>
    <row r="597">
      <c r="A597">
        <f>INDEX(resultados!$A$2:$ZZ$2290, 591, MATCH($B$1, resultados!$A$1:$ZZ$1, 0))</f>
        <v/>
      </c>
      <c r="B597">
        <f>INDEX(resultados!$A$2:$ZZ$2290, 591, MATCH($B$2, resultados!$A$1:$ZZ$1, 0))</f>
        <v/>
      </c>
      <c r="C597">
        <f>INDEX(resultados!$A$2:$ZZ$2290, 591, MATCH($B$3, resultados!$A$1:$ZZ$1, 0))</f>
        <v/>
      </c>
    </row>
    <row r="598">
      <c r="A598">
        <f>INDEX(resultados!$A$2:$ZZ$2290, 592, MATCH($B$1, resultados!$A$1:$ZZ$1, 0))</f>
        <v/>
      </c>
      <c r="B598">
        <f>INDEX(resultados!$A$2:$ZZ$2290, 592, MATCH($B$2, resultados!$A$1:$ZZ$1, 0))</f>
        <v/>
      </c>
      <c r="C598">
        <f>INDEX(resultados!$A$2:$ZZ$2290, 592, MATCH($B$3, resultados!$A$1:$ZZ$1, 0))</f>
        <v/>
      </c>
    </row>
    <row r="599">
      <c r="A599">
        <f>INDEX(resultados!$A$2:$ZZ$2290, 593, MATCH($B$1, resultados!$A$1:$ZZ$1, 0))</f>
        <v/>
      </c>
      <c r="B599">
        <f>INDEX(resultados!$A$2:$ZZ$2290, 593, MATCH($B$2, resultados!$A$1:$ZZ$1, 0))</f>
        <v/>
      </c>
      <c r="C599">
        <f>INDEX(resultados!$A$2:$ZZ$2290, 593, MATCH($B$3, resultados!$A$1:$ZZ$1, 0))</f>
        <v/>
      </c>
    </row>
    <row r="600">
      <c r="A600">
        <f>INDEX(resultados!$A$2:$ZZ$2290, 594, MATCH($B$1, resultados!$A$1:$ZZ$1, 0))</f>
        <v/>
      </c>
      <c r="B600">
        <f>INDEX(resultados!$A$2:$ZZ$2290, 594, MATCH($B$2, resultados!$A$1:$ZZ$1, 0))</f>
        <v/>
      </c>
      <c r="C600">
        <f>INDEX(resultados!$A$2:$ZZ$2290, 594, MATCH($B$3, resultados!$A$1:$ZZ$1, 0))</f>
        <v/>
      </c>
    </row>
    <row r="601">
      <c r="A601">
        <f>INDEX(resultados!$A$2:$ZZ$2290, 595, MATCH($B$1, resultados!$A$1:$ZZ$1, 0))</f>
        <v/>
      </c>
      <c r="B601">
        <f>INDEX(resultados!$A$2:$ZZ$2290, 595, MATCH($B$2, resultados!$A$1:$ZZ$1, 0))</f>
        <v/>
      </c>
      <c r="C601">
        <f>INDEX(resultados!$A$2:$ZZ$2290, 595, MATCH($B$3, resultados!$A$1:$ZZ$1, 0))</f>
        <v/>
      </c>
    </row>
    <row r="602">
      <c r="A602">
        <f>INDEX(resultados!$A$2:$ZZ$2290, 596, MATCH($B$1, resultados!$A$1:$ZZ$1, 0))</f>
        <v/>
      </c>
      <c r="B602">
        <f>INDEX(resultados!$A$2:$ZZ$2290, 596, MATCH($B$2, resultados!$A$1:$ZZ$1, 0))</f>
        <v/>
      </c>
      <c r="C602">
        <f>INDEX(resultados!$A$2:$ZZ$2290, 596, MATCH($B$3, resultados!$A$1:$ZZ$1, 0))</f>
        <v/>
      </c>
    </row>
    <row r="603">
      <c r="A603">
        <f>INDEX(resultados!$A$2:$ZZ$2290, 597, MATCH($B$1, resultados!$A$1:$ZZ$1, 0))</f>
        <v/>
      </c>
      <c r="B603">
        <f>INDEX(resultados!$A$2:$ZZ$2290, 597, MATCH($B$2, resultados!$A$1:$ZZ$1, 0))</f>
        <v/>
      </c>
      <c r="C603">
        <f>INDEX(resultados!$A$2:$ZZ$2290, 597, MATCH($B$3, resultados!$A$1:$ZZ$1, 0))</f>
        <v/>
      </c>
    </row>
    <row r="604">
      <c r="A604">
        <f>INDEX(resultados!$A$2:$ZZ$2290, 598, MATCH($B$1, resultados!$A$1:$ZZ$1, 0))</f>
        <v/>
      </c>
      <c r="B604">
        <f>INDEX(resultados!$A$2:$ZZ$2290, 598, MATCH($B$2, resultados!$A$1:$ZZ$1, 0))</f>
        <v/>
      </c>
      <c r="C604">
        <f>INDEX(resultados!$A$2:$ZZ$2290, 598, MATCH($B$3, resultados!$A$1:$ZZ$1, 0))</f>
        <v/>
      </c>
    </row>
    <row r="605">
      <c r="A605">
        <f>INDEX(resultados!$A$2:$ZZ$2290, 599, MATCH($B$1, resultados!$A$1:$ZZ$1, 0))</f>
        <v/>
      </c>
      <c r="B605">
        <f>INDEX(resultados!$A$2:$ZZ$2290, 599, MATCH($B$2, resultados!$A$1:$ZZ$1, 0))</f>
        <v/>
      </c>
      <c r="C605">
        <f>INDEX(resultados!$A$2:$ZZ$2290, 599, MATCH($B$3, resultados!$A$1:$ZZ$1, 0))</f>
        <v/>
      </c>
    </row>
    <row r="606">
      <c r="A606">
        <f>INDEX(resultados!$A$2:$ZZ$2290, 600, MATCH($B$1, resultados!$A$1:$ZZ$1, 0))</f>
        <v/>
      </c>
      <c r="B606">
        <f>INDEX(resultados!$A$2:$ZZ$2290, 600, MATCH($B$2, resultados!$A$1:$ZZ$1, 0))</f>
        <v/>
      </c>
      <c r="C606">
        <f>INDEX(resultados!$A$2:$ZZ$2290, 600, MATCH($B$3, resultados!$A$1:$ZZ$1, 0))</f>
        <v/>
      </c>
    </row>
    <row r="607">
      <c r="A607">
        <f>INDEX(resultados!$A$2:$ZZ$2290, 601, MATCH($B$1, resultados!$A$1:$ZZ$1, 0))</f>
        <v/>
      </c>
      <c r="B607">
        <f>INDEX(resultados!$A$2:$ZZ$2290, 601, MATCH($B$2, resultados!$A$1:$ZZ$1, 0))</f>
        <v/>
      </c>
      <c r="C607">
        <f>INDEX(resultados!$A$2:$ZZ$2290, 601, MATCH($B$3, resultados!$A$1:$ZZ$1, 0))</f>
        <v/>
      </c>
    </row>
    <row r="608">
      <c r="A608">
        <f>INDEX(resultados!$A$2:$ZZ$2290, 602, MATCH($B$1, resultados!$A$1:$ZZ$1, 0))</f>
        <v/>
      </c>
      <c r="B608">
        <f>INDEX(resultados!$A$2:$ZZ$2290, 602, MATCH($B$2, resultados!$A$1:$ZZ$1, 0))</f>
        <v/>
      </c>
      <c r="C608">
        <f>INDEX(resultados!$A$2:$ZZ$2290, 602, MATCH($B$3, resultados!$A$1:$ZZ$1, 0))</f>
        <v/>
      </c>
    </row>
    <row r="609">
      <c r="A609">
        <f>INDEX(resultados!$A$2:$ZZ$2290, 603, MATCH($B$1, resultados!$A$1:$ZZ$1, 0))</f>
        <v/>
      </c>
      <c r="B609">
        <f>INDEX(resultados!$A$2:$ZZ$2290, 603, MATCH($B$2, resultados!$A$1:$ZZ$1, 0))</f>
        <v/>
      </c>
      <c r="C609">
        <f>INDEX(resultados!$A$2:$ZZ$2290, 603, MATCH($B$3, resultados!$A$1:$ZZ$1, 0))</f>
        <v/>
      </c>
    </row>
    <row r="610">
      <c r="A610">
        <f>INDEX(resultados!$A$2:$ZZ$2290, 604, MATCH($B$1, resultados!$A$1:$ZZ$1, 0))</f>
        <v/>
      </c>
      <c r="B610">
        <f>INDEX(resultados!$A$2:$ZZ$2290, 604, MATCH($B$2, resultados!$A$1:$ZZ$1, 0))</f>
        <v/>
      </c>
      <c r="C610">
        <f>INDEX(resultados!$A$2:$ZZ$2290, 604, MATCH($B$3, resultados!$A$1:$ZZ$1, 0))</f>
        <v/>
      </c>
    </row>
    <row r="611">
      <c r="A611">
        <f>INDEX(resultados!$A$2:$ZZ$2290, 605, MATCH($B$1, resultados!$A$1:$ZZ$1, 0))</f>
        <v/>
      </c>
      <c r="B611">
        <f>INDEX(resultados!$A$2:$ZZ$2290, 605, MATCH($B$2, resultados!$A$1:$ZZ$1, 0))</f>
        <v/>
      </c>
      <c r="C611">
        <f>INDEX(resultados!$A$2:$ZZ$2290, 605, MATCH($B$3, resultados!$A$1:$ZZ$1, 0))</f>
        <v/>
      </c>
    </row>
    <row r="612">
      <c r="A612">
        <f>INDEX(resultados!$A$2:$ZZ$2290, 606, MATCH($B$1, resultados!$A$1:$ZZ$1, 0))</f>
        <v/>
      </c>
      <c r="B612">
        <f>INDEX(resultados!$A$2:$ZZ$2290, 606, MATCH($B$2, resultados!$A$1:$ZZ$1, 0))</f>
        <v/>
      </c>
      <c r="C612">
        <f>INDEX(resultados!$A$2:$ZZ$2290, 606, MATCH($B$3, resultados!$A$1:$ZZ$1, 0))</f>
        <v/>
      </c>
    </row>
    <row r="613">
      <c r="A613">
        <f>INDEX(resultados!$A$2:$ZZ$2290, 607, MATCH($B$1, resultados!$A$1:$ZZ$1, 0))</f>
        <v/>
      </c>
      <c r="B613">
        <f>INDEX(resultados!$A$2:$ZZ$2290, 607, MATCH($B$2, resultados!$A$1:$ZZ$1, 0))</f>
        <v/>
      </c>
      <c r="C613">
        <f>INDEX(resultados!$A$2:$ZZ$2290, 607, MATCH($B$3, resultados!$A$1:$ZZ$1, 0))</f>
        <v/>
      </c>
    </row>
    <row r="614">
      <c r="A614">
        <f>INDEX(resultados!$A$2:$ZZ$2290, 608, MATCH($B$1, resultados!$A$1:$ZZ$1, 0))</f>
        <v/>
      </c>
      <c r="B614">
        <f>INDEX(resultados!$A$2:$ZZ$2290, 608, MATCH($B$2, resultados!$A$1:$ZZ$1, 0))</f>
        <v/>
      </c>
      <c r="C614">
        <f>INDEX(resultados!$A$2:$ZZ$2290, 608, MATCH($B$3, resultados!$A$1:$ZZ$1, 0))</f>
        <v/>
      </c>
    </row>
    <row r="615">
      <c r="A615">
        <f>INDEX(resultados!$A$2:$ZZ$2290, 609, MATCH($B$1, resultados!$A$1:$ZZ$1, 0))</f>
        <v/>
      </c>
      <c r="B615">
        <f>INDEX(resultados!$A$2:$ZZ$2290, 609, MATCH($B$2, resultados!$A$1:$ZZ$1, 0))</f>
        <v/>
      </c>
      <c r="C615">
        <f>INDEX(resultados!$A$2:$ZZ$2290, 609, MATCH($B$3, resultados!$A$1:$ZZ$1, 0))</f>
        <v/>
      </c>
    </row>
    <row r="616">
      <c r="A616">
        <f>INDEX(resultados!$A$2:$ZZ$2290, 610, MATCH($B$1, resultados!$A$1:$ZZ$1, 0))</f>
        <v/>
      </c>
      <c r="B616">
        <f>INDEX(resultados!$A$2:$ZZ$2290, 610, MATCH($B$2, resultados!$A$1:$ZZ$1, 0))</f>
        <v/>
      </c>
      <c r="C616">
        <f>INDEX(resultados!$A$2:$ZZ$2290, 610, MATCH($B$3, resultados!$A$1:$ZZ$1, 0))</f>
        <v/>
      </c>
    </row>
    <row r="617">
      <c r="A617">
        <f>INDEX(resultados!$A$2:$ZZ$2290, 611, MATCH($B$1, resultados!$A$1:$ZZ$1, 0))</f>
        <v/>
      </c>
      <c r="B617">
        <f>INDEX(resultados!$A$2:$ZZ$2290, 611, MATCH($B$2, resultados!$A$1:$ZZ$1, 0))</f>
        <v/>
      </c>
      <c r="C617">
        <f>INDEX(resultados!$A$2:$ZZ$2290, 611, MATCH($B$3, resultados!$A$1:$ZZ$1, 0))</f>
        <v/>
      </c>
    </row>
    <row r="618">
      <c r="A618">
        <f>INDEX(resultados!$A$2:$ZZ$2290, 612, MATCH($B$1, resultados!$A$1:$ZZ$1, 0))</f>
        <v/>
      </c>
      <c r="B618">
        <f>INDEX(resultados!$A$2:$ZZ$2290, 612, MATCH($B$2, resultados!$A$1:$ZZ$1, 0))</f>
        <v/>
      </c>
      <c r="C618">
        <f>INDEX(resultados!$A$2:$ZZ$2290, 612, MATCH($B$3, resultados!$A$1:$ZZ$1, 0))</f>
        <v/>
      </c>
    </row>
    <row r="619">
      <c r="A619">
        <f>INDEX(resultados!$A$2:$ZZ$2290, 613, MATCH($B$1, resultados!$A$1:$ZZ$1, 0))</f>
        <v/>
      </c>
      <c r="B619">
        <f>INDEX(resultados!$A$2:$ZZ$2290, 613, MATCH($B$2, resultados!$A$1:$ZZ$1, 0))</f>
        <v/>
      </c>
      <c r="C619">
        <f>INDEX(resultados!$A$2:$ZZ$2290, 613, MATCH($B$3, resultados!$A$1:$ZZ$1, 0))</f>
        <v/>
      </c>
    </row>
    <row r="620">
      <c r="A620">
        <f>INDEX(resultados!$A$2:$ZZ$2290, 614, MATCH($B$1, resultados!$A$1:$ZZ$1, 0))</f>
        <v/>
      </c>
      <c r="B620">
        <f>INDEX(resultados!$A$2:$ZZ$2290, 614, MATCH($B$2, resultados!$A$1:$ZZ$1, 0))</f>
        <v/>
      </c>
      <c r="C620">
        <f>INDEX(resultados!$A$2:$ZZ$2290, 614, MATCH($B$3, resultados!$A$1:$ZZ$1, 0))</f>
        <v/>
      </c>
    </row>
    <row r="621">
      <c r="A621">
        <f>INDEX(resultados!$A$2:$ZZ$2290, 615, MATCH($B$1, resultados!$A$1:$ZZ$1, 0))</f>
        <v/>
      </c>
      <c r="B621">
        <f>INDEX(resultados!$A$2:$ZZ$2290, 615, MATCH($B$2, resultados!$A$1:$ZZ$1, 0))</f>
        <v/>
      </c>
      <c r="C621">
        <f>INDEX(resultados!$A$2:$ZZ$2290, 615, MATCH($B$3, resultados!$A$1:$ZZ$1, 0))</f>
        <v/>
      </c>
    </row>
    <row r="622">
      <c r="A622">
        <f>INDEX(resultados!$A$2:$ZZ$2290, 616, MATCH($B$1, resultados!$A$1:$ZZ$1, 0))</f>
        <v/>
      </c>
      <c r="B622">
        <f>INDEX(resultados!$A$2:$ZZ$2290, 616, MATCH($B$2, resultados!$A$1:$ZZ$1, 0))</f>
        <v/>
      </c>
      <c r="C622">
        <f>INDEX(resultados!$A$2:$ZZ$2290, 616, MATCH($B$3, resultados!$A$1:$ZZ$1, 0))</f>
        <v/>
      </c>
    </row>
    <row r="623">
      <c r="A623">
        <f>INDEX(resultados!$A$2:$ZZ$2290, 617, MATCH($B$1, resultados!$A$1:$ZZ$1, 0))</f>
        <v/>
      </c>
      <c r="B623">
        <f>INDEX(resultados!$A$2:$ZZ$2290, 617, MATCH($B$2, resultados!$A$1:$ZZ$1, 0))</f>
        <v/>
      </c>
      <c r="C623">
        <f>INDEX(resultados!$A$2:$ZZ$2290, 617, MATCH($B$3, resultados!$A$1:$ZZ$1, 0))</f>
        <v/>
      </c>
    </row>
    <row r="624">
      <c r="A624">
        <f>INDEX(resultados!$A$2:$ZZ$2290, 618, MATCH($B$1, resultados!$A$1:$ZZ$1, 0))</f>
        <v/>
      </c>
      <c r="B624">
        <f>INDEX(resultados!$A$2:$ZZ$2290, 618, MATCH($B$2, resultados!$A$1:$ZZ$1, 0))</f>
        <v/>
      </c>
      <c r="C624">
        <f>INDEX(resultados!$A$2:$ZZ$2290, 618, MATCH($B$3, resultados!$A$1:$ZZ$1, 0))</f>
        <v/>
      </c>
    </row>
    <row r="625">
      <c r="A625">
        <f>INDEX(resultados!$A$2:$ZZ$2290, 619, MATCH($B$1, resultados!$A$1:$ZZ$1, 0))</f>
        <v/>
      </c>
      <c r="B625">
        <f>INDEX(resultados!$A$2:$ZZ$2290, 619, MATCH($B$2, resultados!$A$1:$ZZ$1, 0))</f>
        <v/>
      </c>
      <c r="C625">
        <f>INDEX(resultados!$A$2:$ZZ$2290, 619, MATCH($B$3, resultados!$A$1:$ZZ$1, 0))</f>
        <v/>
      </c>
    </row>
    <row r="626">
      <c r="A626">
        <f>INDEX(resultados!$A$2:$ZZ$2290, 620, MATCH($B$1, resultados!$A$1:$ZZ$1, 0))</f>
        <v/>
      </c>
      <c r="B626">
        <f>INDEX(resultados!$A$2:$ZZ$2290, 620, MATCH($B$2, resultados!$A$1:$ZZ$1, 0))</f>
        <v/>
      </c>
      <c r="C626">
        <f>INDEX(resultados!$A$2:$ZZ$2290, 620, MATCH($B$3, resultados!$A$1:$ZZ$1, 0))</f>
        <v/>
      </c>
    </row>
    <row r="627">
      <c r="A627">
        <f>INDEX(resultados!$A$2:$ZZ$2290, 621, MATCH($B$1, resultados!$A$1:$ZZ$1, 0))</f>
        <v/>
      </c>
      <c r="B627">
        <f>INDEX(resultados!$A$2:$ZZ$2290, 621, MATCH($B$2, resultados!$A$1:$ZZ$1, 0))</f>
        <v/>
      </c>
      <c r="C627">
        <f>INDEX(resultados!$A$2:$ZZ$2290, 621, MATCH($B$3, resultados!$A$1:$ZZ$1, 0))</f>
        <v/>
      </c>
    </row>
    <row r="628">
      <c r="A628">
        <f>INDEX(resultados!$A$2:$ZZ$2290, 622, MATCH($B$1, resultados!$A$1:$ZZ$1, 0))</f>
        <v/>
      </c>
      <c r="B628">
        <f>INDEX(resultados!$A$2:$ZZ$2290, 622, MATCH($B$2, resultados!$A$1:$ZZ$1, 0))</f>
        <v/>
      </c>
      <c r="C628">
        <f>INDEX(resultados!$A$2:$ZZ$2290, 622, MATCH($B$3, resultados!$A$1:$ZZ$1, 0))</f>
        <v/>
      </c>
    </row>
    <row r="629">
      <c r="A629">
        <f>INDEX(resultados!$A$2:$ZZ$2290, 623, MATCH($B$1, resultados!$A$1:$ZZ$1, 0))</f>
        <v/>
      </c>
      <c r="B629">
        <f>INDEX(resultados!$A$2:$ZZ$2290, 623, MATCH($B$2, resultados!$A$1:$ZZ$1, 0))</f>
        <v/>
      </c>
      <c r="C629">
        <f>INDEX(resultados!$A$2:$ZZ$2290, 623, MATCH($B$3, resultados!$A$1:$ZZ$1, 0))</f>
        <v/>
      </c>
    </row>
    <row r="630">
      <c r="A630">
        <f>INDEX(resultados!$A$2:$ZZ$2290, 624, MATCH($B$1, resultados!$A$1:$ZZ$1, 0))</f>
        <v/>
      </c>
      <c r="B630">
        <f>INDEX(resultados!$A$2:$ZZ$2290, 624, MATCH($B$2, resultados!$A$1:$ZZ$1, 0))</f>
        <v/>
      </c>
      <c r="C630">
        <f>INDEX(resultados!$A$2:$ZZ$2290, 624, MATCH($B$3, resultados!$A$1:$ZZ$1, 0))</f>
        <v/>
      </c>
    </row>
    <row r="631">
      <c r="A631">
        <f>INDEX(resultados!$A$2:$ZZ$2290, 625, MATCH($B$1, resultados!$A$1:$ZZ$1, 0))</f>
        <v/>
      </c>
      <c r="B631">
        <f>INDEX(resultados!$A$2:$ZZ$2290, 625, MATCH($B$2, resultados!$A$1:$ZZ$1, 0))</f>
        <v/>
      </c>
      <c r="C631">
        <f>INDEX(resultados!$A$2:$ZZ$2290, 625, MATCH($B$3, resultados!$A$1:$ZZ$1, 0))</f>
        <v/>
      </c>
    </row>
    <row r="632">
      <c r="A632">
        <f>INDEX(resultados!$A$2:$ZZ$2290, 626, MATCH($B$1, resultados!$A$1:$ZZ$1, 0))</f>
        <v/>
      </c>
      <c r="B632">
        <f>INDEX(resultados!$A$2:$ZZ$2290, 626, MATCH($B$2, resultados!$A$1:$ZZ$1, 0))</f>
        <v/>
      </c>
      <c r="C632">
        <f>INDEX(resultados!$A$2:$ZZ$2290, 626, MATCH($B$3, resultados!$A$1:$ZZ$1, 0))</f>
        <v/>
      </c>
    </row>
    <row r="633">
      <c r="A633">
        <f>INDEX(resultados!$A$2:$ZZ$2290, 627, MATCH($B$1, resultados!$A$1:$ZZ$1, 0))</f>
        <v/>
      </c>
      <c r="B633">
        <f>INDEX(resultados!$A$2:$ZZ$2290, 627, MATCH($B$2, resultados!$A$1:$ZZ$1, 0))</f>
        <v/>
      </c>
      <c r="C633">
        <f>INDEX(resultados!$A$2:$ZZ$2290, 627, MATCH($B$3, resultados!$A$1:$ZZ$1, 0))</f>
        <v/>
      </c>
    </row>
    <row r="634">
      <c r="A634">
        <f>INDEX(resultados!$A$2:$ZZ$2290, 628, MATCH($B$1, resultados!$A$1:$ZZ$1, 0))</f>
        <v/>
      </c>
      <c r="B634">
        <f>INDEX(resultados!$A$2:$ZZ$2290, 628, MATCH($B$2, resultados!$A$1:$ZZ$1, 0))</f>
        <v/>
      </c>
      <c r="C634">
        <f>INDEX(resultados!$A$2:$ZZ$2290, 628, MATCH($B$3, resultados!$A$1:$ZZ$1, 0))</f>
        <v/>
      </c>
    </row>
    <row r="635">
      <c r="A635">
        <f>INDEX(resultados!$A$2:$ZZ$2290, 629, MATCH($B$1, resultados!$A$1:$ZZ$1, 0))</f>
        <v/>
      </c>
      <c r="B635">
        <f>INDEX(resultados!$A$2:$ZZ$2290, 629, MATCH($B$2, resultados!$A$1:$ZZ$1, 0))</f>
        <v/>
      </c>
      <c r="C635">
        <f>INDEX(resultados!$A$2:$ZZ$2290, 629, MATCH($B$3, resultados!$A$1:$ZZ$1, 0))</f>
        <v/>
      </c>
    </row>
    <row r="636">
      <c r="A636">
        <f>INDEX(resultados!$A$2:$ZZ$2290, 630, MATCH($B$1, resultados!$A$1:$ZZ$1, 0))</f>
        <v/>
      </c>
      <c r="B636">
        <f>INDEX(resultados!$A$2:$ZZ$2290, 630, MATCH($B$2, resultados!$A$1:$ZZ$1, 0))</f>
        <v/>
      </c>
      <c r="C636">
        <f>INDEX(resultados!$A$2:$ZZ$2290, 630, MATCH($B$3, resultados!$A$1:$ZZ$1, 0))</f>
        <v/>
      </c>
    </row>
    <row r="637">
      <c r="A637">
        <f>INDEX(resultados!$A$2:$ZZ$2290, 631, MATCH($B$1, resultados!$A$1:$ZZ$1, 0))</f>
        <v/>
      </c>
      <c r="B637">
        <f>INDEX(resultados!$A$2:$ZZ$2290, 631, MATCH($B$2, resultados!$A$1:$ZZ$1, 0))</f>
        <v/>
      </c>
      <c r="C637">
        <f>INDEX(resultados!$A$2:$ZZ$2290, 631, MATCH($B$3, resultados!$A$1:$ZZ$1, 0))</f>
        <v/>
      </c>
    </row>
    <row r="638">
      <c r="A638">
        <f>INDEX(resultados!$A$2:$ZZ$2290, 632, MATCH($B$1, resultados!$A$1:$ZZ$1, 0))</f>
        <v/>
      </c>
      <c r="B638">
        <f>INDEX(resultados!$A$2:$ZZ$2290, 632, MATCH($B$2, resultados!$A$1:$ZZ$1, 0))</f>
        <v/>
      </c>
      <c r="C638">
        <f>INDEX(resultados!$A$2:$ZZ$2290, 632, MATCH($B$3, resultados!$A$1:$ZZ$1, 0))</f>
        <v/>
      </c>
    </row>
    <row r="639">
      <c r="A639">
        <f>INDEX(resultados!$A$2:$ZZ$2290, 633, MATCH($B$1, resultados!$A$1:$ZZ$1, 0))</f>
        <v/>
      </c>
      <c r="B639">
        <f>INDEX(resultados!$A$2:$ZZ$2290, 633, MATCH($B$2, resultados!$A$1:$ZZ$1, 0))</f>
        <v/>
      </c>
      <c r="C639">
        <f>INDEX(resultados!$A$2:$ZZ$2290, 633, MATCH($B$3, resultados!$A$1:$ZZ$1, 0))</f>
        <v/>
      </c>
    </row>
    <row r="640">
      <c r="A640">
        <f>INDEX(resultados!$A$2:$ZZ$2290, 634, MATCH($B$1, resultados!$A$1:$ZZ$1, 0))</f>
        <v/>
      </c>
      <c r="B640">
        <f>INDEX(resultados!$A$2:$ZZ$2290, 634, MATCH($B$2, resultados!$A$1:$ZZ$1, 0))</f>
        <v/>
      </c>
      <c r="C640">
        <f>INDEX(resultados!$A$2:$ZZ$2290, 634, MATCH($B$3, resultados!$A$1:$ZZ$1, 0))</f>
        <v/>
      </c>
    </row>
    <row r="641">
      <c r="A641">
        <f>INDEX(resultados!$A$2:$ZZ$2290, 635, MATCH($B$1, resultados!$A$1:$ZZ$1, 0))</f>
        <v/>
      </c>
      <c r="B641">
        <f>INDEX(resultados!$A$2:$ZZ$2290, 635, MATCH($B$2, resultados!$A$1:$ZZ$1, 0))</f>
        <v/>
      </c>
      <c r="C641">
        <f>INDEX(resultados!$A$2:$ZZ$2290, 635, MATCH($B$3, resultados!$A$1:$ZZ$1, 0))</f>
        <v/>
      </c>
    </row>
    <row r="642">
      <c r="A642">
        <f>INDEX(resultados!$A$2:$ZZ$2290, 636, MATCH($B$1, resultados!$A$1:$ZZ$1, 0))</f>
        <v/>
      </c>
      <c r="B642">
        <f>INDEX(resultados!$A$2:$ZZ$2290, 636, MATCH($B$2, resultados!$A$1:$ZZ$1, 0))</f>
        <v/>
      </c>
      <c r="C642">
        <f>INDEX(resultados!$A$2:$ZZ$2290, 636, MATCH($B$3, resultados!$A$1:$ZZ$1, 0))</f>
        <v/>
      </c>
    </row>
    <row r="643">
      <c r="A643">
        <f>INDEX(resultados!$A$2:$ZZ$2290, 637, MATCH($B$1, resultados!$A$1:$ZZ$1, 0))</f>
        <v/>
      </c>
      <c r="B643">
        <f>INDEX(resultados!$A$2:$ZZ$2290, 637, MATCH($B$2, resultados!$A$1:$ZZ$1, 0))</f>
        <v/>
      </c>
      <c r="C643">
        <f>INDEX(resultados!$A$2:$ZZ$2290, 637, MATCH($B$3, resultados!$A$1:$ZZ$1, 0))</f>
        <v/>
      </c>
    </row>
    <row r="644">
      <c r="A644">
        <f>INDEX(resultados!$A$2:$ZZ$2290, 638, MATCH($B$1, resultados!$A$1:$ZZ$1, 0))</f>
        <v/>
      </c>
      <c r="B644">
        <f>INDEX(resultados!$A$2:$ZZ$2290, 638, MATCH($B$2, resultados!$A$1:$ZZ$1, 0))</f>
        <v/>
      </c>
      <c r="C644">
        <f>INDEX(resultados!$A$2:$ZZ$2290, 638, MATCH($B$3, resultados!$A$1:$ZZ$1, 0))</f>
        <v/>
      </c>
    </row>
    <row r="645">
      <c r="A645">
        <f>INDEX(resultados!$A$2:$ZZ$2290, 639, MATCH($B$1, resultados!$A$1:$ZZ$1, 0))</f>
        <v/>
      </c>
      <c r="B645">
        <f>INDEX(resultados!$A$2:$ZZ$2290, 639, MATCH($B$2, resultados!$A$1:$ZZ$1, 0))</f>
        <v/>
      </c>
      <c r="C645">
        <f>INDEX(resultados!$A$2:$ZZ$2290, 639, MATCH($B$3, resultados!$A$1:$ZZ$1, 0))</f>
        <v/>
      </c>
    </row>
    <row r="646">
      <c r="A646">
        <f>INDEX(resultados!$A$2:$ZZ$2290, 640, MATCH($B$1, resultados!$A$1:$ZZ$1, 0))</f>
        <v/>
      </c>
      <c r="B646">
        <f>INDEX(resultados!$A$2:$ZZ$2290, 640, MATCH($B$2, resultados!$A$1:$ZZ$1, 0))</f>
        <v/>
      </c>
      <c r="C646">
        <f>INDEX(resultados!$A$2:$ZZ$2290, 640, MATCH($B$3, resultados!$A$1:$ZZ$1, 0))</f>
        <v/>
      </c>
    </row>
    <row r="647">
      <c r="A647">
        <f>INDEX(resultados!$A$2:$ZZ$2290, 641, MATCH($B$1, resultados!$A$1:$ZZ$1, 0))</f>
        <v/>
      </c>
      <c r="B647">
        <f>INDEX(resultados!$A$2:$ZZ$2290, 641, MATCH($B$2, resultados!$A$1:$ZZ$1, 0))</f>
        <v/>
      </c>
      <c r="C647">
        <f>INDEX(resultados!$A$2:$ZZ$2290, 641, MATCH($B$3, resultados!$A$1:$ZZ$1, 0))</f>
        <v/>
      </c>
    </row>
    <row r="648">
      <c r="A648">
        <f>INDEX(resultados!$A$2:$ZZ$2290, 642, MATCH($B$1, resultados!$A$1:$ZZ$1, 0))</f>
        <v/>
      </c>
      <c r="B648">
        <f>INDEX(resultados!$A$2:$ZZ$2290, 642, MATCH($B$2, resultados!$A$1:$ZZ$1, 0))</f>
        <v/>
      </c>
      <c r="C648">
        <f>INDEX(resultados!$A$2:$ZZ$2290, 642, MATCH($B$3, resultados!$A$1:$ZZ$1, 0))</f>
        <v/>
      </c>
    </row>
    <row r="649">
      <c r="A649">
        <f>INDEX(resultados!$A$2:$ZZ$2290, 643, MATCH($B$1, resultados!$A$1:$ZZ$1, 0))</f>
        <v/>
      </c>
      <c r="B649">
        <f>INDEX(resultados!$A$2:$ZZ$2290, 643, MATCH($B$2, resultados!$A$1:$ZZ$1, 0))</f>
        <v/>
      </c>
      <c r="C649">
        <f>INDEX(resultados!$A$2:$ZZ$2290, 643, MATCH($B$3, resultados!$A$1:$ZZ$1, 0))</f>
        <v/>
      </c>
    </row>
    <row r="650">
      <c r="A650">
        <f>INDEX(resultados!$A$2:$ZZ$2290, 644, MATCH($B$1, resultados!$A$1:$ZZ$1, 0))</f>
        <v/>
      </c>
      <c r="B650">
        <f>INDEX(resultados!$A$2:$ZZ$2290, 644, MATCH($B$2, resultados!$A$1:$ZZ$1, 0))</f>
        <v/>
      </c>
      <c r="C650">
        <f>INDEX(resultados!$A$2:$ZZ$2290, 644, MATCH($B$3, resultados!$A$1:$ZZ$1, 0))</f>
        <v/>
      </c>
    </row>
    <row r="651">
      <c r="A651">
        <f>INDEX(resultados!$A$2:$ZZ$2290, 645, MATCH($B$1, resultados!$A$1:$ZZ$1, 0))</f>
        <v/>
      </c>
      <c r="B651">
        <f>INDEX(resultados!$A$2:$ZZ$2290, 645, MATCH($B$2, resultados!$A$1:$ZZ$1, 0))</f>
        <v/>
      </c>
      <c r="C651">
        <f>INDEX(resultados!$A$2:$ZZ$2290, 645, MATCH($B$3, resultados!$A$1:$ZZ$1, 0))</f>
        <v/>
      </c>
    </row>
    <row r="652">
      <c r="A652">
        <f>INDEX(resultados!$A$2:$ZZ$2290, 646, MATCH($B$1, resultados!$A$1:$ZZ$1, 0))</f>
        <v/>
      </c>
      <c r="B652">
        <f>INDEX(resultados!$A$2:$ZZ$2290, 646, MATCH($B$2, resultados!$A$1:$ZZ$1, 0))</f>
        <v/>
      </c>
      <c r="C652">
        <f>INDEX(resultados!$A$2:$ZZ$2290, 646, MATCH($B$3, resultados!$A$1:$ZZ$1, 0))</f>
        <v/>
      </c>
    </row>
    <row r="653">
      <c r="A653">
        <f>INDEX(resultados!$A$2:$ZZ$2290, 647, MATCH($B$1, resultados!$A$1:$ZZ$1, 0))</f>
        <v/>
      </c>
      <c r="B653">
        <f>INDEX(resultados!$A$2:$ZZ$2290, 647, MATCH($B$2, resultados!$A$1:$ZZ$1, 0))</f>
        <v/>
      </c>
      <c r="C653">
        <f>INDEX(resultados!$A$2:$ZZ$2290, 647, MATCH($B$3, resultados!$A$1:$ZZ$1, 0))</f>
        <v/>
      </c>
    </row>
    <row r="654">
      <c r="A654">
        <f>INDEX(resultados!$A$2:$ZZ$2290, 648, MATCH($B$1, resultados!$A$1:$ZZ$1, 0))</f>
        <v/>
      </c>
      <c r="B654">
        <f>INDEX(resultados!$A$2:$ZZ$2290, 648, MATCH($B$2, resultados!$A$1:$ZZ$1, 0))</f>
        <v/>
      </c>
      <c r="C654">
        <f>INDEX(resultados!$A$2:$ZZ$2290, 648, MATCH($B$3, resultados!$A$1:$ZZ$1, 0))</f>
        <v/>
      </c>
    </row>
    <row r="655">
      <c r="A655">
        <f>INDEX(resultados!$A$2:$ZZ$2290, 649, MATCH($B$1, resultados!$A$1:$ZZ$1, 0))</f>
        <v/>
      </c>
      <c r="B655">
        <f>INDEX(resultados!$A$2:$ZZ$2290, 649, MATCH($B$2, resultados!$A$1:$ZZ$1, 0))</f>
        <v/>
      </c>
      <c r="C655">
        <f>INDEX(resultados!$A$2:$ZZ$2290, 649, MATCH($B$3, resultados!$A$1:$ZZ$1, 0))</f>
        <v/>
      </c>
    </row>
    <row r="656">
      <c r="A656">
        <f>INDEX(resultados!$A$2:$ZZ$2290, 650, MATCH($B$1, resultados!$A$1:$ZZ$1, 0))</f>
        <v/>
      </c>
      <c r="B656">
        <f>INDEX(resultados!$A$2:$ZZ$2290, 650, MATCH($B$2, resultados!$A$1:$ZZ$1, 0))</f>
        <v/>
      </c>
      <c r="C656">
        <f>INDEX(resultados!$A$2:$ZZ$2290, 650, MATCH($B$3, resultados!$A$1:$ZZ$1, 0))</f>
        <v/>
      </c>
    </row>
    <row r="657">
      <c r="A657">
        <f>INDEX(resultados!$A$2:$ZZ$2290, 651, MATCH($B$1, resultados!$A$1:$ZZ$1, 0))</f>
        <v/>
      </c>
      <c r="B657">
        <f>INDEX(resultados!$A$2:$ZZ$2290, 651, MATCH($B$2, resultados!$A$1:$ZZ$1, 0))</f>
        <v/>
      </c>
      <c r="C657">
        <f>INDEX(resultados!$A$2:$ZZ$2290, 651, MATCH($B$3, resultados!$A$1:$ZZ$1, 0))</f>
        <v/>
      </c>
    </row>
    <row r="658">
      <c r="A658">
        <f>INDEX(resultados!$A$2:$ZZ$2290, 652, MATCH($B$1, resultados!$A$1:$ZZ$1, 0))</f>
        <v/>
      </c>
      <c r="B658">
        <f>INDEX(resultados!$A$2:$ZZ$2290, 652, MATCH($B$2, resultados!$A$1:$ZZ$1, 0))</f>
        <v/>
      </c>
      <c r="C658">
        <f>INDEX(resultados!$A$2:$ZZ$2290, 652, MATCH($B$3, resultados!$A$1:$ZZ$1, 0))</f>
        <v/>
      </c>
    </row>
    <row r="659">
      <c r="A659">
        <f>INDEX(resultados!$A$2:$ZZ$2290, 653, MATCH($B$1, resultados!$A$1:$ZZ$1, 0))</f>
        <v/>
      </c>
      <c r="B659">
        <f>INDEX(resultados!$A$2:$ZZ$2290, 653, MATCH($B$2, resultados!$A$1:$ZZ$1, 0))</f>
        <v/>
      </c>
      <c r="C659">
        <f>INDEX(resultados!$A$2:$ZZ$2290, 653, MATCH($B$3, resultados!$A$1:$ZZ$1, 0))</f>
        <v/>
      </c>
    </row>
    <row r="660">
      <c r="A660">
        <f>INDEX(resultados!$A$2:$ZZ$2290, 654, MATCH($B$1, resultados!$A$1:$ZZ$1, 0))</f>
        <v/>
      </c>
      <c r="B660">
        <f>INDEX(resultados!$A$2:$ZZ$2290, 654, MATCH($B$2, resultados!$A$1:$ZZ$1, 0))</f>
        <v/>
      </c>
      <c r="C660">
        <f>INDEX(resultados!$A$2:$ZZ$2290, 654, MATCH($B$3, resultados!$A$1:$ZZ$1, 0))</f>
        <v/>
      </c>
    </row>
    <row r="661">
      <c r="A661">
        <f>INDEX(resultados!$A$2:$ZZ$2290, 655, MATCH($B$1, resultados!$A$1:$ZZ$1, 0))</f>
        <v/>
      </c>
      <c r="B661">
        <f>INDEX(resultados!$A$2:$ZZ$2290, 655, MATCH($B$2, resultados!$A$1:$ZZ$1, 0))</f>
        <v/>
      </c>
      <c r="C661">
        <f>INDEX(resultados!$A$2:$ZZ$2290, 655, MATCH($B$3, resultados!$A$1:$ZZ$1, 0))</f>
        <v/>
      </c>
    </row>
    <row r="662">
      <c r="A662">
        <f>INDEX(resultados!$A$2:$ZZ$2290, 656, MATCH($B$1, resultados!$A$1:$ZZ$1, 0))</f>
        <v/>
      </c>
      <c r="B662">
        <f>INDEX(resultados!$A$2:$ZZ$2290, 656, MATCH($B$2, resultados!$A$1:$ZZ$1, 0))</f>
        <v/>
      </c>
      <c r="C662">
        <f>INDEX(resultados!$A$2:$ZZ$2290, 656, MATCH($B$3, resultados!$A$1:$ZZ$1, 0))</f>
        <v/>
      </c>
    </row>
    <row r="663">
      <c r="A663">
        <f>INDEX(resultados!$A$2:$ZZ$2290, 657, MATCH($B$1, resultados!$A$1:$ZZ$1, 0))</f>
        <v/>
      </c>
      <c r="B663">
        <f>INDEX(resultados!$A$2:$ZZ$2290, 657, MATCH($B$2, resultados!$A$1:$ZZ$1, 0))</f>
        <v/>
      </c>
      <c r="C663">
        <f>INDEX(resultados!$A$2:$ZZ$2290, 657, MATCH($B$3, resultados!$A$1:$ZZ$1, 0))</f>
        <v/>
      </c>
    </row>
    <row r="664">
      <c r="A664">
        <f>INDEX(resultados!$A$2:$ZZ$2290, 658, MATCH($B$1, resultados!$A$1:$ZZ$1, 0))</f>
        <v/>
      </c>
      <c r="B664">
        <f>INDEX(resultados!$A$2:$ZZ$2290, 658, MATCH($B$2, resultados!$A$1:$ZZ$1, 0))</f>
        <v/>
      </c>
      <c r="C664">
        <f>INDEX(resultados!$A$2:$ZZ$2290, 658, MATCH($B$3, resultados!$A$1:$ZZ$1, 0))</f>
        <v/>
      </c>
    </row>
    <row r="665">
      <c r="A665">
        <f>INDEX(resultados!$A$2:$ZZ$2290, 659, MATCH($B$1, resultados!$A$1:$ZZ$1, 0))</f>
        <v/>
      </c>
      <c r="B665">
        <f>INDEX(resultados!$A$2:$ZZ$2290, 659, MATCH($B$2, resultados!$A$1:$ZZ$1, 0))</f>
        <v/>
      </c>
      <c r="C665">
        <f>INDEX(resultados!$A$2:$ZZ$2290, 659, MATCH($B$3, resultados!$A$1:$ZZ$1, 0))</f>
        <v/>
      </c>
    </row>
    <row r="666">
      <c r="A666">
        <f>INDEX(resultados!$A$2:$ZZ$2290, 660, MATCH($B$1, resultados!$A$1:$ZZ$1, 0))</f>
        <v/>
      </c>
      <c r="B666">
        <f>INDEX(resultados!$A$2:$ZZ$2290, 660, MATCH($B$2, resultados!$A$1:$ZZ$1, 0))</f>
        <v/>
      </c>
      <c r="C666">
        <f>INDEX(resultados!$A$2:$ZZ$2290, 660, MATCH($B$3, resultados!$A$1:$ZZ$1, 0))</f>
        <v/>
      </c>
    </row>
    <row r="667">
      <c r="A667">
        <f>INDEX(resultados!$A$2:$ZZ$2290, 661, MATCH($B$1, resultados!$A$1:$ZZ$1, 0))</f>
        <v/>
      </c>
      <c r="B667">
        <f>INDEX(resultados!$A$2:$ZZ$2290, 661, MATCH($B$2, resultados!$A$1:$ZZ$1, 0))</f>
        <v/>
      </c>
      <c r="C667">
        <f>INDEX(resultados!$A$2:$ZZ$2290, 661, MATCH($B$3, resultados!$A$1:$ZZ$1, 0))</f>
        <v/>
      </c>
    </row>
    <row r="668">
      <c r="A668">
        <f>INDEX(resultados!$A$2:$ZZ$2290, 662, MATCH($B$1, resultados!$A$1:$ZZ$1, 0))</f>
        <v/>
      </c>
      <c r="B668">
        <f>INDEX(resultados!$A$2:$ZZ$2290, 662, MATCH($B$2, resultados!$A$1:$ZZ$1, 0))</f>
        <v/>
      </c>
      <c r="C668">
        <f>INDEX(resultados!$A$2:$ZZ$2290, 662, MATCH($B$3, resultados!$A$1:$ZZ$1, 0))</f>
        <v/>
      </c>
    </row>
    <row r="669">
      <c r="A669">
        <f>INDEX(resultados!$A$2:$ZZ$2290, 663, MATCH($B$1, resultados!$A$1:$ZZ$1, 0))</f>
        <v/>
      </c>
      <c r="B669">
        <f>INDEX(resultados!$A$2:$ZZ$2290, 663, MATCH($B$2, resultados!$A$1:$ZZ$1, 0))</f>
        <v/>
      </c>
      <c r="C669">
        <f>INDEX(resultados!$A$2:$ZZ$2290, 663, MATCH($B$3, resultados!$A$1:$ZZ$1, 0))</f>
        <v/>
      </c>
    </row>
    <row r="670">
      <c r="A670">
        <f>INDEX(resultados!$A$2:$ZZ$2290, 664, MATCH($B$1, resultados!$A$1:$ZZ$1, 0))</f>
        <v/>
      </c>
      <c r="B670">
        <f>INDEX(resultados!$A$2:$ZZ$2290, 664, MATCH($B$2, resultados!$A$1:$ZZ$1, 0))</f>
        <v/>
      </c>
      <c r="C670">
        <f>INDEX(resultados!$A$2:$ZZ$2290, 664, MATCH($B$3, resultados!$A$1:$ZZ$1, 0))</f>
        <v/>
      </c>
    </row>
    <row r="671">
      <c r="A671">
        <f>INDEX(resultados!$A$2:$ZZ$2290, 665, MATCH($B$1, resultados!$A$1:$ZZ$1, 0))</f>
        <v/>
      </c>
      <c r="B671">
        <f>INDEX(resultados!$A$2:$ZZ$2290, 665, MATCH($B$2, resultados!$A$1:$ZZ$1, 0))</f>
        <v/>
      </c>
      <c r="C671">
        <f>INDEX(resultados!$A$2:$ZZ$2290, 665, MATCH($B$3, resultados!$A$1:$ZZ$1, 0))</f>
        <v/>
      </c>
    </row>
    <row r="672">
      <c r="A672">
        <f>INDEX(resultados!$A$2:$ZZ$2290, 666, MATCH($B$1, resultados!$A$1:$ZZ$1, 0))</f>
        <v/>
      </c>
      <c r="B672">
        <f>INDEX(resultados!$A$2:$ZZ$2290, 666, MATCH($B$2, resultados!$A$1:$ZZ$1, 0))</f>
        <v/>
      </c>
      <c r="C672">
        <f>INDEX(resultados!$A$2:$ZZ$2290, 666, MATCH($B$3, resultados!$A$1:$ZZ$1, 0))</f>
        <v/>
      </c>
    </row>
    <row r="673">
      <c r="A673">
        <f>INDEX(resultados!$A$2:$ZZ$2290, 667, MATCH($B$1, resultados!$A$1:$ZZ$1, 0))</f>
        <v/>
      </c>
      <c r="B673">
        <f>INDEX(resultados!$A$2:$ZZ$2290, 667, MATCH($B$2, resultados!$A$1:$ZZ$1, 0))</f>
        <v/>
      </c>
      <c r="C673">
        <f>INDEX(resultados!$A$2:$ZZ$2290, 667, MATCH($B$3, resultados!$A$1:$ZZ$1, 0))</f>
        <v/>
      </c>
    </row>
    <row r="674">
      <c r="A674">
        <f>INDEX(resultados!$A$2:$ZZ$2290, 668, MATCH($B$1, resultados!$A$1:$ZZ$1, 0))</f>
        <v/>
      </c>
      <c r="B674">
        <f>INDEX(resultados!$A$2:$ZZ$2290, 668, MATCH($B$2, resultados!$A$1:$ZZ$1, 0))</f>
        <v/>
      </c>
      <c r="C674">
        <f>INDEX(resultados!$A$2:$ZZ$2290, 668, MATCH($B$3, resultados!$A$1:$ZZ$1, 0))</f>
        <v/>
      </c>
    </row>
    <row r="675">
      <c r="A675">
        <f>INDEX(resultados!$A$2:$ZZ$2290, 669, MATCH($B$1, resultados!$A$1:$ZZ$1, 0))</f>
        <v/>
      </c>
      <c r="B675">
        <f>INDEX(resultados!$A$2:$ZZ$2290, 669, MATCH($B$2, resultados!$A$1:$ZZ$1, 0))</f>
        <v/>
      </c>
      <c r="C675">
        <f>INDEX(resultados!$A$2:$ZZ$2290, 669, MATCH($B$3, resultados!$A$1:$ZZ$1, 0))</f>
        <v/>
      </c>
    </row>
    <row r="676">
      <c r="A676">
        <f>INDEX(resultados!$A$2:$ZZ$2290, 670, MATCH($B$1, resultados!$A$1:$ZZ$1, 0))</f>
        <v/>
      </c>
      <c r="B676">
        <f>INDEX(resultados!$A$2:$ZZ$2290, 670, MATCH($B$2, resultados!$A$1:$ZZ$1, 0))</f>
        <v/>
      </c>
      <c r="C676">
        <f>INDEX(resultados!$A$2:$ZZ$2290, 670, MATCH($B$3, resultados!$A$1:$ZZ$1, 0))</f>
        <v/>
      </c>
    </row>
    <row r="677">
      <c r="A677">
        <f>INDEX(resultados!$A$2:$ZZ$2290, 671, MATCH($B$1, resultados!$A$1:$ZZ$1, 0))</f>
        <v/>
      </c>
      <c r="B677">
        <f>INDEX(resultados!$A$2:$ZZ$2290, 671, MATCH($B$2, resultados!$A$1:$ZZ$1, 0))</f>
        <v/>
      </c>
      <c r="C677">
        <f>INDEX(resultados!$A$2:$ZZ$2290, 671, MATCH($B$3, resultados!$A$1:$ZZ$1, 0))</f>
        <v/>
      </c>
    </row>
    <row r="678">
      <c r="A678">
        <f>INDEX(resultados!$A$2:$ZZ$2290, 672, MATCH($B$1, resultados!$A$1:$ZZ$1, 0))</f>
        <v/>
      </c>
      <c r="B678">
        <f>INDEX(resultados!$A$2:$ZZ$2290, 672, MATCH($B$2, resultados!$A$1:$ZZ$1, 0))</f>
        <v/>
      </c>
      <c r="C678">
        <f>INDEX(resultados!$A$2:$ZZ$2290, 672, MATCH($B$3, resultados!$A$1:$ZZ$1, 0))</f>
        <v/>
      </c>
    </row>
    <row r="679">
      <c r="A679">
        <f>INDEX(resultados!$A$2:$ZZ$2290, 673, MATCH($B$1, resultados!$A$1:$ZZ$1, 0))</f>
        <v/>
      </c>
      <c r="B679">
        <f>INDEX(resultados!$A$2:$ZZ$2290, 673, MATCH($B$2, resultados!$A$1:$ZZ$1, 0))</f>
        <v/>
      </c>
      <c r="C679">
        <f>INDEX(resultados!$A$2:$ZZ$2290, 673, MATCH($B$3, resultados!$A$1:$ZZ$1, 0))</f>
        <v/>
      </c>
    </row>
    <row r="680">
      <c r="A680">
        <f>INDEX(resultados!$A$2:$ZZ$2290, 674, MATCH($B$1, resultados!$A$1:$ZZ$1, 0))</f>
        <v/>
      </c>
      <c r="B680">
        <f>INDEX(resultados!$A$2:$ZZ$2290, 674, MATCH($B$2, resultados!$A$1:$ZZ$1, 0))</f>
        <v/>
      </c>
      <c r="C680">
        <f>INDEX(resultados!$A$2:$ZZ$2290, 674, MATCH($B$3, resultados!$A$1:$ZZ$1, 0))</f>
        <v/>
      </c>
    </row>
    <row r="681">
      <c r="A681">
        <f>INDEX(resultados!$A$2:$ZZ$2290, 675, MATCH($B$1, resultados!$A$1:$ZZ$1, 0))</f>
        <v/>
      </c>
      <c r="B681">
        <f>INDEX(resultados!$A$2:$ZZ$2290, 675, MATCH($B$2, resultados!$A$1:$ZZ$1, 0))</f>
        <v/>
      </c>
      <c r="C681">
        <f>INDEX(resultados!$A$2:$ZZ$2290, 675, MATCH($B$3, resultados!$A$1:$ZZ$1, 0))</f>
        <v/>
      </c>
    </row>
    <row r="682">
      <c r="A682">
        <f>INDEX(resultados!$A$2:$ZZ$2290, 676, MATCH($B$1, resultados!$A$1:$ZZ$1, 0))</f>
        <v/>
      </c>
      <c r="B682">
        <f>INDEX(resultados!$A$2:$ZZ$2290, 676, MATCH($B$2, resultados!$A$1:$ZZ$1, 0))</f>
        <v/>
      </c>
      <c r="C682">
        <f>INDEX(resultados!$A$2:$ZZ$2290, 676, MATCH($B$3, resultados!$A$1:$ZZ$1, 0))</f>
        <v/>
      </c>
    </row>
    <row r="683">
      <c r="A683">
        <f>INDEX(resultados!$A$2:$ZZ$2290, 677, MATCH($B$1, resultados!$A$1:$ZZ$1, 0))</f>
        <v/>
      </c>
      <c r="B683">
        <f>INDEX(resultados!$A$2:$ZZ$2290, 677, MATCH($B$2, resultados!$A$1:$ZZ$1, 0))</f>
        <v/>
      </c>
      <c r="C683">
        <f>INDEX(resultados!$A$2:$ZZ$2290, 677, MATCH($B$3, resultados!$A$1:$ZZ$1, 0))</f>
        <v/>
      </c>
    </row>
    <row r="684">
      <c r="A684">
        <f>INDEX(resultados!$A$2:$ZZ$2290, 678, MATCH($B$1, resultados!$A$1:$ZZ$1, 0))</f>
        <v/>
      </c>
      <c r="B684">
        <f>INDEX(resultados!$A$2:$ZZ$2290, 678, MATCH($B$2, resultados!$A$1:$ZZ$1, 0))</f>
        <v/>
      </c>
      <c r="C684">
        <f>INDEX(resultados!$A$2:$ZZ$2290, 678, MATCH($B$3, resultados!$A$1:$ZZ$1, 0))</f>
        <v/>
      </c>
    </row>
    <row r="685">
      <c r="A685">
        <f>INDEX(resultados!$A$2:$ZZ$2290, 679, MATCH($B$1, resultados!$A$1:$ZZ$1, 0))</f>
        <v/>
      </c>
      <c r="B685">
        <f>INDEX(resultados!$A$2:$ZZ$2290, 679, MATCH($B$2, resultados!$A$1:$ZZ$1, 0))</f>
        <v/>
      </c>
      <c r="C685">
        <f>INDEX(resultados!$A$2:$ZZ$2290, 679, MATCH($B$3, resultados!$A$1:$ZZ$1, 0))</f>
        <v/>
      </c>
    </row>
    <row r="686">
      <c r="A686">
        <f>INDEX(resultados!$A$2:$ZZ$2290, 680, MATCH($B$1, resultados!$A$1:$ZZ$1, 0))</f>
        <v/>
      </c>
      <c r="B686">
        <f>INDEX(resultados!$A$2:$ZZ$2290, 680, MATCH($B$2, resultados!$A$1:$ZZ$1, 0))</f>
        <v/>
      </c>
      <c r="C686">
        <f>INDEX(resultados!$A$2:$ZZ$2290, 680, MATCH($B$3, resultados!$A$1:$ZZ$1, 0))</f>
        <v/>
      </c>
    </row>
    <row r="687">
      <c r="A687">
        <f>INDEX(resultados!$A$2:$ZZ$2290, 681, MATCH($B$1, resultados!$A$1:$ZZ$1, 0))</f>
        <v/>
      </c>
      <c r="B687">
        <f>INDEX(resultados!$A$2:$ZZ$2290, 681, MATCH($B$2, resultados!$A$1:$ZZ$1, 0))</f>
        <v/>
      </c>
      <c r="C687">
        <f>INDEX(resultados!$A$2:$ZZ$2290, 681, MATCH($B$3, resultados!$A$1:$ZZ$1, 0))</f>
        <v/>
      </c>
    </row>
    <row r="688">
      <c r="A688">
        <f>INDEX(resultados!$A$2:$ZZ$2290, 682, MATCH($B$1, resultados!$A$1:$ZZ$1, 0))</f>
        <v/>
      </c>
      <c r="B688">
        <f>INDEX(resultados!$A$2:$ZZ$2290, 682, MATCH($B$2, resultados!$A$1:$ZZ$1, 0))</f>
        <v/>
      </c>
      <c r="C688">
        <f>INDEX(resultados!$A$2:$ZZ$2290, 682, MATCH($B$3, resultados!$A$1:$ZZ$1, 0))</f>
        <v/>
      </c>
    </row>
    <row r="689">
      <c r="A689">
        <f>INDEX(resultados!$A$2:$ZZ$2290, 683, MATCH($B$1, resultados!$A$1:$ZZ$1, 0))</f>
        <v/>
      </c>
      <c r="B689">
        <f>INDEX(resultados!$A$2:$ZZ$2290, 683, MATCH($B$2, resultados!$A$1:$ZZ$1, 0))</f>
        <v/>
      </c>
      <c r="C689">
        <f>INDEX(resultados!$A$2:$ZZ$2290, 683, MATCH($B$3, resultados!$A$1:$ZZ$1, 0))</f>
        <v/>
      </c>
    </row>
    <row r="690">
      <c r="A690">
        <f>INDEX(resultados!$A$2:$ZZ$2290, 684, MATCH($B$1, resultados!$A$1:$ZZ$1, 0))</f>
        <v/>
      </c>
      <c r="B690">
        <f>INDEX(resultados!$A$2:$ZZ$2290, 684, MATCH($B$2, resultados!$A$1:$ZZ$1, 0))</f>
        <v/>
      </c>
      <c r="C690">
        <f>INDEX(resultados!$A$2:$ZZ$2290, 684, MATCH($B$3, resultados!$A$1:$ZZ$1, 0))</f>
        <v/>
      </c>
    </row>
    <row r="691">
      <c r="A691">
        <f>INDEX(resultados!$A$2:$ZZ$2290, 685, MATCH($B$1, resultados!$A$1:$ZZ$1, 0))</f>
        <v/>
      </c>
      <c r="B691">
        <f>INDEX(resultados!$A$2:$ZZ$2290, 685, MATCH($B$2, resultados!$A$1:$ZZ$1, 0))</f>
        <v/>
      </c>
      <c r="C691">
        <f>INDEX(resultados!$A$2:$ZZ$2290, 685, MATCH($B$3, resultados!$A$1:$ZZ$1, 0))</f>
        <v/>
      </c>
    </row>
    <row r="692">
      <c r="A692">
        <f>INDEX(resultados!$A$2:$ZZ$2290, 686, MATCH($B$1, resultados!$A$1:$ZZ$1, 0))</f>
        <v/>
      </c>
      <c r="B692">
        <f>INDEX(resultados!$A$2:$ZZ$2290, 686, MATCH($B$2, resultados!$A$1:$ZZ$1, 0))</f>
        <v/>
      </c>
      <c r="C692">
        <f>INDEX(resultados!$A$2:$ZZ$2290, 686, MATCH($B$3, resultados!$A$1:$ZZ$1, 0))</f>
        <v/>
      </c>
    </row>
    <row r="693">
      <c r="A693">
        <f>INDEX(resultados!$A$2:$ZZ$2290, 687, MATCH($B$1, resultados!$A$1:$ZZ$1, 0))</f>
        <v/>
      </c>
      <c r="B693">
        <f>INDEX(resultados!$A$2:$ZZ$2290, 687, MATCH($B$2, resultados!$A$1:$ZZ$1, 0))</f>
        <v/>
      </c>
      <c r="C693">
        <f>INDEX(resultados!$A$2:$ZZ$2290, 687, MATCH($B$3, resultados!$A$1:$ZZ$1, 0))</f>
        <v/>
      </c>
    </row>
    <row r="694">
      <c r="A694">
        <f>INDEX(resultados!$A$2:$ZZ$2290, 688, MATCH($B$1, resultados!$A$1:$ZZ$1, 0))</f>
        <v/>
      </c>
      <c r="B694">
        <f>INDEX(resultados!$A$2:$ZZ$2290, 688, MATCH($B$2, resultados!$A$1:$ZZ$1, 0))</f>
        <v/>
      </c>
      <c r="C694">
        <f>INDEX(resultados!$A$2:$ZZ$2290, 688, MATCH($B$3, resultados!$A$1:$ZZ$1, 0))</f>
        <v/>
      </c>
    </row>
    <row r="695">
      <c r="A695">
        <f>INDEX(resultados!$A$2:$ZZ$2290, 689, MATCH($B$1, resultados!$A$1:$ZZ$1, 0))</f>
        <v/>
      </c>
      <c r="B695">
        <f>INDEX(resultados!$A$2:$ZZ$2290, 689, MATCH($B$2, resultados!$A$1:$ZZ$1, 0))</f>
        <v/>
      </c>
      <c r="C695">
        <f>INDEX(resultados!$A$2:$ZZ$2290, 689, MATCH($B$3, resultados!$A$1:$ZZ$1, 0))</f>
        <v/>
      </c>
    </row>
    <row r="696">
      <c r="A696">
        <f>INDEX(resultados!$A$2:$ZZ$2290, 690, MATCH($B$1, resultados!$A$1:$ZZ$1, 0))</f>
        <v/>
      </c>
      <c r="B696">
        <f>INDEX(resultados!$A$2:$ZZ$2290, 690, MATCH($B$2, resultados!$A$1:$ZZ$1, 0))</f>
        <v/>
      </c>
      <c r="C696">
        <f>INDEX(resultados!$A$2:$ZZ$2290, 690, MATCH($B$3, resultados!$A$1:$ZZ$1, 0))</f>
        <v/>
      </c>
    </row>
    <row r="697">
      <c r="A697">
        <f>INDEX(resultados!$A$2:$ZZ$2290, 691, MATCH($B$1, resultados!$A$1:$ZZ$1, 0))</f>
        <v/>
      </c>
      <c r="B697">
        <f>INDEX(resultados!$A$2:$ZZ$2290, 691, MATCH($B$2, resultados!$A$1:$ZZ$1, 0))</f>
        <v/>
      </c>
      <c r="C697">
        <f>INDEX(resultados!$A$2:$ZZ$2290, 691, MATCH($B$3, resultados!$A$1:$ZZ$1, 0))</f>
        <v/>
      </c>
    </row>
    <row r="698">
      <c r="A698">
        <f>INDEX(resultados!$A$2:$ZZ$2290, 692, MATCH($B$1, resultados!$A$1:$ZZ$1, 0))</f>
        <v/>
      </c>
      <c r="B698">
        <f>INDEX(resultados!$A$2:$ZZ$2290, 692, MATCH($B$2, resultados!$A$1:$ZZ$1, 0))</f>
        <v/>
      </c>
      <c r="C698">
        <f>INDEX(resultados!$A$2:$ZZ$2290, 692, MATCH($B$3, resultados!$A$1:$ZZ$1, 0))</f>
        <v/>
      </c>
    </row>
    <row r="699">
      <c r="A699">
        <f>INDEX(resultados!$A$2:$ZZ$2290, 693, MATCH($B$1, resultados!$A$1:$ZZ$1, 0))</f>
        <v/>
      </c>
      <c r="B699">
        <f>INDEX(resultados!$A$2:$ZZ$2290, 693, MATCH($B$2, resultados!$A$1:$ZZ$1, 0))</f>
        <v/>
      </c>
      <c r="C699">
        <f>INDEX(resultados!$A$2:$ZZ$2290, 693, MATCH($B$3, resultados!$A$1:$ZZ$1, 0))</f>
        <v/>
      </c>
    </row>
    <row r="700">
      <c r="A700">
        <f>INDEX(resultados!$A$2:$ZZ$2290, 694, MATCH($B$1, resultados!$A$1:$ZZ$1, 0))</f>
        <v/>
      </c>
      <c r="B700">
        <f>INDEX(resultados!$A$2:$ZZ$2290, 694, MATCH($B$2, resultados!$A$1:$ZZ$1, 0))</f>
        <v/>
      </c>
      <c r="C700">
        <f>INDEX(resultados!$A$2:$ZZ$2290, 694, MATCH($B$3, resultados!$A$1:$ZZ$1, 0))</f>
        <v/>
      </c>
    </row>
    <row r="701">
      <c r="A701">
        <f>INDEX(resultados!$A$2:$ZZ$2290, 695, MATCH($B$1, resultados!$A$1:$ZZ$1, 0))</f>
        <v/>
      </c>
      <c r="B701">
        <f>INDEX(resultados!$A$2:$ZZ$2290, 695, MATCH($B$2, resultados!$A$1:$ZZ$1, 0))</f>
        <v/>
      </c>
      <c r="C701">
        <f>INDEX(resultados!$A$2:$ZZ$2290, 695, MATCH($B$3, resultados!$A$1:$ZZ$1, 0))</f>
        <v/>
      </c>
    </row>
    <row r="702">
      <c r="A702">
        <f>INDEX(resultados!$A$2:$ZZ$2290, 696, MATCH($B$1, resultados!$A$1:$ZZ$1, 0))</f>
        <v/>
      </c>
      <c r="B702">
        <f>INDEX(resultados!$A$2:$ZZ$2290, 696, MATCH($B$2, resultados!$A$1:$ZZ$1, 0))</f>
        <v/>
      </c>
      <c r="C702">
        <f>INDEX(resultados!$A$2:$ZZ$2290, 696, MATCH($B$3, resultados!$A$1:$ZZ$1, 0))</f>
        <v/>
      </c>
    </row>
    <row r="703">
      <c r="A703">
        <f>INDEX(resultados!$A$2:$ZZ$2290, 697, MATCH($B$1, resultados!$A$1:$ZZ$1, 0))</f>
        <v/>
      </c>
      <c r="B703">
        <f>INDEX(resultados!$A$2:$ZZ$2290, 697, MATCH($B$2, resultados!$A$1:$ZZ$1, 0))</f>
        <v/>
      </c>
      <c r="C703">
        <f>INDEX(resultados!$A$2:$ZZ$2290, 697, MATCH($B$3, resultados!$A$1:$ZZ$1, 0))</f>
        <v/>
      </c>
    </row>
    <row r="704">
      <c r="A704">
        <f>INDEX(resultados!$A$2:$ZZ$2290, 698, MATCH($B$1, resultados!$A$1:$ZZ$1, 0))</f>
        <v/>
      </c>
      <c r="B704">
        <f>INDEX(resultados!$A$2:$ZZ$2290, 698, MATCH($B$2, resultados!$A$1:$ZZ$1, 0))</f>
        <v/>
      </c>
      <c r="C704">
        <f>INDEX(resultados!$A$2:$ZZ$2290, 698, MATCH($B$3, resultados!$A$1:$ZZ$1, 0))</f>
        <v/>
      </c>
    </row>
    <row r="705">
      <c r="A705">
        <f>INDEX(resultados!$A$2:$ZZ$2290, 699, MATCH($B$1, resultados!$A$1:$ZZ$1, 0))</f>
        <v/>
      </c>
      <c r="B705">
        <f>INDEX(resultados!$A$2:$ZZ$2290, 699, MATCH($B$2, resultados!$A$1:$ZZ$1, 0))</f>
        <v/>
      </c>
      <c r="C705">
        <f>INDEX(resultados!$A$2:$ZZ$2290, 699, MATCH($B$3, resultados!$A$1:$ZZ$1, 0))</f>
        <v/>
      </c>
    </row>
    <row r="706">
      <c r="A706">
        <f>INDEX(resultados!$A$2:$ZZ$2290, 700, MATCH($B$1, resultados!$A$1:$ZZ$1, 0))</f>
        <v/>
      </c>
      <c r="B706">
        <f>INDEX(resultados!$A$2:$ZZ$2290, 700, MATCH($B$2, resultados!$A$1:$ZZ$1, 0))</f>
        <v/>
      </c>
      <c r="C706">
        <f>INDEX(resultados!$A$2:$ZZ$2290, 700, MATCH($B$3, resultados!$A$1:$ZZ$1, 0))</f>
        <v/>
      </c>
    </row>
    <row r="707">
      <c r="A707">
        <f>INDEX(resultados!$A$2:$ZZ$2290, 701, MATCH($B$1, resultados!$A$1:$ZZ$1, 0))</f>
        <v/>
      </c>
      <c r="B707">
        <f>INDEX(resultados!$A$2:$ZZ$2290, 701, MATCH($B$2, resultados!$A$1:$ZZ$1, 0))</f>
        <v/>
      </c>
      <c r="C707">
        <f>INDEX(resultados!$A$2:$ZZ$2290, 701, MATCH($B$3, resultados!$A$1:$ZZ$1, 0))</f>
        <v/>
      </c>
    </row>
    <row r="708">
      <c r="A708">
        <f>INDEX(resultados!$A$2:$ZZ$2290, 702, MATCH($B$1, resultados!$A$1:$ZZ$1, 0))</f>
        <v/>
      </c>
      <c r="B708">
        <f>INDEX(resultados!$A$2:$ZZ$2290, 702, MATCH($B$2, resultados!$A$1:$ZZ$1, 0))</f>
        <v/>
      </c>
      <c r="C708">
        <f>INDEX(resultados!$A$2:$ZZ$2290, 702, MATCH($B$3, resultados!$A$1:$ZZ$1, 0))</f>
        <v/>
      </c>
    </row>
    <row r="709">
      <c r="A709">
        <f>INDEX(resultados!$A$2:$ZZ$2290, 703, MATCH($B$1, resultados!$A$1:$ZZ$1, 0))</f>
        <v/>
      </c>
      <c r="B709">
        <f>INDEX(resultados!$A$2:$ZZ$2290, 703, MATCH($B$2, resultados!$A$1:$ZZ$1, 0))</f>
        <v/>
      </c>
      <c r="C709">
        <f>INDEX(resultados!$A$2:$ZZ$2290, 703, MATCH($B$3, resultados!$A$1:$ZZ$1, 0))</f>
        <v/>
      </c>
    </row>
    <row r="710">
      <c r="A710">
        <f>INDEX(resultados!$A$2:$ZZ$2290, 704, MATCH($B$1, resultados!$A$1:$ZZ$1, 0))</f>
        <v/>
      </c>
      <c r="B710">
        <f>INDEX(resultados!$A$2:$ZZ$2290, 704, MATCH($B$2, resultados!$A$1:$ZZ$1, 0))</f>
        <v/>
      </c>
      <c r="C710">
        <f>INDEX(resultados!$A$2:$ZZ$2290, 704, MATCH($B$3, resultados!$A$1:$ZZ$1, 0))</f>
        <v/>
      </c>
    </row>
    <row r="711">
      <c r="A711">
        <f>INDEX(resultados!$A$2:$ZZ$2290, 705, MATCH($B$1, resultados!$A$1:$ZZ$1, 0))</f>
        <v/>
      </c>
      <c r="B711">
        <f>INDEX(resultados!$A$2:$ZZ$2290, 705, MATCH($B$2, resultados!$A$1:$ZZ$1, 0))</f>
        <v/>
      </c>
      <c r="C711">
        <f>INDEX(resultados!$A$2:$ZZ$2290, 705, MATCH($B$3, resultados!$A$1:$ZZ$1, 0))</f>
        <v/>
      </c>
    </row>
    <row r="712">
      <c r="A712">
        <f>INDEX(resultados!$A$2:$ZZ$2290, 706, MATCH($B$1, resultados!$A$1:$ZZ$1, 0))</f>
        <v/>
      </c>
      <c r="B712">
        <f>INDEX(resultados!$A$2:$ZZ$2290, 706, MATCH($B$2, resultados!$A$1:$ZZ$1, 0))</f>
        <v/>
      </c>
      <c r="C712">
        <f>INDEX(resultados!$A$2:$ZZ$2290, 706, MATCH($B$3, resultados!$A$1:$ZZ$1, 0))</f>
        <v/>
      </c>
    </row>
    <row r="713">
      <c r="A713">
        <f>INDEX(resultados!$A$2:$ZZ$2290, 707, MATCH($B$1, resultados!$A$1:$ZZ$1, 0))</f>
        <v/>
      </c>
      <c r="B713">
        <f>INDEX(resultados!$A$2:$ZZ$2290, 707, MATCH($B$2, resultados!$A$1:$ZZ$1, 0))</f>
        <v/>
      </c>
      <c r="C713">
        <f>INDEX(resultados!$A$2:$ZZ$2290, 707, MATCH($B$3, resultados!$A$1:$ZZ$1, 0))</f>
        <v/>
      </c>
    </row>
    <row r="714">
      <c r="A714">
        <f>INDEX(resultados!$A$2:$ZZ$2290, 708, MATCH($B$1, resultados!$A$1:$ZZ$1, 0))</f>
        <v/>
      </c>
      <c r="B714">
        <f>INDEX(resultados!$A$2:$ZZ$2290, 708, MATCH($B$2, resultados!$A$1:$ZZ$1, 0))</f>
        <v/>
      </c>
      <c r="C714">
        <f>INDEX(resultados!$A$2:$ZZ$2290, 708, MATCH($B$3, resultados!$A$1:$ZZ$1, 0))</f>
        <v/>
      </c>
    </row>
    <row r="715">
      <c r="A715">
        <f>INDEX(resultados!$A$2:$ZZ$2290, 709, MATCH($B$1, resultados!$A$1:$ZZ$1, 0))</f>
        <v/>
      </c>
      <c r="B715">
        <f>INDEX(resultados!$A$2:$ZZ$2290, 709, MATCH($B$2, resultados!$A$1:$ZZ$1, 0))</f>
        <v/>
      </c>
      <c r="C715">
        <f>INDEX(resultados!$A$2:$ZZ$2290, 709, MATCH($B$3, resultados!$A$1:$ZZ$1, 0))</f>
        <v/>
      </c>
    </row>
    <row r="716">
      <c r="A716">
        <f>INDEX(resultados!$A$2:$ZZ$2290, 710, MATCH($B$1, resultados!$A$1:$ZZ$1, 0))</f>
        <v/>
      </c>
      <c r="B716">
        <f>INDEX(resultados!$A$2:$ZZ$2290, 710, MATCH($B$2, resultados!$A$1:$ZZ$1, 0))</f>
        <v/>
      </c>
      <c r="C716">
        <f>INDEX(resultados!$A$2:$ZZ$2290, 710, MATCH($B$3, resultados!$A$1:$ZZ$1, 0))</f>
        <v/>
      </c>
    </row>
    <row r="717">
      <c r="A717">
        <f>INDEX(resultados!$A$2:$ZZ$2290, 711, MATCH($B$1, resultados!$A$1:$ZZ$1, 0))</f>
        <v/>
      </c>
      <c r="B717">
        <f>INDEX(resultados!$A$2:$ZZ$2290, 711, MATCH($B$2, resultados!$A$1:$ZZ$1, 0))</f>
        <v/>
      </c>
      <c r="C717">
        <f>INDEX(resultados!$A$2:$ZZ$2290, 711, MATCH($B$3, resultados!$A$1:$ZZ$1, 0))</f>
        <v/>
      </c>
    </row>
    <row r="718">
      <c r="A718">
        <f>INDEX(resultados!$A$2:$ZZ$2290, 712, MATCH($B$1, resultados!$A$1:$ZZ$1, 0))</f>
        <v/>
      </c>
      <c r="B718">
        <f>INDEX(resultados!$A$2:$ZZ$2290, 712, MATCH($B$2, resultados!$A$1:$ZZ$1, 0))</f>
        <v/>
      </c>
      <c r="C718">
        <f>INDEX(resultados!$A$2:$ZZ$2290, 712, MATCH($B$3, resultados!$A$1:$ZZ$1, 0))</f>
        <v/>
      </c>
    </row>
    <row r="719">
      <c r="A719">
        <f>INDEX(resultados!$A$2:$ZZ$2290, 713, MATCH($B$1, resultados!$A$1:$ZZ$1, 0))</f>
        <v/>
      </c>
      <c r="B719">
        <f>INDEX(resultados!$A$2:$ZZ$2290, 713, MATCH($B$2, resultados!$A$1:$ZZ$1, 0))</f>
        <v/>
      </c>
      <c r="C719">
        <f>INDEX(resultados!$A$2:$ZZ$2290, 713, MATCH($B$3, resultados!$A$1:$ZZ$1, 0))</f>
        <v/>
      </c>
    </row>
    <row r="720">
      <c r="A720">
        <f>INDEX(resultados!$A$2:$ZZ$2290, 714, MATCH($B$1, resultados!$A$1:$ZZ$1, 0))</f>
        <v/>
      </c>
      <c r="B720">
        <f>INDEX(resultados!$A$2:$ZZ$2290, 714, MATCH($B$2, resultados!$A$1:$ZZ$1, 0))</f>
        <v/>
      </c>
      <c r="C720">
        <f>INDEX(resultados!$A$2:$ZZ$2290, 714, MATCH($B$3, resultados!$A$1:$ZZ$1, 0))</f>
        <v/>
      </c>
    </row>
    <row r="721">
      <c r="A721">
        <f>INDEX(resultados!$A$2:$ZZ$2290, 715, MATCH($B$1, resultados!$A$1:$ZZ$1, 0))</f>
        <v/>
      </c>
      <c r="B721">
        <f>INDEX(resultados!$A$2:$ZZ$2290, 715, MATCH($B$2, resultados!$A$1:$ZZ$1, 0))</f>
        <v/>
      </c>
      <c r="C721">
        <f>INDEX(resultados!$A$2:$ZZ$2290, 715, MATCH($B$3, resultados!$A$1:$ZZ$1, 0))</f>
        <v/>
      </c>
    </row>
    <row r="722">
      <c r="A722">
        <f>INDEX(resultados!$A$2:$ZZ$2290, 716, MATCH($B$1, resultados!$A$1:$ZZ$1, 0))</f>
        <v/>
      </c>
      <c r="B722">
        <f>INDEX(resultados!$A$2:$ZZ$2290, 716, MATCH($B$2, resultados!$A$1:$ZZ$1, 0))</f>
        <v/>
      </c>
      <c r="C722">
        <f>INDEX(resultados!$A$2:$ZZ$2290, 716, MATCH($B$3, resultados!$A$1:$ZZ$1, 0))</f>
        <v/>
      </c>
    </row>
    <row r="723">
      <c r="A723">
        <f>INDEX(resultados!$A$2:$ZZ$2290, 717, MATCH($B$1, resultados!$A$1:$ZZ$1, 0))</f>
        <v/>
      </c>
      <c r="B723">
        <f>INDEX(resultados!$A$2:$ZZ$2290, 717, MATCH($B$2, resultados!$A$1:$ZZ$1, 0))</f>
        <v/>
      </c>
      <c r="C723">
        <f>INDEX(resultados!$A$2:$ZZ$2290, 717, MATCH($B$3, resultados!$A$1:$ZZ$1, 0))</f>
        <v/>
      </c>
    </row>
    <row r="724">
      <c r="A724">
        <f>INDEX(resultados!$A$2:$ZZ$2290, 718, MATCH($B$1, resultados!$A$1:$ZZ$1, 0))</f>
        <v/>
      </c>
      <c r="B724">
        <f>INDEX(resultados!$A$2:$ZZ$2290, 718, MATCH($B$2, resultados!$A$1:$ZZ$1, 0))</f>
        <v/>
      </c>
      <c r="C724">
        <f>INDEX(resultados!$A$2:$ZZ$2290, 718, MATCH($B$3, resultados!$A$1:$ZZ$1, 0))</f>
        <v/>
      </c>
    </row>
    <row r="725">
      <c r="A725">
        <f>INDEX(resultados!$A$2:$ZZ$2290, 719, MATCH($B$1, resultados!$A$1:$ZZ$1, 0))</f>
        <v/>
      </c>
      <c r="B725">
        <f>INDEX(resultados!$A$2:$ZZ$2290, 719, MATCH($B$2, resultados!$A$1:$ZZ$1, 0))</f>
        <v/>
      </c>
      <c r="C725">
        <f>INDEX(resultados!$A$2:$ZZ$2290, 719, MATCH($B$3, resultados!$A$1:$ZZ$1, 0))</f>
        <v/>
      </c>
    </row>
    <row r="726">
      <c r="A726">
        <f>INDEX(resultados!$A$2:$ZZ$2290, 720, MATCH($B$1, resultados!$A$1:$ZZ$1, 0))</f>
        <v/>
      </c>
      <c r="B726">
        <f>INDEX(resultados!$A$2:$ZZ$2290, 720, MATCH($B$2, resultados!$A$1:$ZZ$1, 0))</f>
        <v/>
      </c>
      <c r="C726">
        <f>INDEX(resultados!$A$2:$ZZ$2290, 720, MATCH($B$3, resultados!$A$1:$ZZ$1, 0))</f>
        <v/>
      </c>
    </row>
    <row r="727">
      <c r="A727">
        <f>INDEX(resultados!$A$2:$ZZ$2290, 721, MATCH($B$1, resultados!$A$1:$ZZ$1, 0))</f>
        <v/>
      </c>
      <c r="B727">
        <f>INDEX(resultados!$A$2:$ZZ$2290, 721, MATCH($B$2, resultados!$A$1:$ZZ$1, 0))</f>
        <v/>
      </c>
      <c r="C727">
        <f>INDEX(resultados!$A$2:$ZZ$2290, 721, MATCH($B$3, resultados!$A$1:$ZZ$1, 0))</f>
        <v/>
      </c>
    </row>
    <row r="728">
      <c r="A728">
        <f>INDEX(resultados!$A$2:$ZZ$2290, 722, MATCH($B$1, resultados!$A$1:$ZZ$1, 0))</f>
        <v/>
      </c>
      <c r="B728">
        <f>INDEX(resultados!$A$2:$ZZ$2290, 722, MATCH($B$2, resultados!$A$1:$ZZ$1, 0))</f>
        <v/>
      </c>
      <c r="C728">
        <f>INDEX(resultados!$A$2:$ZZ$2290, 722, MATCH($B$3, resultados!$A$1:$ZZ$1, 0))</f>
        <v/>
      </c>
    </row>
    <row r="729">
      <c r="A729">
        <f>INDEX(resultados!$A$2:$ZZ$2290, 723, MATCH($B$1, resultados!$A$1:$ZZ$1, 0))</f>
        <v/>
      </c>
      <c r="B729">
        <f>INDEX(resultados!$A$2:$ZZ$2290, 723, MATCH($B$2, resultados!$A$1:$ZZ$1, 0))</f>
        <v/>
      </c>
      <c r="C729">
        <f>INDEX(resultados!$A$2:$ZZ$2290, 723, MATCH($B$3, resultados!$A$1:$ZZ$1, 0))</f>
        <v/>
      </c>
    </row>
    <row r="730">
      <c r="A730">
        <f>INDEX(resultados!$A$2:$ZZ$2290, 724, MATCH($B$1, resultados!$A$1:$ZZ$1, 0))</f>
        <v/>
      </c>
      <c r="B730">
        <f>INDEX(resultados!$A$2:$ZZ$2290, 724, MATCH($B$2, resultados!$A$1:$ZZ$1, 0))</f>
        <v/>
      </c>
      <c r="C730">
        <f>INDEX(resultados!$A$2:$ZZ$2290, 724, MATCH($B$3, resultados!$A$1:$ZZ$1, 0))</f>
        <v/>
      </c>
    </row>
    <row r="731">
      <c r="A731">
        <f>INDEX(resultados!$A$2:$ZZ$2290, 725, MATCH($B$1, resultados!$A$1:$ZZ$1, 0))</f>
        <v/>
      </c>
      <c r="B731">
        <f>INDEX(resultados!$A$2:$ZZ$2290, 725, MATCH($B$2, resultados!$A$1:$ZZ$1, 0))</f>
        <v/>
      </c>
      <c r="C731">
        <f>INDEX(resultados!$A$2:$ZZ$2290, 725, MATCH($B$3, resultados!$A$1:$ZZ$1, 0))</f>
        <v/>
      </c>
    </row>
    <row r="732">
      <c r="A732">
        <f>INDEX(resultados!$A$2:$ZZ$2290, 726, MATCH($B$1, resultados!$A$1:$ZZ$1, 0))</f>
        <v/>
      </c>
      <c r="B732">
        <f>INDEX(resultados!$A$2:$ZZ$2290, 726, MATCH($B$2, resultados!$A$1:$ZZ$1, 0))</f>
        <v/>
      </c>
      <c r="C732">
        <f>INDEX(resultados!$A$2:$ZZ$2290, 726, MATCH($B$3, resultados!$A$1:$ZZ$1, 0))</f>
        <v/>
      </c>
    </row>
    <row r="733">
      <c r="A733">
        <f>INDEX(resultados!$A$2:$ZZ$2290, 727, MATCH($B$1, resultados!$A$1:$ZZ$1, 0))</f>
        <v/>
      </c>
      <c r="B733">
        <f>INDEX(resultados!$A$2:$ZZ$2290, 727, MATCH($B$2, resultados!$A$1:$ZZ$1, 0))</f>
        <v/>
      </c>
      <c r="C733">
        <f>INDEX(resultados!$A$2:$ZZ$2290, 727, MATCH($B$3, resultados!$A$1:$ZZ$1, 0))</f>
        <v/>
      </c>
    </row>
    <row r="734">
      <c r="A734">
        <f>INDEX(resultados!$A$2:$ZZ$2290, 728, MATCH($B$1, resultados!$A$1:$ZZ$1, 0))</f>
        <v/>
      </c>
      <c r="B734">
        <f>INDEX(resultados!$A$2:$ZZ$2290, 728, MATCH($B$2, resultados!$A$1:$ZZ$1, 0))</f>
        <v/>
      </c>
      <c r="C734">
        <f>INDEX(resultados!$A$2:$ZZ$2290, 728, MATCH($B$3, resultados!$A$1:$ZZ$1, 0))</f>
        <v/>
      </c>
    </row>
    <row r="735">
      <c r="A735">
        <f>INDEX(resultados!$A$2:$ZZ$2290, 729, MATCH($B$1, resultados!$A$1:$ZZ$1, 0))</f>
        <v/>
      </c>
      <c r="B735">
        <f>INDEX(resultados!$A$2:$ZZ$2290, 729, MATCH($B$2, resultados!$A$1:$ZZ$1, 0))</f>
        <v/>
      </c>
      <c r="C735">
        <f>INDEX(resultados!$A$2:$ZZ$2290, 729, MATCH($B$3, resultados!$A$1:$ZZ$1, 0))</f>
        <v/>
      </c>
    </row>
    <row r="736">
      <c r="A736">
        <f>INDEX(resultados!$A$2:$ZZ$2290, 730, MATCH($B$1, resultados!$A$1:$ZZ$1, 0))</f>
        <v/>
      </c>
      <c r="B736">
        <f>INDEX(resultados!$A$2:$ZZ$2290, 730, MATCH($B$2, resultados!$A$1:$ZZ$1, 0))</f>
        <v/>
      </c>
      <c r="C736">
        <f>INDEX(resultados!$A$2:$ZZ$2290, 730, MATCH($B$3, resultados!$A$1:$ZZ$1, 0))</f>
        <v/>
      </c>
    </row>
    <row r="737">
      <c r="A737">
        <f>INDEX(resultados!$A$2:$ZZ$2290, 731, MATCH($B$1, resultados!$A$1:$ZZ$1, 0))</f>
        <v/>
      </c>
      <c r="B737">
        <f>INDEX(resultados!$A$2:$ZZ$2290, 731, MATCH($B$2, resultados!$A$1:$ZZ$1, 0))</f>
        <v/>
      </c>
      <c r="C737">
        <f>INDEX(resultados!$A$2:$ZZ$2290, 731, MATCH($B$3, resultados!$A$1:$ZZ$1, 0))</f>
        <v/>
      </c>
    </row>
    <row r="738">
      <c r="A738">
        <f>INDEX(resultados!$A$2:$ZZ$2290, 732, MATCH($B$1, resultados!$A$1:$ZZ$1, 0))</f>
        <v/>
      </c>
      <c r="B738">
        <f>INDEX(resultados!$A$2:$ZZ$2290, 732, MATCH($B$2, resultados!$A$1:$ZZ$1, 0))</f>
        <v/>
      </c>
      <c r="C738">
        <f>INDEX(resultados!$A$2:$ZZ$2290, 732, MATCH($B$3, resultados!$A$1:$ZZ$1, 0))</f>
        <v/>
      </c>
    </row>
    <row r="739">
      <c r="A739">
        <f>INDEX(resultados!$A$2:$ZZ$2290, 733, MATCH($B$1, resultados!$A$1:$ZZ$1, 0))</f>
        <v/>
      </c>
      <c r="B739">
        <f>INDEX(resultados!$A$2:$ZZ$2290, 733, MATCH($B$2, resultados!$A$1:$ZZ$1, 0))</f>
        <v/>
      </c>
      <c r="C739">
        <f>INDEX(resultados!$A$2:$ZZ$2290, 733, MATCH($B$3, resultados!$A$1:$ZZ$1, 0))</f>
        <v/>
      </c>
    </row>
    <row r="740">
      <c r="A740">
        <f>INDEX(resultados!$A$2:$ZZ$2290, 734, MATCH($B$1, resultados!$A$1:$ZZ$1, 0))</f>
        <v/>
      </c>
      <c r="B740">
        <f>INDEX(resultados!$A$2:$ZZ$2290, 734, MATCH($B$2, resultados!$A$1:$ZZ$1, 0))</f>
        <v/>
      </c>
      <c r="C740">
        <f>INDEX(resultados!$A$2:$ZZ$2290, 734, MATCH($B$3, resultados!$A$1:$ZZ$1, 0))</f>
        <v/>
      </c>
    </row>
    <row r="741">
      <c r="A741">
        <f>INDEX(resultados!$A$2:$ZZ$2290, 735, MATCH($B$1, resultados!$A$1:$ZZ$1, 0))</f>
        <v/>
      </c>
      <c r="B741">
        <f>INDEX(resultados!$A$2:$ZZ$2290, 735, MATCH($B$2, resultados!$A$1:$ZZ$1, 0))</f>
        <v/>
      </c>
      <c r="C741">
        <f>INDEX(resultados!$A$2:$ZZ$2290, 735, MATCH($B$3, resultados!$A$1:$ZZ$1, 0))</f>
        <v/>
      </c>
    </row>
    <row r="742">
      <c r="A742">
        <f>INDEX(resultados!$A$2:$ZZ$2290, 736, MATCH($B$1, resultados!$A$1:$ZZ$1, 0))</f>
        <v/>
      </c>
      <c r="B742">
        <f>INDEX(resultados!$A$2:$ZZ$2290, 736, MATCH($B$2, resultados!$A$1:$ZZ$1, 0))</f>
        <v/>
      </c>
      <c r="C742">
        <f>INDEX(resultados!$A$2:$ZZ$2290, 736, MATCH($B$3, resultados!$A$1:$ZZ$1, 0))</f>
        <v/>
      </c>
    </row>
    <row r="743">
      <c r="A743">
        <f>INDEX(resultados!$A$2:$ZZ$2290, 737, MATCH($B$1, resultados!$A$1:$ZZ$1, 0))</f>
        <v/>
      </c>
      <c r="B743">
        <f>INDEX(resultados!$A$2:$ZZ$2290, 737, MATCH($B$2, resultados!$A$1:$ZZ$1, 0))</f>
        <v/>
      </c>
      <c r="C743">
        <f>INDEX(resultados!$A$2:$ZZ$2290, 737, MATCH($B$3, resultados!$A$1:$ZZ$1, 0))</f>
        <v/>
      </c>
    </row>
    <row r="744">
      <c r="A744">
        <f>INDEX(resultados!$A$2:$ZZ$2290, 738, MATCH($B$1, resultados!$A$1:$ZZ$1, 0))</f>
        <v/>
      </c>
      <c r="B744">
        <f>INDEX(resultados!$A$2:$ZZ$2290, 738, MATCH($B$2, resultados!$A$1:$ZZ$1, 0))</f>
        <v/>
      </c>
      <c r="C744">
        <f>INDEX(resultados!$A$2:$ZZ$2290, 738, MATCH($B$3, resultados!$A$1:$ZZ$1, 0))</f>
        <v/>
      </c>
    </row>
    <row r="745">
      <c r="A745">
        <f>INDEX(resultados!$A$2:$ZZ$2290, 739, MATCH($B$1, resultados!$A$1:$ZZ$1, 0))</f>
        <v/>
      </c>
      <c r="B745">
        <f>INDEX(resultados!$A$2:$ZZ$2290, 739, MATCH($B$2, resultados!$A$1:$ZZ$1, 0))</f>
        <v/>
      </c>
      <c r="C745">
        <f>INDEX(resultados!$A$2:$ZZ$2290, 739, MATCH($B$3, resultados!$A$1:$ZZ$1, 0))</f>
        <v/>
      </c>
    </row>
    <row r="746">
      <c r="A746">
        <f>INDEX(resultados!$A$2:$ZZ$2290, 740, MATCH($B$1, resultados!$A$1:$ZZ$1, 0))</f>
        <v/>
      </c>
      <c r="B746">
        <f>INDEX(resultados!$A$2:$ZZ$2290, 740, MATCH($B$2, resultados!$A$1:$ZZ$1, 0))</f>
        <v/>
      </c>
      <c r="C746">
        <f>INDEX(resultados!$A$2:$ZZ$2290, 740, MATCH($B$3, resultados!$A$1:$ZZ$1, 0))</f>
        <v/>
      </c>
    </row>
    <row r="747">
      <c r="A747">
        <f>INDEX(resultados!$A$2:$ZZ$2290, 741, MATCH($B$1, resultados!$A$1:$ZZ$1, 0))</f>
        <v/>
      </c>
      <c r="B747">
        <f>INDEX(resultados!$A$2:$ZZ$2290, 741, MATCH($B$2, resultados!$A$1:$ZZ$1, 0))</f>
        <v/>
      </c>
      <c r="C747">
        <f>INDEX(resultados!$A$2:$ZZ$2290, 741, MATCH($B$3, resultados!$A$1:$ZZ$1, 0))</f>
        <v/>
      </c>
    </row>
    <row r="748">
      <c r="A748">
        <f>INDEX(resultados!$A$2:$ZZ$2290, 742, MATCH($B$1, resultados!$A$1:$ZZ$1, 0))</f>
        <v/>
      </c>
      <c r="B748">
        <f>INDEX(resultados!$A$2:$ZZ$2290, 742, MATCH($B$2, resultados!$A$1:$ZZ$1, 0))</f>
        <v/>
      </c>
      <c r="C748">
        <f>INDEX(resultados!$A$2:$ZZ$2290, 742, MATCH($B$3, resultados!$A$1:$ZZ$1, 0))</f>
        <v/>
      </c>
    </row>
    <row r="749">
      <c r="A749">
        <f>INDEX(resultados!$A$2:$ZZ$2290, 743, MATCH($B$1, resultados!$A$1:$ZZ$1, 0))</f>
        <v/>
      </c>
      <c r="B749">
        <f>INDEX(resultados!$A$2:$ZZ$2290, 743, MATCH($B$2, resultados!$A$1:$ZZ$1, 0))</f>
        <v/>
      </c>
      <c r="C749">
        <f>INDEX(resultados!$A$2:$ZZ$2290, 743, MATCH($B$3, resultados!$A$1:$ZZ$1, 0))</f>
        <v/>
      </c>
    </row>
    <row r="750">
      <c r="A750">
        <f>INDEX(resultados!$A$2:$ZZ$2290, 744, MATCH($B$1, resultados!$A$1:$ZZ$1, 0))</f>
        <v/>
      </c>
      <c r="B750">
        <f>INDEX(resultados!$A$2:$ZZ$2290, 744, MATCH($B$2, resultados!$A$1:$ZZ$1, 0))</f>
        <v/>
      </c>
      <c r="C750">
        <f>INDEX(resultados!$A$2:$ZZ$2290, 744, MATCH($B$3, resultados!$A$1:$ZZ$1, 0))</f>
        <v/>
      </c>
    </row>
    <row r="751">
      <c r="A751">
        <f>INDEX(resultados!$A$2:$ZZ$2290, 745, MATCH($B$1, resultados!$A$1:$ZZ$1, 0))</f>
        <v/>
      </c>
      <c r="B751">
        <f>INDEX(resultados!$A$2:$ZZ$2290, 745, MATCH($B$2, resultados!$A$1:$ZZ$1, 0))</f>
        <v/>
      </c>
      <c r="C751">
        <f>INDEX(resultados!$A$2:$ZZ$2290, 745, MATCH($B$3, resultados!$A$1:$ZZ$1, 0))</f>
        <v/>
      </c>
    </row>
    <row r="752">
      <c r="A752">
        <f>INDEX(resultados!$A$2:$ZZ$2290, 746, MATCH($B$1, resultados!$A$1:$ZZ$1, 0))</f>
        <v/>
      </c>
      <c r="B752">
        <f>INDEX(resultados!$A$2:$ZZ$2290, 746, MATCH($B$2, resultados!$A$1:$ZZ$1, 0))</f>
        <v/>
      </c>
      <c r="C752">
        <f>INDEX(resultados!$A$2:$ZZ$2290, 746, MATCH($B$3, resultados!$A$1:$ZZ$1, 0))</f>
        <v/>
      </c>
    </row>
    <row r="753">
      <c r="A753">
        <f>INDEX(resultados!$A$2:$ZZ$2290, 747, MATCH($B$1, resultados!$A$1:$ZZ$1, 0))</f>
        <v/>
      </c>
      <c r="B753">
        <f>INDEX(resultados!$A$2:$ZZ$2290, 747, MATCH($B$2, resultados!$A$1:$ZZ$1, 0))</f>
        <v/>
      </c>
      <c r="C753">
        <f>INDEX(resultados!$A$2:$ZZ$2290, 747, MATCH($B$3, resultados!$A$1:$ZZ$1, 0))</f>
        <v/>
      </c>
    </row>
    <row r="754">
      <c r="A754">
        <f>INDEX(resultados!$A$2:$ZZ$2290, 748, MATCH($B$1, resultados!$A$1:$ZZ$1, 0))</f>
        <v/>
      </c>
      <c r="B754">
        <f>INDEX(resultados!$A$2:$ZZ$2290, 748, MATCH($B$2, resultados!$A$1:$ZZ$1, 0))</f>
        <v/>
      </c>
      <c r="C754">
        <f>INDEX(resultados!$A$2:$ZZ$2290, 748, MATCH($B$3, resultados!$A$1:$ZZ$1, 0))</f>
        <v/>
      </c>
    </row>
    <row r="755">
      <c r="A755">
        <f>INDEX(resultados!$A$2:$ZZ$2290, 749, MATCH($B$1, resultados!$A$1:$ZZ$1, 0))</f>
        <v/>
      </c>
      <c r="B755">
        <f>INDEX(resultados!$A$2:$ZZ$2290, 749, MATCH($B$2, resultados!$A$1:$ZZ$1, 0))</f>
        <v/>
      </c>
      <c r="C755">
        <f>INDEX(resultados!$A$2:$ZZ$2290, 749, MATCH($B$3, resultados!$A$1:$ZZ$1, 0))</f>
        <v/>
      </c>
    </row>
    <row r="756">
      <c r="A756">
        <f>INDEX(resultados!$A$2:$ZZ$2290, 750, MATCH($B$1, resultados!$A$1:$ZZ$1, 0))</f>
        <v/>
      </c>
      <c r="B756">
        <f>INDEX(resultados!$A$2:$ZZ$2290, 750, MATCH($B$2, resultados!$A$1:$ZZ$1, 0))</f>
        <v/>
      </c>
      <c r="C756">
        <f>INDEX(resultados!$A$2:$ZZ$2290, 750, MATCH($B$3, resultados!$A$1:$ZZ$1, 0))</f>
        <v/>
      </c>
    </row>
    <row r="757">
      <c r="A757">
        <f>INDEX(resultados!$A$2:$ZZ$2290, 751, MATCH($B$1, resultados!$A$1:$ZZ$1, 0))</f>
        <v/>
      </c>
      <c r="B757">
        <f>INDEX(resultados!$A$2:$ZZ$2290, 751, MATCH($B$2, resultados!$A$1:$ZZ$1, 0))</f>
        <v/>
      </c>
      <c r="C757">
        <f>INDEX(resultados!$A$2:$ZZ$2290, 751, MATCH($B$3, resultados!$A$1:$ZZ$1, 0))</f>
        <v/>
      </c>
    </row>
    <row r="758">
      <c r="A758">
        <f>INDEX(resultados!$A$2:$ZZ$2290, 752, MATCH($B$1, resultados!$A$1:$ZZ$1, 0))</f>
        <v/>
      </c>
      <c r="B758">
        <f>INDEX(resultados!$A$2:$ZZ$2290, 752, MATCH($B$2, resultados!$A$1:$ZZ$1, 0))</f>
        <v/>
      </c>
      <c r="C758">
        <f>INDEX(resultados!$A$2:$ZZ$2290, 752, MATCH($B$3, resultados!$A$1:$ZZ$1, 0))</f>
        <v/>
      </c>
    </row>
    <row r="759">
      <c r="A759">
        <f>INDEX(resultados!$A$2:$ZZ$2290, 753, MATCH($B$1, resultados!$A$1:$ZZ$1, 0))</f>
        <v/>
      </c>
      <c r="B759">
        <f>INDEX(resultados!$A$2:$ZZ$2290, 753, MATCH($B$2, resultados!$A$1:$ZZ$1, 0))</f>
        <v/>
      </c>
      <c r="C759">
        <f>INDEX(resultados!$A$2:$ZZ$2290, 753, MATCH($B$3, resultados!$A$1:$ZZ$1, 0))</f>
        <v/>
      </c>
    </row>
    <row r="760">
      <c r="A760">
        <f>INDEX(resultados!$A$2:$ZZ$2290, 754, MATCH($B$1, resultados!$A$1:$ZZ$1, 0))</f>
        <v/>
      </c>
      <c r="B760">
        <f>INDEX(resultados!$A$2:$ZZ$2290, 754, MATCH($B$2, resultados!$A$1:$ZZ$1, 0))</f>
        <v/>
      </c>
      <c r="C760">
        <f>INDEX(resultados!$A$2:$ZZ$2290, 754, MATCH($B$3, resultados!$A$1:$ZZ$1, 0))</f>
        <v/>
      </c>
    </row>
    <row r="761">
      <c r="A761">
        <f>INDEX(resultados!$A$2:$ZZ$2290, 755, MATCH($B$1, resultados!$A$1:$ZZ$1, 0))</f>
        <v/>
      </c>
      <c r="B761">
        <f>INDEX(resultados!$A$2:$ZZ$2290, 755, MATCH($B$2, resultados!$A$1:$ZZ$1, 0))</f>
        <v/>
      </c>
      <c r="C761">
        <f>INDEX(resultados!$A$2:$ZZ$2290, 755, MATCH($B$3, resultados!$A$1:$ZZ$1, 0))</f>
        <v/>
      </c>
    </row>
    <row r="762">
      <c r="A762">
        <f>INDEX(resultados!$A$2:$ZZ$2290, 756, MATCH($B$1, resultados!$A$1:$ZZ$1, 0))</f>
        <v/>
      </c>
      <c r="B762">
        <f>INDEX(resultados!$A$2:$ZZ$2290, 756, MATCH($B$2, resultados!$A$1:$ZZ$1, 0))</f>
        <v/>
      </c>
      <c r="C762">
        <f>INDEX(resultados!$A$2:$ZZ$2290, 756, MATCH($B$3, resultados!$A$1:$ZZ$1, 0))</f>
        <v/>
      </c>
    </row>
    <row r="763">
      <c r="A763">
        <f>INDEX(resultados!$A$2:$ZZ$2290, 757, MATCH($B$1, resultados!$A$1:$ZZ$1, 0))</f>
        <v/>
      </c>
      <c r="B763">
        <f>INDEX(resultados!$A$2:$ZZ$2290, 757, MATCH($B$2, resultados!$A$1:$ZZ$1, 0))</f>
        <v/>
      </c>
      <c r="C763">
        <f>INDEX(resultados!$A$2:$ZZ$2290, 757, MATCH($B$3, resultados!$A$1:$ZZ$1, 0))</f>
        <v/>
      </c>
    </row>
    <row r="764">
      <c r="A764">
        <f>INDEX(resultados!$A$2:$ZZ$2290, 758, MATCH($B$1, resultados!$A$1:$ZZ$1, 0))</f>
        <v/>
      </c>
      <c r="B764">
        <f>INDEX(resultados!$A$2:$ZZ$2290, 758, MATCH($B$2, resultados!$A$1:$ZZ$1, 0))</f>
        <v/>
      </c>
      <c r="C764">
        <f>INDEX(resultados!$A$2:$ZZ$2290, 758, MATCH($B$3, resultados!$A$1:$ZZ$1, 0))</f>
        <v/>
      </c>
    </row>
    <row r="765">
      <c r="A765">
        <f>INDEX(resultados!$A$2:$ZZ$2290, 759, MATCH($B$1, resultados!$A$1:$ZZ$1, 0))</f>
        <v/>
      </c>
      <c r="B765">
        <f>INDEX(resultados!$A$2:$ZZ$2290, 759, MATCH($B$2, resultados!$A$1:$ZZ$1, 0))</f>
        <v/>
      </c>
      <c r="C765">
        <f>INDEX(resultados!$A$2:$ZZ$2290, 759, MATCH($B$3, resultados!$A$1:$ZZ$1, 0))</f>
        <v/>
      </c>
    </row>
    <row r="766">
      <c r="A766">
        <f>INDEX(resultados!$A$2:$ZZ$2290, 760, MATCH($B$1, resultados!$A$1:$ZZ$1, 0))</f>
        <v/>
      </c>
      <c r="B766">
        <f>INDEX(resultados!$A$2:$ZZ$2290, 760, MATCH($B$2, resultados!$A$1:$ZZ$1, 0))</f>
        <v/>
      </c>
      <c r="C766">
        <f>INDEX(resultados!$A$2:$ZZ$2290, 760, MATCH($B$3, resultados!$A$1:$ZZ$1, 0))</f>
        <v/>
      </c>
    </row>
    <row r="767">
      <c r="A767">
        <f>INDEX(resultados!$A$2:$ZZ$2290, 761, MATCH($B$1, resultados!$A$1:$ZZ$1, 0))</f>
        <v/>
      </c>
      <c r="B767">
        <f>INDEX(resultados!$A$2:$ZZ$2290, 761, MATCH($B$2, resultados!$A$1:$ZZ$1, 0))</f>
        <v/>
      </c>
      <c r="C767">
        <f>INDEX(resultados!$A$2:$ZZ$2290, 761, MATCH($B$3, resultados!$A$1:$ZZ$1, 0))</f>
        <v/>
      </c>
    </row>
    <row r="768">
      <c r="A768">
        <f>INDEX(resultados!$A$2:$ZZ$2290, 762, MATCH($B$1, resultados!$A$1:$ZZ$1, 0))</f>
        <v/>
      </c>
      <c r="B768">
        <f>INDEX(resultados!$A$2:$ZZ$2290, 762, MATCH($B$2, resultados!$A$1:$ZZ$1, 0))</f>
        <v/>
      </c>
      <c r="C768">
        <f>INDEX(resultados!$A$2:$ZZ$2290, 762, MATCH($B$3, resultados!$A$1:$ZZ$1, 0))</f>
        <v/>
      </c>
    </row>
    <row r="769">
      <c r="A769">
        <f>INDEX(resultados!$A$2:$ZZ$2290, 763, MATCH($B$1, resultados!$A$1:$ZZ$1, 0))</f>
        <v/>
      </c>
      <c r="B769">
        <f>INDEX(resultados!$A$2:$ZZ$2290, 763, MATCH($B$2, resultados!$A$1:$ZZ$1, 0))</f>
        <v/>
      </c>
      <c r="C769">
        <f>INDEX(resultados!$A$2:$ZZ$2290, 763, MATCH($B$3, resultados!$A$1:$ZZ$1, 0))</f>
        <v/>
      </c>
    </row>
    <row r="770">
      <c r="A770">
        <f>INDEX(resultados!$A$2:$ZZ$2290, 764, MATCH($B$1, resultados!$A$1:$ZZ$1, 0))</f>
        <v/>
      </c>
      <c r="B770">
        <f>INDEX(resultados!$A$2:$ZZ$2290, 764, MATCH($B$2, resultados!$A$1:$ZZ$1, 0))</f>
        <v/>
      </c>
      <c r="C770">
        <f>INDEX(resultados!$A$2:$ZZ$2290, 764, MATCH($B$3, resultados!$A$1:$ZZ$1, 0))</f>
        <v/>
      </c>
    </row>
    <row r="771">
      <c r="A771">
        <f>INDEX(resultados!$A$2:$ZZ$2290, 765, MATCH($B$1, resultados!$A$1:$ZZ$1, 0))</f>
        <v/>
      </c>
      <c r="B771">
        <f>INDEX(resultados!$A$2:$ZZ$2290, 765, MATCH($B$2, resultados!$A$1:$ZZ$1, 0))</f>
        <v/>
      </c>
      <c r="C771">
        <f>INDEX(resultados!$A$2:$ZZ$2290, 765, MATCH($B$3, resultados!$A$1:$ZZ$1, 0))</f>
        <v/>
      </c>
    </row>
    <row r="772">
      <c r="A772">
        <f>INDEX(resultados!$A$2:$ZZ$2290, 766, MATCH($B$1, resultados!$A$1:$ZZ$1, 0))</f>
        <v/>
      </c>
      <c r="B772">
        <f>INDEX(resultados!$A$2:$ZZ$2290, 766, MATCH($B$2, resultados!$A$1:$ZZ$1, 0))</f>
        <v/>
      </c>
      <c r="C772">
        <f>INDEX(resultados!$A$2:$ZZ$2290, 766, MATCH($B$3, resultados!$A$1:$ZZ$1, 0))</f>
        <v/>
      </c>
    </row>
    <row r="773">
      <c r="A773">
        <f>INDEX(resultados!$A$2:$ZZ$2290, 767, MATCH($B$1, resultados!$A$1:$ZZ$1, 0))</f>
        <v/>
      </c>
      <c r="B773">
        <f>INDEX(resultados!$A$2:$ZZ$2290, 767, MATCH($B$2, resultados!$A$1:$ZZ$1, 0))</f>
        <v/>
      </c>
      <c r="C773">
        <f>INDEX(resultados!$A$2:$ZZ$2290, 767, MATCH($B$3, resultados!$A$1:$ZZ$1, 0))</f>
        <v/>
      </c>
    </row>
    <row r="774">
      <c r="A774">
        <f>INDEX(resultados!$A$2:$ZZ$2290, 768, MATCH($B$1, resultados!$A$1:$ZZ$1, 0))</f>
        <v/>
      </c>
      <c r="B774">
        <f>INDEX(resultados!$A$2:$ZZ$2290, 768, MATCH($B$2, resultados!$A$1:$ZZ$1, 0))</f>
        <v/>
      </c>
      <c r="C774">
        <f>INDEX(resultados!$A$2:$ZZ$2290, 768, MATCH($B$3, resultados!$A$1:$ZZ$1, 0))</f>
        <v/>
      </c>
    </row>
    <row r="775">
      <c r="A775">
        <f>INDEX(resultados!$A$2:$ZZ$2290, 769, MATCH($B$1, resultados!$A$1:$ZZ$1, 0))</f>
        <v/>
      </c>
      <c r="B775">
        <f>INDEX(resultados!$A$2:$ZZ$2290, 769, MATCH($B$2, resultados!$A$1:$ZZ$1, 0))</f>
        <v/>
      </c>
      <c r="C775">
        <f>INDEX(resultados!$A$2:$ZZ$2290, 769, MATCH($B$3, resultados!$A$1:$ZZ$1, 0))</f>
        <v/>
      </c>
    </row>
    <row r="776">
      <c r="A776">
        <f>INDEX(resultados!$A$2:$ZZ$2290, 770, MATCH($B$1, resultados!$A$1:$ZZ$1, 0))</f>
        <v/>
      </c>
      <c r="B776">
        <f>INDEX(resultados!$A$2:$ZZ$2290, 770, MATCH($B$2, resultados!$A$1:$ZZ$1, 0))</f>
        <v/>
      </c>
      <c r="C776">
        <f>INDEX(resultados!$A$2:$ZZ$2290, 770, MATCH($B$3, resultados!$A$1:$ZZ$1, 0))</f>
        <v/>
      </c>
    </row>
    <row r="777">
      <c r="A777">
        <f>INDEX(resultados!$A$2:$ZZ$2290, 771, MATCH($B$1, resultados!$A$1:$ZZ$1, 0))</f>
        <v/>
      </c>
      <c r="B777">
        <f>INDEX(resultados!$A$2:$ZZ$2290, 771, MATCH($B$2, resultados!$A$1:$ZZ$1, 0))</f>
        <v/>
      </c>
      <c r="C777">
        <f>INDEX(resultados!$A$2:$ZZ$2290, 771, MATCH($B$3, resultados!$A$1:$ZZ$1, 0))</f>
        <v/>
      </c>
    </row>
    <row r="778">
      <c r="A778">
        <f>INDEX(resultados!$A$2:$ZZ$2290, 772, MATCH($B$1, resultados!$A$1:$ZZ$1, 0))</f>
        <v/>
      </c>
      <c r="B778">
        <f>INDEX(resultados!$A$2:$ZZ$2290, 772, MATCH($B$2, resultados!$A$1:$ZZ$1, 0))</f>
        <v/>
      </c>
      <c r="C778">
        <f>INDEX(resultados!$A$2:$ZZ$2290, 772, MATCH($B$3, resultados!$A$1:$ZZ$1, 0))</f>
        <v/>
      </c>
    </row>
    <row r="779">
      <c r="A779">
        <f>INDEX(resultados!$A$2:$ZZ$2290, 773, MATCH($B$1, resultados!$A$1:$ZZ$1, 0))</f>
        <v/>
      </c>
      <c r="B779">
        <f>INDEX(resultados!$A$2:$ZZ$2290, 773, MATCH($B$2, resultados!$A$1:$ZZ$1, 0))</f>
        <v/>
      </c>
      <c r="C779">
        <f>INDEX(resultados!$A$2:$ZZ$2290, 773, MATCH($B$3, resultados!$A$1:$ZZ$1, 0))</f>
        <v/>
      </c>
    </row>
    <row r="780">
      <c r="A780">
        <f>INDEX(resultados!$A$2:$ZZ$2290, 774, MATCH($B$1, resultados!$A$1:$ZZ$1, 0))</f>
        <v/>
      </c>
      <c r="B780">
        <f>INDEX(resultados!$A$2:$ZZ$2290, 774, MATCH($B$2, resultados!$A$1:$ZZ$1, 0))</f>
        <v/>
      </c>
      <c r="C780">
        <f>INDEX(resultados!$A$2:$ZZ$2290, 774, MATCH($B$3, resultados!$A$1:$ZZ$1, 0))</f>
        <v/>
      </c>
    </row>
    <row r="781">
      <c r="A781">
        <f>INDEX(resultados!$A$2:$ZZ$2290, 775, MATCH($B$1, resultados!$A$1:$ZZ$1, 0))</f>
        <v/>
      </c>
      <c r="B781">
        <f>INDEX(resultados!$A$2:$ZZ$2290, 775, MATCH($B$2, resultados!$A$1:$ZZ$1, 0))</f>
        <v/>
      </c>
      <c r="C781">
        <f>INDEX(resultados!$A$2:$ZZ$2290, 775, MATCH($B$3, resultados!$A$1:$ZZ$1, 0))</f>
        <v/>
      </c>
    </row>
    <row r="782">
      <c r="A782">
        <f>INDEX(resultados!$A$2:$ZZ$2290, 776, MATCH($B$1, resultados!$A$1:$ZZ$1, 0))</f>
        <v/>
      </c>
      <c r="B782">
        <f>INDEX(resultados!$A$2:$ZZ$2290, 776, MATCH($B$2, resultados!$A$1:$ZZ$1, 0))</f>
        <v/>
      </c>
      <c r="C782">
        <f>INDEX(resultados!$A$2:$ZZ$2290, 776, MATCH($B$3, resultados!$A$1:$ZZ$1, 0))</f>
        <v/>
      </c>
    </row>
    <row r="783">
      <c r="A783">
        <f>INDEX(resultados!$A$2:$ZZ$2290, 777, MATCH($B$1, resultados!$A$1:$ZZ$1, 0))</f>
        <v/>
      </c>
      <c r="B783">
        <f>INDEX(resultados!$A$2:$ZZ$2290, 777, MATCH($B$2, resultados!$A$1:$ZZ$1, 0))</f>
        <v/>
      </c>
      <c r="C783">
        <f>INDEX(resultados!$A$2:$ZZ$2290, 777, MATCH($B$3, resultados!$A$1:$ZZ$1, 0))</f>
        <v/>
      </c>
    </row>
    <row r="784">
      <c r="A784">
        <f>INDEX(resultados!$A$2:$ZZ$2290, 778, MATCH($B$1, resultados!$A$1:$ZZ$1, 0))</f>
        <v/>
      </c>
      <c r="B784">
        <f>INDEX(resultados!$A$2:$ZZ$2290, 778, MATCH($B$2, resultados!$A$1:$ZZ$1, 0))</f>
        <v/>
      </c>
      <c r="C784">
        <f>INDEX(resultados!$A$2:$ZZ$2290, 778, MATCH($B$3, resultados!$A$1:$ZZ$1, 0))</f>
        <v/>
      </c>
    </row>
    <row r="785">
      <c r="A785">
        <f>INDEX(resultados!$A$2:$ZZ$2290, 779, MATCH($B$1, resultados!$A$1:$ZZ$1, 0))</f>
        <v/>
      </c>
      <c r="B785">
        <f>INDEX(resultados!$A$2:$ZZ$2290, 779, MATCH($B$2, resultados!$A$1:$ZZ$1, 0))</f>
        <v/>
      </c>
      <c r="C785">
        <f>INDEX(resultados!$A$2:$ZZ$2290, 779, MATCH($B$3, resultados!$A$1:$ZZ$1, 0))</f>
        <v/>
      </c>
    </row>
    <row r="786">
      <c r="A786">
        <f>INDEX(resultados!$A$2:$ZZ$2290, 780, MATCH($B$1, resultados!$A$1:$ZZ$1, 0))</f>
        <v/>
      </c>
      <c r="B786">
        <f>INDEX(resultados!$A$2:$ZZ$2290, 780, MATCH($B$2, resultados!$A$1:$ZZ$1, 0))</f>
        <v/>
      </c>
      <c r="C786">
        <f>INDEX(resultados!$A$2:$ZZ$2290, 780, MATCH($B$3, resultados!$A$1:$ZZ$1, 0))</f>
        <v/>
      </c>
    </row>
    <row r="787">
      <c r="A787">
        <f>INDEX(resultados!$A$2:$ZZ$2290, 781, MATCH($B$1, resultados!$A$1:$ZZ$1, 0))</f>
        <v/>
      </c>
      <c r="B787">
        <f>INDEX(resultados!$A$2:$ZZ$2290, 781, MATCH($B$2, resultados!$A$1:$ZZ$1, 0))</f>
        <v/>
      </c>
      <c r="C787">
        <f>INDEX(resultados!$A$2:$ZZ$2290, 781, MATCH($B$3, resultados!$A$1:$ZZ$1, 0))</f>
        <v/>
      </c>
    </row>
    <row r="788">
      <c r="A788">
        <f>INDEX(resultados!$A$2:$ZZ$2290, 782, MATCH($B$1, resultados!$A$1:$ZZ$1, 0))</f>
        <v/>
      </c>
      <c r="B788">
        <f>INDEX(resultados!$A$2:$ZZ$2290, 782, MATCH($B$2, resultados!$A$1:$ZZ$1, 0))</f>
        <v/>
      </c>
      <c r="C788">
        <f>INDEX(resultados!$A$2:$ZZ$2290, 782, MATCH($B$3, resultados!$A$1:$ZZ$1, 0))</f>
        <v/>
      </c>
    </row>
    <row r="789">
      <c r="A789">
        <f>INDEX(resultados!$A$2:$ZZ$2290, 783, MATCH($B$1, resultados!$A$1:$ZZ$1, 0))</f>
        <v/>
      </c>
      <c r="B789">
        <f>INDEX(resultados!$A$2:$ZZ$2290, 783, MATCH($B$2, resultados!$A$1:$ZZ$1, 0))</f>
        <v/>
      </c>
      <c r="C789">
        <f>INDEX(resultados!$A$2:$ZZ$2290, 783, MATCH($B$3, resultados!$A$1:$ZZ$1, 0))</f>
        <v/>
      </c>
    </row>
    <row r="790">
      <c r="A790">
        <f>INDEX(resultados!$A$2:$ZZ$2290, 784, MATCH($B$1, resultados!$A$1:$ZZ$1, 0))</f>
        <v/>
      </c>
      <c r="B790">
        <f>INDEX(resultados!$A$2:$ZZ$2290, 784, MATCH($B$2, resultados!$A$1:$ZZ$1, 0))</f>
        <v/>
      </c>
      <c r="C790">
        <f>INDEX(resultados!$A$2:$ZZ$2290, 784, MATCH($B$3, resultados!$A$1:$ZZ$1, 0))</f>
        <v/>
      </c>
    </row>
    <row r="791">
      <c r="A791">
        <f>INDEX(resultados!$A$2:$ZZ$2290, 785, MATCH($B$1, resultados!$A$1:$ZZ$1, 0))</f>
        <v/>
      </c>
      <c r="B791">
        <f>INDEX(resultados!$A$2:$ZZ$2290, 785, MATCH($B$2, resultados!$A$1:$ZZ$1, 0))</f>
        <v/>
      </c>
      <c r="C791">
        <f>INDEX(resultados!$A$2:$ZZ$2290, 785, MATCH($B$3, resultados!$A$1:$ZZ$1, 0))</f>
        <v/>
      </c>
    </row>
    <row r="792">
      <c r="A792">
        <f>INDEX(resultados!$A$2:$ZZ$2290, 786, MATCH($B$1, resultados!$A$1:$ZZ$1, 0))</f>
        <v/>
      </c>
      <c r="B792">
        <f>INDEX(resultados!$A$2:$ZZ$2290, 786, MATCH($B$2, resultados!$A$1:$ZZ$1, 0))</f>
        <v/>
      </c>
      <c r="C792">
        <f>INDEX(resultados!$A$2:$ZZ$2290, 786, MATCH($B$3, resultados!$A$1:$ZZ$1, 0))</f>
        <v/>
      </c>
    </row>
    <row r="793">
      <c r="A793">
        <f>INDEX(resultados!$A$2:$ZZ$2290, 787, MATCH($B$1, resultados!$A$1:$ZZ$1, 0))</f>
        <v/>
      </c>
      <c r="B793">
        <f>INDEX(resultados!$A$2:$ZZ$2290, 787, MATCH($B$2, resultados!$A$1:$ZZ$1, 0))</f>
        <v/>
      </c>
      <c r="C793">
        <f>INDEX(resultados!$A$2:$ZZ$2290, 787, MATCH($B$3, resultados!$A$1:$ZZ$1, 0))</f>
        <v/>
      </c>
    </row>
    <row r="794">
      <c r="A794">
        <f>INDEX(resultados!$A$2:$ZZ$2290, 788, MATCH($B$1, resultados!$A$1:$ZZ$1, 0))</f>
        <v/>
      </c>
      <c r="B794">
        <f>INDEX(resultados!$A$2:$ZZ$2290, 788, MATCH($B$2, resultados!$A$1:$ZZ$1, 0))</f>
        <v/>
      </c>
      <c r="C794">
        <f>INDEX(resultados!$A$2:$ZZ$2290, 788, MATCH($B$3, resultados!$A$1:$ZZ$1, 0))</f>
        <v/>
      </c>
    </row>
    <row r="795">
      <c r="A795">
        <f>INDEX(resultados!$A$2:$ZZ$2290, 789, MATCH($B$1, resultados!$A$1:$ZZ$1, 0))</f>
        <v/>
      </c>
      <c r="B795">
        <f>INDEX(resultados!$A$2:$ZZ$2290, 789, MATCH($B$2, resultados!$A$1:$ZZ$1, 0))</f>
        <v/>
      </c>
      <c r="C795">
        <f>INDEX(resultados!$A$2:$ZZ$2290, 789, MATCH($B$3, resultados!$A$1:$ZZ$1, 0))</f>
        <v/>
      </c>
    </row>
    <row r="796">
      <c r="A796">
        <f>INDEX(resultados!$A$2:$ZZ$2290, 790, MATCH($B$1, resultados!$A$1:$ZZ$1, 0))</f>
        <v/>
      </c>
      <c r="B796">
        <f>INDEX(resultados!$A$2:$ZZ$2290, 790, MATCH($B$2, resultados!$A$1:$ZZ$1, 0))</f>
        <v/>
      </c>
      <c r="C796">
        <f>INDEX(resultados!$A$2:$ZZ$2290, 790, MATCH($B$3, resultados!$A$1:$ZZ$1, 0))</f>
        <v/>
      </c>
    </row>
    <row r="797">
      <c r="A797">
        <f>INDEX(resultados!$A$2:$ZZ$2290, 791, MATCH($B$1, resultados!$A$1:$ZZ$1, 0))</f>
        <v/>
      </c>
      <c r="B797">
        <f>INDEX(resultados!$A$2:$ZZ$2290, 791, MATCH($B$2, resultados!$A$1:$ZZ$1, 0))</f>
        <v/>
      </c>
      <c r="C797">
        <f>INDEX(resultados!$A$2:$ZZ$2290, 791, MATCH($B$3, resultados!$A$1:$ZZ$1, 0))</f>
        <v/>
      </c>
    </row>
    <row r="798">
      <c r="A798">
        <f>INDEX(resultados!$A$2:$ZZ$2290, 792, MATCH($B$1, resultados!$A$1:$ZZ$1, 0))</f>
        <v/>
      </c>
      <c r="B798">
        <f>INDEX(resultados!$A$2:$ZZ$2290, 792, MATCH($B$2, resultados!$A$1:$ZZ$1, 0))</f>
        <v/>
      </c>
      <c r="C798">
        <f>INDEX(resultados!$A$2:$ZZ$2290, 792, MATCH($B$3, resultados!$A$1:$ZZ$1, 0))</f>
        <v/>
      </c>
    </row>
    <row r="799">
      <c r="A799">
        <f>INDEX(resultados!$A$2:$ZZ$2290, 793, MATCH($B$1, resultados!$A$1:$ZZ$1, 0))</f>
        <v/>
      </c>
      <c r="B799">
        <f>INDEX(resultados!$A$2:$ZZ$2290, 793, MATCH($B$2, resultados!$A$1:$ZZ$1, 0))</f>
        <v/>
      </c>
      <c r="C799">
        <f>INDEX(resultados!$A$2:$ZZ$2290, 793, MATCH($B$3, resultados!$A$1:$ZZ$1, 0))</f>
        <v/>
      </c>
    </row>
    <row r="800">
      <c r="A800">
        <f>INDEX(resultados!$A$2:$ZZ$2290, 794, MATCH($B$1, resultados!$A$1:$ZZ$1, 0))</f>
        <v/>
      </c>
      <c r="B800">
        <f>INDEX(resultados!$A$2:$ZZ$2290, 794, MATCH($B$2, resultados!$A$1:$ZZ$1, 0))</f>
        <v/>
      </c>
      <c r="C800">
        <f>INDEX(resultados!$A$2:$ZZ$2290, 794, MATCH($B$3, resultados!$A$1:$ZZ$1, 0))</f>
        <v/>
      </c>
    </row>
    <row r="801">
      <c r="A801">
        <f>INDEX(resultados!$A$2:$ZZ$2290, 795, MATCH($B$1, resultados!$A$1:$ZZ$1, 0))</f>
        <v/>
      </c>
      <c r="B801">
        <f>INDEX(resultados!$A$2:$ZZ$2290, 795, MATCH($B$2, resultados!$A$1:$ZZ$1, 0))</f>
        <v/>
      </c>
      <c r="C801">
        <f>INDEX(resultados!$A$2:$ZZ$2290, 795, MATCH($B$3, resultados!$A$1:$ZZ$1, 0))</f>
        <v/>
      </c>
    </row>
    <row r="802">
      <c r="A802">
        <f>INDEX(resultados!$A$2:$ZZ$2290, 796, MATCH($B$1, resultados!$A$1:$ZZ$1, 0))</f>
        <v/>
      </c>
      <c r="B802">
        <f>INDEX(resultados!$A$2:$ZZ$2290, 796, MATCH($B$2, resultados!$A$1:$ZZ$1, 0))</f>
        <v/>
      </c>
      <c r="C802">
        <f>INDEX(resultados!$A$2:$ZZ$2290, 796, MATCH($B$3, resultados!$A$1:$ZZ$1, 0))</f>
        <v/>
      </c>
    </row>
    <row r="803">
      <c r="A803">
        <f>INDEX(resultados!$A$2:$ZZ$2290, 797, MATCH($B$1, resultados!$A$1:$ZZ$1, 0))</f>
        <v/>
      </c>
      <c r="B803">
        <f>INDEX(resultados!$A$2:$ZZ$2290, 797, MATCH($B$2, resultados!$A$1:$ZZ$1, 0))</f>
        <v/>
      </c>
      <c r="C803">
        <f>INDEX(resultados!$A$2:$ZZ$2290, 797, MATCH($B$3, resultados!$A$1:$ZZ$1, 0))</f>
        <v/>
      </c>
    </row>
    <row r="804">
      <c r="A804">
        <f>INDEX(resultados!$A$2:$ZZ$2290, 798, MATCH($B$1, resultados!$A$1:$ZZ$1, 0))</f>
        <v/>
      </c>
      <c r="B804">
        <f>INDEX(resultados!$A$2:$ZZ$2290, 798, MATCH($B$2, resultados!$A$1:$ZZ$1, 0))</f>
        <v/>
      </c>
      <c r="C804">
        <f>INDEX(resultados!$A$2:$ZZ$2290, 798, MATCH($B$3, resultados!$A$1:$ZZ$1, 0))</f>
        <v/>
      </c>
    </row>
    <row r="805">
      <c r="A805">
        <f>INDEX(resultados!$A$2:$ZZ$2290, 799, MATCH($B$1, resultados!$A$1:$ZZ$1, 0))</f>
        <v/>
      </c>
      <c r="B805">
        <f>INDEX(resultados!$A$2:$ZZ$2290, 799, MATCH($B$2, resultados!$A$1:$ZZ$1, 0))</f>
        <v/>
      </c>
      <c r="C805">
        <f>INDEX(resultados!$A$2:$ZZ$2290, 799, MATCH($B$3, resultados!$A$1:$ZZ$1, 0))</f>
        <v/>
      </c>
    </row>
    <row r="806">
      <c r="A806">
        <f>INDEX(resultados!$A$2:$ZZ$2290, 800, MATCH($B$1, resultados!$A$1:$ZZ$1, 0))</f>
        <v/>
      </c>
      <c r="B806">
        <f>INDEX(resultados!$A$2:$ZZ$2290, 800, MATCH($B$2, resultados!$A$1:$ZZ$1, 0))</f>
        <v/>
      </c>
      <c r="C806">
        <f>INDEX(resultados!$A$2:$ZZ$2290, 800, MATCH($B$3, resultados!$A$1:$ZZ$1, 0))</f>
        <v/>
      </c>
    </row>
    <row r="807">
      <c r="A807">
        <f>INDEX(resultados!$A$2:$ZZ$2290, 801, MATCH($B$1, resultados!$A$1:$ZZ$1, 0))</f>
        <v/>
      </c>
      <c r="B807">
        <f>INDEX(resultados!$A$2:$ZZ$2290, 801, MATCH($B$2, resultados!$A$1:$ZZ$1, 0))</f>
        <v/>
      </c>
      <c r="C807">
        <f>INDEX(resultados!$A$2:$ZZ$2290, 801, MATCH($B$3, resultados!$A$1:$ZZ$1, 0))</f>
        <v/>
      </c>
    </row>
    <row r="808">
      <c r="A808">
        <f>INDEX(resultados!$A$2:$ZZ$2290, 802, MATCH($B$1, resultados!$A$1:$ZZ$1, 0))</f>
        <v/>
      </c>
      <c r="B808">
        <f>INDEX(resultados!$A$2:$ZZ$2290, 802, MATCH($B$2, resultados!$A$1:$ZZ$1, 0))</f>
        <v/>
      </c>
      <c r="C808">
        <f>INDEX(resultados!$A$2:$ZZ$2290, 802, MATCH($B$3, resultados!$A$1:$ZZ$1, 0))</f>
        <v/>
      </c>
    </row>
    <row r="809">
      <c r="A809">
        <f>INDEX(resultados!$A$2:$ZZ$2290, 803, MATCH($B$1, resultados!$A$1:$ZZ$1, 0))</f>
        <v/>
      </c>
      <c r="B809">
        <f>INDEX(resultados!$A$2:$ZZ$2290, 803, MATCH($B$2, resultados!$A$1:$ZZ$1, 0))</f>
        <v/>
      </c>
      <c r="C809">
        <f>INDEX(resultados!$A$2:$ZZ$2290, 803, MATCH($B$3, resultados!$A$1:$ZZ$1, 0))</f>
        <v/>
      </c>
    </row>
    <row r="810">
      <c r="A810">
        <f>INDEX(resultados!$A$2:$ZZ$2290, 804, MATCH($B$1, resultados!$A$1:$ZZ$1, 0))</f>
        <v/>
      </c>
      <c r="B810">
        <f>INDEX(resultados!$A$2:$ZZ$2290, 804, MATCH($B$2, resultados!$A$1:$ZZ$1, 0))</f>
        <v/>
      </c>
      <c r="C810">
        <f>INDEX(resultados!$A$2:$ZZ$2290, 804, MATCH($B$3, resultados!$A$1:$ZZ$1, 0))</f>
        <v/>
      </c>
    </row>
    <row r="811">
      <c r="A811">
        <f>INDEX(resultados!$A$2:$ZZ$2290, 805, MATCH($B$1, resultados!$A$1:$ZZ$1, 0))</f>
        <v/>
      </c>
      <c r="B811">
        <f>INDEX(resultados!$A$2:$ZZ$2290, 805, MATCH($B$2, resultados!$A$1:$ZZ$1, 0))</f>
        <v/>
      </c>
      <c r="C811">
        <f>INDEX(resultados!$A$2:$ZZ$2290, 805, MATCH($B$3, resultados!$A$1:$ZZ$1, 0))</f>
        <v/>
      </c>
    </row>
    <row r="812">
      <c r="A812">
        <f>INDEX(resultados!$A$2:$ZZ$2290, 806, MATCH($B$1, resultados!$A$1:$ZZ$1, 0))</f>
        <v/>
      </c>
      <c r="B812">
        <f>INDEX(resultados!$A$2:$ZZ$2290, 806, MATCH($B$2, resultados!$A$1:$ZZ$1, 0))</f>
        <v/>
      </c>
      <c r="C812">
        <f>INDEX(resultados!$A$2:$ZZ$2290, 806, MATCH($B$3, resultados!$A$1:$ZZ$1, 0))</f>
        <v/>
      </c>
    </row>
    <row r="813">
      <c r="A813">
        <f>INDEX(resultados!$A$2:$ZZ$2290, 807, MATCH($B$1, resultados!$A$1:$ZZ$1, 0))</f>
        <v/>
      </c>
      <c r="B813">
        <f>INDEX(resultados!$A$2:$ZZ$2290, 807, MATCH($B$2, resultados!$A$1:$ZZ$1, 0))</f>
        <v/>
      </c>
      <c r="C813">
        <f>INDEX(resultados!$A$2:$ZZ$2290, 807, MATCH($B$3, resultados!$A$1:$ZZ$1, 0))</f>
        <v/>
      </c>
    </row>
    <row r="814">
      <c r="A814">
        <f>INDEX(resultados!$A$2:$ZZ$2290, 808, MATCH($B$1, resultados!$A$1:$ZZ$1, 0))</f>
        <v/>
      </c>
      <c r="B814">
        <f>INDEX(resultados!$A$2:$ZZ$2290, 808, MATCH($B$2, resultados!$A$1:$ZZ$1, 0))</f>
        <v/>
      </c>
      <c r="C814">
        <f>INDEX(resultados!$A$2:$ZZ$2290, 808, MATCH($B$3, resultados!$A$1:$ZZ$1, 0))</f>
        <v/>
      </c>
    </row>
    <row r="815">
      <c r="A815">
        <f>INDEX(resultados!$A$2:$ZZ$2290, 809, MATCH($B$1, resultados!$A$1:$ZZ$1, 0))</f>
        <v/>
      </c>
      <c r="B815">
        <f>INDEX(resultados!$A$2:$ZZ$2290, 809, MATCH($B$2, resultados!$A$1:$ZZ$1, 0))</f>
        <v/>
      </c>
      <c r="C815">
        <f>INDEX(resultados!$A$2:$ZZ$2290, 809, MATCH($B$3, resultados!$A$1:$ZZ$1, 0))</f>
        <v/>
      </c>
    </row>
    <row r="816">
      <c r="A816">
        <f>INDEX(resultados!$A$2:$ZZ$2290, 810, MATCH($B$1, resultados!$A$1:$ZZ$1, 0))</f>
        <v/>
      </c>
      <c r="B816">
        <f>INDEX(resultados!$A$2:$ZZ$2290, 810, MATCH($B$2, resultados!$A$1:$ZZ$1, 0))</f>
        <v/>
      </c>
      <c r="C816">
        <f>INDEX(resultados!$A$2:$ZZ$2290, 810, MATCH($B$3, resultados!$A$1:$ZZ$1, 0))</f>
        <v/>
      </c>
    </row>
    <row r="817">
      <c r="A817">
        <f>INDEX(resultados!$A$2:$ZZ$2290, 811, MATCH($B$1, resultados!$A$1:$ZZ$1, 0))</f>
        <v/>
      </c>
      <c r="B817">
        <f>INDEX(resultados!$A$2:$ZZ$2290, 811, MATCH($B$2, resultados!$A$1:$ZZ$1, 0))</f>
        <v/>
      </c>
      <c r="C817">
        <f>INDEX(resultados!$A$2:$ZZ$2290, 811, MATCH($B$3, resultados!$A$1:$ZZ$1, 0))</f>
        <v/>
      </c>
    </row>
    <row r="818">
      <c r="A818">
        <f>INDEX(resultados!$A$2:$ZZ$2290, 812, MATCH($B$1, resultados!$A$1:$ZZ$1, 0))</f>
        <v/>
      </c>
      <c r="B818">
        <f>INDEX(resultados!$A$2:$ZZ$2290, 812, MATCH($B$2, resultados!$A$1:$ZZ$1, 0))</f>
        <v/>
      </c>
      <c r="C818">
        <f>INDEX(resultados!$A$2:$ZZ$2290, 812, MATCH($B$3, resultados!$A$1:$ZZ$1, 0))</f>
        <v/>
      </c>
    </row>
    <row r="819">
      <c r="A819">
        <f>INDEX(resultados!$A$2:$ZZ$2290, 813, MATCH($B$1, resultados!$A$1:$ZZ$1, 0))</f>
        <v/>
      </c>
      <c r="B819">
        <f>INDEX(resultados!$A$2:$ZZ$2290, 813, MATCH($B$2, resultados!$A$1:$ZZ$1, 0))</f>
        <v/>
      </c>
      <c r="C819">
        <f>INDEX(resultados!$A$2:$ZZ$2290, 813, MATCH($B$3, resultados!$A$1:$ZZ$1, 0))</f>
        <v/>
      </c>
    </row>
    <row r="820">
      <c r="A820">
        <f>INDEX(resultados!$A$2:$ZZ$2290, 814, MATCH($B$1, resultados!$A$1:$ZZ$1, 0))</f>
        <v/>
      </c>
      <c r="B820">
        <f>INDEX(resultados!$A$2:$ZZ$2290, 814, MATCH($B$2, resultados!$A$1:$ZZ$1, 0))</f>
        <v/>
      </c>
      <c r="C820">
        <f>INDEX(resultados!$A$2:$ZZ$2290, 814, MATCH($B$3, resultados!$A$1:$ZZ$1, 0))</f>
        <v/>
      </c>
    </row>
    <row r="821">
      <c r="A821">
        <f>INDEX(resultados!$A$2:$ZZ$2290, 815, MATCH($B$1, resultados!$A$1:$ZZ$1, 0))</f>
        <v/>
      </c>
      <c r="B821">
        <f>INDEX(resultados!$A$2:$ZZ$2290, 815, MATCH($B$2, resultados!$A$1:$ZZ$1, 0))</f>
        <v/>
      </c>
      <c r="C821">
        <f>INDEX(resultados!$A$2:$ZZ$2290, 815, MATCH($B$3, resultados!$A$1:$ZZ$1, 0))</f>
        <v/>
      </c>
    </row>
    <row r="822">
      <c r="A822">
        <f>INDEX(resultados!$A$2:$ZZ$2290, 816, MATCH($B$1, resultados!$A$1:$ZZ$1, 0))</f>
        <v/>
      </c>
      <c r="B822">
        <f>INDEX(resultados!$A$2:$ZZ$2290, 816, MATCH($B$2, resultados!$A$1:$ZZ$1, 0))</f>
        <v/>
      </c>
      <c r="C822">
        <f>INDEX(resultados!$A$2:$ZZ$2290, 816, MATCH($B$3, resultados!$A$1:$ZZ$1, 0))</f>
        <v/>
      </c>
    </row>
    <row r="823">
      <c r="A823">
        <f>INDEX(resultados!$A$2:$ZZ$2290, 817, MATCH($B$1, resultados!$A$1:$ZZ$1, 0))</f>
        <v/>
      </c>
      <c r="B823">
        <f>INDEX(resultados!$A$2:$ZZ$2290, 817, MATCH($B$2, resultados!$A$1:$ZZ$1, 0))</f>
        <v/>
      </c>
      <c r="C823">
        <f>INDEX(resultados!$A$2:$ZZ$2290, 817, MATCH($B$3, resultados!$A$1:$ZZ$1, 0))</f>
        <v/>
      </c>
    </row>
    <row r="824">
      <c r="A824">
        <f>INDEX(resultados!$A$2:$ZZ$2290, 818, MATCH($B$1, resultados!$A$1:$ZZ$1, 0))</f>
        <v/>
      </c>
      <c r="B824">
        <f>INDEX(resultados!$A$2:$ZZ$2290, 818, MATCH($B$2, resultados!$A$1:$ZZ$1, 0))</f>
        <v/>
      </c>
      <c r="C824">
        <f>INDEX(resultados!$A$2:$ZZ$2290, 818, MATCH($B$3, resultados!$A$1:$ZZ$1, 0))</f>
        <v/>
      </c>
    </row>
    <row r="825">
      <c r="A825">
        <f>INDEX(resultados!$A$2:$ZZ$2290, 819, MATCH($B$1, resultados!$A$1:$ZZ$1, 0))</f>
        <v/>
      </c>
      <c r="B825">
        <f>INDEX(resultados!$A$2:$ZZ$2290, 819, MATCH($B$2, resultados!$A$1:$ZZ$1, 0))</f>
        <v/>
      </c>
      <c r="C825">
        <f>INDEX(resultados!$A$2:$ZZ$2290, 819, MATCH($B$3, resultados!$A$1:$ZZ$1, 0))</f>
        <v/>
      </c>
    </row>
    <row r="826">
      <c r="A826">
        <f>INDEX(resultados!$A$2:$ZZ$2290, 820, MATCH($B$1, resultados!$A$1:$ZZ$1, 0))</f>
        <v/>
      </c>
      <c r="B826">
        <f>INDEX(resultados!$A$2:$ZZ$2290, 820, MATCH($B$2, resultados!$A$1:$ZZ$1, 0))</f>
        <v/>
      </c>
      <c r="C826">
        <f>INDEX(resultados!$A$2:$ZZ$2290, 820, MATCH($B$3, resultados!$A$1:$ZZ$1, 0))</f>
        <v/>
      </c>
    </row>
    <row r="827">
      <c r="A827">
        <f>INDEX(resultados!$A$2:$ZZ$2290, 821, MATCH($B$1, resultados!$A$1:$ZZ$1, 0))</f>
        <v/>
      </c>
      <c r="B827">
        <f>INDEX(resultados!$A$2:$ZZ$2290, 821, MATCH($B$2, resultados!$A$1:$ZZ$1, 0))</f>
        <v/>
      </c>
      <c r="C827">
        <f>INDEX(resultados!$A$2:$ZZ$2290, 821, MATCH($B$3, resultados!$A$1:$ZZ$1, 0))</f>
        <v/>
      </c>
    </row>
    <row r="828">
      <c r="A828">
        <f>INDEX(resultados!$A$2:$ZZ$2290, 822, MATCH($B$1, resultados!$A$1:$ZZ$1, 0))</f>
        <v/>
      </c>
      <c r="B828">
        <f>INDEX(resultados!$A$2:$ZZ$2290, 822, MATCH($B$2, resultados!$A$1:$ZZ$1, 0))</f>
        <v/>
      </c>
      <c r="C828">
        <f>INDEX(resultados!$A$2:$ZZ$2290, 822, MATCH($B$3, resultados!$A$1:$ZZ$1, 0))</f>
        <v/>
      </c>
    </row>
    <row r="829">
      <c r="A829">
        <f>INDEX(resultados!$A$2:$ZZ$2290, 823, MATCH($B$1, resultados!$A$1:$ZZ$1, 0))</f>
        <v/>
      </c>
      <c r="B829">
        <f>INDEX(resultados!$A$2:$ZZ$2290, 823, MATCH($B$2, resultados!$A$1:$ZZ$1, 0))</f>
        <v/>
      </c>
      <c r="C829">
        <f>INDEX(resultados!$A$2:$ZZ$2290, 823, MATCH($B$3, resultados!$A$1:$ZZ$1, 0))</f>
        <v/>
      </c>
    </row>
    <row r="830">
      <c r="A830">
        <f>INDEX(resultados!$A$2:$ZZ$2290, 824, MATCH($B$1, resultados!$A$1:$ZZ$1, 0))</f>
        <v/>
      </c>
      <c r="B830">
        <f>INDEX(resultados!$A$2:$ZZ$2290, 824, MATCH($B$2, resultados!$A$1:$ZZ$1, 0))</f>
        <v/>
      </c>
      <c r="C830">
        <f>INDEX(resultados!$A$2:$ZZ$2290, 824, MATCH($B$3, resultados!$A$1:$ZZ$1, 0))</f>
        <v/>
      </c>
    </row>
    <row r="831">
      <c r="A831">
        <f>INDEX(resultados!$A$2:$ZZ$2290, 825, MATCH($B$1, resultados!$A$1:$ZZ$1, 0))</f>
        <v/>
      </c>
      <c r="B831">
        <f>INDEX(resultados!$A$2:$ZZ$2290, 825, MATCH($B$2, resultados!$A$1:$ZZ$1, 0))</f>
        <v/>
      </c>
      <c r="C831">
        <f>INDEX(resultados!$A$2:$ZZ$2290, 825, MATCH($B$3, resultados!$A$1:$ZZ$1, 0))</f>
        <v/>
      </c>
    </row>
    <row r="832">
      <c r="A832">
        <f>INDEX(resultados!$A$2:$ZZ$2290, 826, MATCH($B$1, resultados!$A$1:$ZZ$1, 0))</f>
        <v/>
      </c>
      <c r="B832">
        <f>INDEX(resultados!$A$2:$ZZ$2290, 826, MATCH($B$2, resultados!$A$1:$ZZ$1, 0))</f>
        <v/>
      </c>
      <c r="C832">
        <f>INDEX(resultados!$A$2:$ZZ$2290, 826, MATCH($B$3, resultados!$A$1:$ZZ$1, 0))</f>
        <v/>
      </c>
    </row>
    <row r="833">
      <c r="A833">
        <f>INDEX(resultados!$A$2:$ZZ$2290, 827, MATCH($B$1, resultados!$A$1:$ZZ$1, 0))</f>
        <v/>
      </c>
      <c r="B833">
        <f>INDEX(resultados!$A$2:$ZZ$2290, 827, MATCH($B$2, resultados!$A$1:$ZZ$1, 0))</f>
        <v/>
      </c>
      <c r="C833">
        <f>INDEX(resultados!$A$2:$ZZ$2290, 827, MATCH($B$3, resultados!$A$1:$ZZ$1, 0))</f>
        <v/>
      </c>
    </row>
    <row r="834">
      <c r="A834">
        <f>INDEX(resultados!$A$2:$ZZ$2290, 828, MATCH($B$1, resultados!$A$1:$ZZ$1, 0))</f>
        <v/>
      </c>
      <c r="B834">
        <f>INDEX(resultados!$A$2:$ZZ$2290, 828, MATCH($B$2, resultados!$A$1:$ZZ$1, 0))</f>
        <v/>
      </c>
      <c r="C834">
        <f>INDEX(resultados!$A$2:$ZZ$2290, 828, MATCH($B$3, resultados!$A$1:$ZZ$1, 0))</f>
        <v/>
      </c>
    </row>
    <row r="835">
      <c r="A835">
        <f>INDEX(resultados!$A$2:$ZZ$2290, 829, MATCH($B$1, resultados!$A$1:$ZZ$1, 0))</f>
        <v/>
      </c>
      <c r="B835">
        <f>INDEX(resultados!$A$2:$ZZ$2290, 829, MATCH($B$2, resultados!$A$1:$ZZ$1, 0))</f>
        <v/>
      </c>
      <c r="C835">
        <f>INDEX(resultados!$A$2:$ZZ$2290, 829, MATCH($B$3, resultados!$A$1:$ZZ$1, 0))</f>
        <v/>
      </c>
    </row>
    <row r="836">
      <c r="A836">
        <f>INDEX(resultados!$A$2:$ZZ$2290, 830, MATCH($B$1, resultados!$A$1:$ZZ$1, 0))</f>
        <v/>
      </c>
      <c r="B836">
        <f>INDEX(resultados!$A$2:$ZZ$2290, 830, MATCH($B$2, resultados!$A$1:$ZZ$1, 0))</f>
        <v/>
      </c>
      <c r="C836">
        <f>INDEX(resultados!$A$2:$ZZ$2290, 830, MATCH($B$3, resultados!$A$1:$ZZ$1, 0))</f>
        <v/>
      </c>
    </row>
    <row r="837">
      <c r="A837">
        <f>INDEX(resultados!$A$2:$ZZ$2290, 831, MATCH($B$1, resultados!$A$1:$ZZ$1, 0))</f>
        <v/>
      </c>
      <c r="B837">
        <f>INDEX(resultados!$A$2:$ZZ$2290, 831, MATCH($B$2, resultados!$A$1:$ZZ$1, 0))</f>
        <v/>
      </c>
      <c r="C837">
        <f>INDEX(resultados!$A$2:$ZZ$2290, 831, MATCH($B$3, resultados!$A$1:$ZZ$1, 0))</f>
        <v/>
      </c>
    </row>
    <row r="838">
      <c r="A838">
        <f>INDEX(resultados!$A$2:$ZZ$2290, 832, MATCH($B$1, resultados!$A$1:$ZZ$1, 0))</f>
        <v/>
      </c>
      <c r="B838">
        <f>INDEX(resultados!$A$2:$ZZ$2290, 832, MATCH($B$2, resultados!$A$1:$ZZ$1, 0))</f>
        <v/>
      </c>
      <c r="C838">
        <f>INDEX(resultados!$A$2:$ZZ$2290, 832, MATCH($B$3, resultados!$A$1:$ZZ$1, 0))</f>
        <v/>
      </c>
    </row>
    <row r="839">
      <c r="A839">
        <f>INDEX(resultados!$A$2:$ZZ$2290, 833, MATCH($B$1, resultados!$A$1:$ZZ$1, 0))</f>
        <v/>
      </c>
      <c r="B839">
        <f>INDEX(resultados!$A$2:$ZZ$2290, 833, MATCH($B$2, resultados!$A$1:$ZZ$1, 0))</f>
        <v/>
      </c>
      <c r="C839">
        <f>INDEX(resultados!$A$2:$ZZ$2290, 833, MATCH($B$3, resultados!$A$1:$ZZ$1, 0))</f>
        <v/>
      </c>
    </row>
    <row r="840">
      <c r="A840">
        <f>INDEX(resultados!$A$2:$ZZ$2290, 834, MATCH($B$1, resultados!$A$1:$ZZ$1, 0))</f>
        <v/>
      </c>
      <c r="B840">
        <f>INDEX(resultados!$A$2:$ZZ$2290, 834, MATCH($B$2, resultados!$A$1:$ZZ$1, 0))</f>
        <v/>
      </c>
      <c r="C840">
        <f>INDEX(resultados!$A$2:$ZZ$2290, 834, MATCH($B$3, resultados!$A$1:$ZZ$1, 0))</f>
        <v/>
      </c>
    </row>
    <row r="841">
      <c r="A841">
        <f>INDEX(resultados!$A$2:$ZZ$2290, 835, MATCH($B$1, resultados!$A$1:$ZZ$1, 0))</f>
        <v/>
      </c>
      <c r="B841">
        <f>INDEX(resultados!$A$2:$ZZ$2290, 835, MATCH($B$2, resultados!$A$1:$ZZ$1, 0))</f>
        <v/>
      </c>
      <c r="C841">
        <f>INDEX(resultados!$A$2:$ZZ$2290, 835, MATCH($B$3, resultados!$A$1:$ZZ$1, 0))</f>
        <v/>
      </c>
    </row>
    <row r="842">
      <c r="A842">
        <f>INDEX(resultados!$A$2:$ZZ$2290, 836, MATCH($B$1, resultados!$A$1:$ZZ$1, 0))</f>
        <v/>
      </c>
      <c r="B842">
        <f>INDEX(resultados!$A$2:$ZZ$2290, 836, MATCH($B$2, resultados!$A$1:$ZZ$1, 0))</f>
        <v/>
      </c>
      <c r="C842">
        <f>INDEX(resultados!$A$2:$ZZ$2290, 836, MATCH($B$3, resultados!$A$1:$ZZ$1, 0))</f>
        <v/>
      </c>
    </row>
    <row r="843">
      <c r="A843">
        <f>INDEX(resultados!$A$2:$ZZ$2290, 837, MATCH($B$1, resultados!$A$1:$ZZ$1, 0))</f>
        <v/>
      </c>
      <c r="B843">
        <f>INDEX(resultados!$A$2:$ZZ$2290, 837, MATCH($B$2, resultados!$A$1:$ZZ$1, 0))</f>
        <v/>
      </c>
      <c r="C843">
        <f>INDEX(resultados!$A$2:$ZZ$2290, 837, MATCH($B$3, resultados!$A$1:$ZZ$1, 0))</f>
        <v/>
      </c>
    </row>
    <row r="844">
      <c r="A844">
        <f>INDEX(resultados!$A$2:$ZZ$2290, 838, MATCH($B$1, resultados!$A$1:$ZZ$1, 0))</f>
        <v/>
      </c>
      <c r="B844">
        <f>INDEX(resultados!$A$2:$ZZ$2290, 838, MATCH($B$2, resultados!$A$1:$ZZ$1, 0))</f>
        <v/>
      </c>
      <c r="C844">
        <f>INDEX(resultados!$A$2:$ZZ$2290, 838, MATCH($B$3, resultados!$A$1:$ZZ$1, 0))</f>
        <v/>
      </c>
    </row>
    <row r="845">
      <c r="A845">
        <f>INDEX(resultados!$A$2:$ZZ$2290, 839, MATCH($B$1, resultados!$A$1:$ZZ$1, 0))</f>
        <v/>
      </c>
      <c r="B845">
        <f>INDEX(resultados!$A$2:$ZZ$2290, 839, MATCH($B$2, resultados!$A$1:$ZZ$1, 0))</f>
        <v/>
      </c>
      <c r="C845">
        <f>INDEX(resultados!$A$2:$ZZ$2290, 839, MATCH($B$3, resultados!$A$1:$ZZ$1, 0))</f>
        <v/>
      </c>
    </row>
    <row r="846">
      <c r="A846">
        <f>INDEX(resultados!$A$2:$ZZ$2290, 840, MATCH($B$1, resultados!$A$1:$ZZ$1, 0))</f>
        <v/>
      </c>
      <c r="B846">
        <f>INDEX(resultados!$A$2:$ZZ$2290, 840, MATCH($B$2, resultados!$A$1:$ZZ$1, 0))</f>
        <v/>
      </c>
      <c r="C846">
        <f>INDEX(resultados!$A$2:$ZZ$2290, 840, MATCH($B$3, resultados!$A$1:$ZZ$1, 0))</f>
        <v/>
      </c>
    </row>
    <row r="847">
      <c r="A847">
        <f>INDEX(resultados!$A$2:$ZZ$2290, 841, MATCH($B$1, resultados!$A$1:$ZZ$1, 0))</f>
        <v/>
      </c>
      <c r="B847">
        <f>INDEX(resultados!$A$2:$ZZ$2290, 841, MATCH($B$2, resultados!$A$1:$ZZ$1, 0))</f>
        <v/>
      </c>
      <c r="C847">
        <f>INDEX(resultados!$A$2:$ZZ$2290, 841, MATCH($B$3, resultados!$A$1:$ZZ$1, 0))</f>
        <v/>
      </c>
    </row>
    <row r="848">
      <c r="A848">
        <f>INDEX(resultados!$A$2:$ZZ$2290, 842, MATCH($B$1, resultados!$A$1:$ZZ$1, 0))</f>
        <v/>
      </c>
      <c r="B848">
        <f>INDEX(resultados!$A$2:$ZZ$2290, 842, MATCH($B$2, resultados!$A$1:$ZZ$1, 0))</f>
        <v/>
      </c>
      <c r="C848">
        <f>INDEX(resultados!$A$2:$ZZ$2290, 842, MATCH($B$3, resultados!$A$1:$ZZ$1, 0))</f>
        <v/>
      </c>
    </row>
    <row r="849">
      <c r="A849">
        <f>INDEX(resultados!$A$2:$ZZ$2290, 843, MATCH($B$1, resultados!$A$1:$ZZ$1, 0))</f>
        <v/>
      </c>
      <c r="B849">
        <f>INDEX(resultados!$A$2:$ZZ$2290, 843, MATCH($B$2, resultados!$A$1:$ZZ$1, 0))</f>
        <v/>
      </c>
      <c r="C849">
        <f>INDEX(resultados!$A$2:$ZZ$2290, 843, MATCH($B$3, resultados!$A$1:$ZZ$1, 0))</f>
        <v/>
      </c>
    </row>
    <row r="850">
      <c r="A850">
        <f>INDEX(resultados!$A$2:$ZZ$2290, 844, MATCH($B$1, resultados!$A$1:$ZZ$1, 0))</f>
        <v/>
      </c>
      <c r="B850">
        <f>INDEX(resultados!$A$2:$ZZ$2290, 844, MATCH($B$2, resultados!$A$1:$ZZ$1, 0))</f>
        <v/>
      </c>
      <c r="C850">
        <f>INDEX(resultados!$A$2:$ZZ$2290, 844, MATCH($B$3, resultados!$A$1:$ZZ$1, 0))</f>
        <v/>
      </c>
    </row>
    <row r="851">
      <c r="A851">
        <f>INDEX(resultados!$A$2:$ZZ$2290, 845, MATCH($B$1, resultados!$A$1:$ZZ$1, 0))</f>
        <v/>
      </c>
      <c r="B851">
        <f>INDEX(resultados!$A$2:$ZZ$2290, 845, MATCH($B$2, resultados!$A$1:$ZZ$1, 0))</f>
        <v/>
      </c>
      <c r="C851">
        <f>INDEX(resultados!$A$2:$ZZ$2290, 845, MATCH($B$3, resultados!$A$1:$ZZ$1, 0))</f>
        <v/>
      </c>
    </row>
    <row r="852">
      <c r="A852">
        <f>INDEX(resultados!$A$2:$ZZ$2290, 846, MATCH($B$1, resultados!$A$1:$ZZ$1, 0))</f>
        <v/>
      </c>
      <c r="B852">
        <f>INDEX(resultados!$A$2:$ZZ$2290, 846, MATCH($B$2, resultados!$A$1:$ZZ$1, 0))</f>
        <v/>
      </c>
      <c r="C852">
        <f>INDEX(resultados!$A$2:$ZZ$2290, 846, MATCH($B$3, resultados!$A$1:$ZZ$1, 0))</f>
        <v/>
      </c>
    </row>
    <row r="853">
      <c r="A853">
        <f>INDEX(resultados!$A$2:$ZZ$2290, 847, MATCH($B$1, resultados!$A$1:$ZZ$1, 0))</f>
        <v/>
      </c>
      <c r="B853">
        <f>INDEX(resultados!$A$2:$ZZ$2290, 847, MATCH($B$2, resultados!$A$1:$ZZ$1, 0))</f>
        <v/>
      </c>
      <c r="C853">
        <f>INDEX(resultados!$A$2:$ZZ$2290, 847, MATCH($B$3, resultados!$A$1:$ZZ$1, 0))</f>
        <v/>
      </c>
    </row>
    <row r="854">
      <c r="A854">
        <f>INDEX(resultados!$A$2:$ZZ$2290, 848, MATCH($B$1, resultados!$A$1:$ZZ$1, 0))</f>
        <v/>
      </c>
      <c r="B854">
        <f>INDEX(resultados!$A$2:$ZZ$2290, 848, MATCH($B$2, resultados!$A$1:$ZZ$1, 0))</f>
        <v/>
      </c>
      <c r="C854">
        <f>INDEX(resultados!$A$2:$ZZ$2290, 848, MATCH($B$3, resultados!$A$1:$ZZ$1, 0))</f>
        <v/>
      </c>
    </row>
    <row r="855">
      <c r="A855">
        <f>INDEX(resultados!$A$2:$ZZ$2290, 849, MATCH($B$1, resultados!$A$1:$ZZ$1, 0))</f>
        <v/>
      </c>
      <c r="B855">
        <f>INDEX(resultados!$A$2:$ZZ$2290, 849, MATCH($B$2, resultados!$A$1:$ZZ$1, 0))</f>
        <v/>
      </c>
      <c r="C855">
        <f>INDEX(resultados!$A$2:$ZZ$2290, 849, MATCH($B$3, resultados!$A$1:$ZZ$1, 0))</f>
        <v/>
      </c>
    </row>
    <row r="856">
      <c r="A856">
        <f>INDEX(resultados!$A$2:$ZZ$2290, 850, MATCH($B$1, resultados!$A$1:$ZZ$1, 0))</f>
        <v/>
      </c>
      <c r="B856">
        <f>INDEX(resultados!$A$2:$ZZ$2290, 850, MATCH($B$2, resultados!$A$1:$ZZ$1, 0))</f>
        <v/>
      </c>
      <c r="C856">
        <f>INDEX(resultados!$A$2:$ZZ$2290, 850, MATCH($B$3, resultados!$A$1:$ZZ$1, 0))</f>
        <v/>
      </c>
    </row>
    <row r="857">
      <c r="A857">
        <f>INDEX(resultados!$A$2:$ZZ$2290, 851, MATCH($B$1, resultados!$A$1:$ZZ$1, 0))</f>
        <v/>
      </c>
      <c r="B857">
        <f>INDEX(resultados!$A$2:$ZZ$2290, 851, MATCH($B$2, resultados!$A$1:$ZZ$1, 0))</f>
        <v/>
      </c>
      <c r="C857">
        <f>INDEX(resultados!$A$2:$ZZ$2290, 851, MATCH($B$3, resultados!$A$1:$ZZ$1, 0))</f>
        <v/>
      </c>
    </row>
    <row r="858">
      <c r="A858">
        <f>INDEX(resultados!$A$2:$ZZ$2290, 852, MATCH($B$1, resultados!$A$1:$ZZ$1, 0))</f>
        <v/>
      </c>
      <c r="B858">
        <f>INDEX(resultados!$A$2:$ZZ$2290, 852, MATCH($B$2, resultados!$A$1:$ZZ$1, 0))</f>
        <v/>
      </c>
      <c r="C858">
        <f>INDEX(resultados!$A$2:$ZZ$2290, 852, MATCH($B$3, resultados!$A$1:$ZZ$1, 0))</f>
        <v/>
      </c>
    </row>
    <row r="859">
      <c r="A859">
        <f>INDEX(resultados!$A$2:$ZZ$2290, 853, MATCH($B$1, resultados!$A$1:$ZZ$1, 0))</f>
        <v/>
      </c>
      <c r="B859">
        <f>INDEX(resultados!$A$2:$ZZ$2290, 853, MATCH($B$2, resultados!$A$1:$ZZ$1, 0))</f>
        <v/>
      </c>
      <c r="C859">
        <f>INDEX(resultados!$A$2:$ZZ$2290, 853, MATCH($B$3, resultados!$A$1:$ZZ$1, 0))</f>
        <v/>
      </c>
    </row>
    <row r="860">
      <c r="A860">
        <f>INDEX(resultados!$A$2:$ZZ$2290, 854, MATCH($B$1, resultados!$A$1:$ZZ$1, 0))</f>
        <v/>
      </c>
      <c r="B860">
        <f>INDEX(resultados!$A$2:$ZZ$2290, 854, MATCH($B$2, resultados!$A$1:$ZZ$1, 0))</f>
        <v/>
      </c>
      <c r="C860">
        <f>INDEX(resultados!$A$2:$ZZ$2290, 854, MATCH($B$3, resultados!$A$1:$ZZ$1, 0))</f>
        <v/>
      </c>
    </row>
    <row r="861">
      <c r="A861">
        <f>INDEX(resultados!$A$2:$ZZ$2290, 855, MATCH($B$1, resultados!$A$1:$ZZ$1, 0))</f>
        <v/>
      </c>
      <c r="B861">
        <f>INDEX(resultados!$A$2:$ZZ$2290, 855, MATCH($B$2, resultados!$A$1:$ZZ$1, 0))</f>
        <v/>
      </c>
      <c r="C861">
        <f>INDEX(resultados!$A$2:$ZZ$2290, 855, MATCH($B$3, resultados!$A$1:$ZZ$1, 0))</f>
        <v/>
      </c>
    </row>
    <row r="862">
      <c r="A862">
        <f>INDEX(resultados!$A$2:$ZZ$2290, 856, MATCH($B$1, resultados!$A$1:$ZZ$1, 0))</f>
        <v/>
      </c>
      <c r="B862">
        <f>INDEX(resultados!$A$2:$ZZ$2290, 856, MATCH($B$2, resultados!$A$1:$ZZ$1, 0))</f>
        <v/>
      </c>
      <c r="C862">
        <f>INDEX(resultados!$A$2:$ZZ$2290, 856, MATCH($B$3, resultados!$A$1:$ZZ$1, 0))</f>
        <v/>
      </c>
    </row>
    <row r="863">
      <c r="A863">
        <f>INDEX(resultados!$A$2:$ZZ$2290, 857, MATCH($B$1, resultados!$A$1:$ZZ$1, 0))</f>
        <v/>
      </c>
      <c r="B863">
        <f>INDEX(resultados!$A$2:$ZZ$2290, 857, MATCH($B$2, resultados!$A$1:$ZZ$1, 0))</f>
        <v/>
      </c>
      <c r="C863">
        <f>INDEX(resultados!$A$2:$ZZ$2290, 857, MATCH($B$3, resultados!$A$1:$ZZ$1, 0))</f>
        <v/>
      </c>
    </row>
    <row r="864">
      <c r="A864">
        <f>INDEX(resultados!$A$2:$ZZ$2290, 858, MATCH($B$1, resultados!$A$1:$ZZ$1, 0))</f>
        <v/>
      </c>
      <c r="B864">
        <f>INDEX(resultados!$A$2:$ZZ$2290, 858, MATCH($B$2, resultados!$A$1:$ZZ$1, 0))</f>
        <v/>
      </c>
      <c r="C864">
        <f>INDEX(resultados!$A$2:$ZZ$2290, 858, MATCH($B$3, resultados!$A$1:$ZZ$1, 0))</f>
        <v/>
      </c>
    </row>
    <row r="865">
      <c r="A865">
        <f>INDEX(resultados!$A$2:$ZZ$2290, 859, MATCH($B$1, resultados!$A$1:$ZZ$1, 0))</f>
        <v/>
      </c>
      <c r="B865">
        <f>INDEX(resultados!$A$2:$ZZ$2290, 859, MATCH($B$2, resultados!$A$1:$ZZ$1, 0))</f>
        <v/>
      </c>
      <c r="C865">
        <f>INDEX(resultados!$A$2:$ZZ$2290, 859, MATCH($B$3, resultados!$A$1:$ZZ$1, 0))</f>
        <v/>
      </c>
    </row>
    <row r="866">
      <c r="A866">
        <f>INDEX(resultados!$A$2:$ZZ$2290, 860, MATCH($B$1, resultados!$A$1:$ZZ$1, 0))</f>
        <v/>
      </c>
      <c r="B866">
        <f>INDEX(resultados!$A$2:$ZZ$2290, 860, MATCH($B$2, resultados!$A$1:$ZZ$1, 0))</f>
        <v/>
      </c>
      <c r="C866">
        <f>INDEX(resultados!$A$2:$ZZ$2290, 860, MATCH($B$3, resultados!$A$1:$ZZ$1, 0))</f>
        <v/>
      </c>
    </row>
    <row r="867">
      <c r="A867">
        <f>INDEX(resultados!$A$2:$ZZ$2290, 861, MATCH($B$1, resultados!$A$1:$ZZ$1, 0))</f>
        <v/>
      </c>
      <c r="B867">
        <f>INDEX(resultados!$A$2:$ZZ$2290, 861, MATCH($B$2, resultados!$A$1:$ZZ$1, 0))</f>
        <v/>
      </c>
      <c r="C867">
        <f>INDEX(resultados!$A$2:$ZZ$2290, 861, MATCH($B$3, resultados!$A$1:$ZZ$1, 0))</f>
        <v/>
      </c>
    </row>
    <row r="868">
      <c r="A868">
        <f>INDEX(resultados!$A$2:$ZZ$2290, 862, MATCH($B$1, resultados!$A$1:$ZZ$1, 0))</f>
        <v/>
      </c>
      <c r="B868">
        <f>INDEX(resultados!$A$2:$ZZ$2290, 862, MATCH($B$2, resultados!$A$1:$ZZ$1, 0))</f>
        <v/>
      </c>
      <c r="C868">
        <f>INDEX(resultados!$A$2:$ZZ$2290, 862, MATCH($B$3, resultados!$A$1:$ZZ$1, 0))</f>
        <v/>
      </c>
    </row>
    <row r="869">
      <c r="A869">
        <f>INDEX(resultados!$A$2:$ZZ$2290, 863, MATCH($B$1, resultados!$A$1:$ZZ$1, 0))</f>
        <v/>
      </c>
      <c r="B869">
        <f>INDEX(resultados!$A$2:$ZZ$2290, 863, MATCH($B$2, resultados!$A$1:$ZZ$1, 0))</f>
        <v/>
      </c>
      <c r="C869">
        <f>INDEX(resultados!$A$2:$ZZ$2290, 863, MATCH($B$3, resultados!$A$1:$ZZ$1, 0))</f>
        <v/>
      </c>
    </row>
    <row r="870">
      <c r="A870">
        <f>INDEX(resultados!$A$2:$ZZ$2290, 864, MATCH($B$1, resultados!$A$1:$ZZ$1, 0))</f>
        <v/>
      </c>
      <c r="B870">
        <f>INDEX(resultados!$A$2:$ZZ$2290, 864, MATCH($B$2, resultados!$A$1:$ZZ$1, 0))</f>
        <v/>
      </c>
      <c r="C870">
        <f>INDEX(resultados!$A$2:$ZZ$2290, 864, MATCH($B$3, resultados!$A$1:$ZZ$1, 0))</f>
        <v/>
      </c>
    </row>
    <row r="871">
      <c r="A871">
        <f>INDEX(resultados!$A$2:$ZZ$2290, 865, MATCH($B$1, resultados!$A$1:$ZZ$1, 0))</f>
        <v/>
      </c>
      <c r="B871">
        <f>INDEX(resultados!$A$2:$ZZ$2290, 865, MATCH($B$2, resultados!$A$1:$ZZ$1, 0))</f>
        <v/>
      </c>
      <c r="C871">
        <f>INDEX(resultados!$A$2:$ZZ$2290, 865, MATCH($B$3, resultados!$A$1:$ZZ$1, 0))</f>
        <v/>
      </c>
    </row>
    <row r="872">
      <c r="A872">
        <f>INDEX(resultados!$A$2:$ZZ$2290, 866, MATCH($B$1, resultados!$A$1:$ZZ$1, 0))</f>
        <v/>
      </c>
      <c r="B872">
        <f>INDEX(resultados!$A$2:$ZZ$2290, 866, MATCH($B$2, resultados!$A$1:$ZZ$1, 0))</f>
        <v/>
      </c>
      <c r="C872">
        <f>INDEX(resultados!$A$2:$ZZ$2290, 866, MATCH($B$3, resultados!$A$1:$ZZ$1, 0))</f>
        <v/>
      </c>
    </row>
    <row r="873">
      <c r="A873">
        <f>INDEX(resultados!$A$2:$ZZ$2290, 867, MATCH($B$1, resultados!$A$1:$ZZ$1, 0))</f>
        <v/>
      </c>
      <c r="B873">
        <f>INDEX(resultados!$A$2:$ZZ$2290, 867, MATCH($B$2, resultados!$A$1:$ZZ$1, 0))</f>
        <v/>
      </c>
      <c r="C873">
        <f>INDEX(resultados!$A$2:$ZZ$2290, 867, MATCH($B$3, resultados!$A$1:$ZZ$1, 0))</f>
        <v/>
      </c>
    </row>
    <row r="874">
      <c r="A874">
        <f>INDEX(resultados!$A$2:$ZZ$2290, 868, MATCH($B$1, resultados!$A$1:$ZZ$1, 0))</f>
        <v/>
      </c>
      <c r="B874">
        <f>INDEX(resultados!$A$2:$ZZ$2290, 868, MATCH($B$2, resultados!$A$1:$ZZ$1, 0))</f>
        <v/>
      </c>
      <c r="C874">
        <f>INDEX(resultados!$A$2:$ZZ$2290, 868, MATCH($B$3, resultados!$A$1:$ZZ$1, 0))</f>
        <v/>
      </c>
    </row>
    <row r="875">
      <c r="A875">
        <f>INDEX(resultados!$A$2:$ZZ$2290, 869, MATCH($B$1, resultados!$A$1:$ZZ$1, 0))</f>
        <v/>
      </c>
      <c r="B875">
        <f>INDEX(resultados!$A$2:$ZZ$2290, 869, MATCH($B$2, resultados!$A$1:$ZZ$1, 0))</f>
        <v/>
      </c>
      <c r="C875">
        <f>INDEX(resultados!$A$2:$ZZ$2290, 869, MATCH($B$3, resultados!$A$1:$ZZ$1, 0))</f>
        <v/>
      </c>
    </row>
    <row r="876">
      <c r="A876">
        <f>INDEX(resultados!$A$2:$ZZ$2290, 870, MATCH($B$1, resultados!$A$1:$ZZ$1, 0))</f>
        <v/>
      </c>
      <c r="B876">
        <f>INDEX(resultados!$A$2:$ZZ$2290, 870, MATCH($B$2, resultados!$A$1:$ZZ$1, 0))</f>
        <v/>
      </c>
      <c r="C876">
        <f>INDEX(resultados!$A$2:$ZZ$2290, 870, MATCH($B$3, resultados!$A$1:$ZZ$1, 0))</f>
        <v/>
      </c>
    </row>
    <row r="877">
      <c r="A877">
        <f>INDEX(resultados!$A$2:$ZZ$2290, 871, MATCH($B$1, resultados!$A$1:$ZZ$1, 0))</f>
        <v/>
      </c>
      <c r="B877">
        <f>INDEX(resultados!$A$2:$ZZ$2290, 871, MATCH($B$2, resultados!$A$1:$ZZ$1, 0))</f>
        <v/>
      </c>
      <c r="C877">
        <f>INDEX(resultados!$A$2:$ZZ$2290, 871, MATCH($B$3, resultados!$A$1:$ZZ$1, 0))</f>
        <v/>
      </c>
    </row>
    <row r="878">
      <c r="A878">
        <f>INDEX(resultados!$A$2:$ZZ$2290, 872, MATCH($B$1, resultados!$A$1:$ZZ$1, 0))</f>
        <v/>
      </c>
      <c r="B878">
        <f>INDEX(resultados!$A$2:$ZZ$2290, 872, MATCH($B$2, resultados!$A$1:$ZZ$1, 0))</f>
        <v/>
      </c>
      <c r="C878">
        <f>INDEX(resultados!$A$2:$ZZ$2290, 872, MATCH($B$3, resultados!$A$1:$ZZ$1, 0))</f>
        <v/>
      </c>
    </row>
    <row r="879">
      <c r="A879">
        <f>INDEX(resultados!$A$2:$ZZ$2290, 873, MATCH($B$1, resultados!$A$1:$ZZ$1, 0))</f>
        <v/>
      </c>
      <c r="B879">
        <f>INDEX(resultados!$A$2:$ZZ$2290, 873, MATCH($B$2, resultados!$A$1:$ZZ$1, 0))</f>
        <v/>
      </c>
      <c r="C879">
        <f>INDEX(resultados!$A$2:$ZZ$2290, 873, MATCH($B$3, resultados!$A$1:$ZZ$1, 0))</f>
        <v/>
      </c>
    </row>
    <row r="880">
      <c r="A880">
        <f>INDEX(resultados!$A$2:$ZZ$2290, 874, MATCH($B$1, resultados!$A$1:$ZZ$1, 0))</f>
        <v/>
      </c>
      <c r="B880">
        <f>INDEX(resultados!$A$2:$ZZ$2290, 874, MATCH($B$2, resultados!$A$1:$ZZ$1, 0))</f>
        <v/>
      </c>
      <c r="C880">
        <f>INDEX(resultados!$A$2:$ZZ$2290, 874, MATCH($B$3, resultados!$A$1:$ZZ$1, 0))</f>
        <v/>
      </c>
    </row>
    <row r="881">
      <c r="A881">
        <f>INDEX(resultados!$A$2:$ZZ$2290, 875, MATCH($B$1, resultados!$A$1:$ZZ$1, 0))</f>
        <v/>
      </c>
      <c r="B881">
        <f>INDEX(resultados!$A$2:$ZZ$2290, 875, MATCH($B$2, resultados!$A$1:$ZZ$1, 0))</f>
        <v/>
      </c>
      <c r="C881">
        <f>INDEX(resultados!$A$2:$ZZ$2290, 875, MATCH($B$3, resultados!$A$1:$ZZ$1, 0))</f>
        <v/>
      </c>
    </row>
    <row r="882">
      <c r="A882">
        <f>INDEX(resultados!$A$2:$ZZ$2290, 876, MATCH($B$1, resultados!$A$1:$ZZ$1, 0))</f>
        <v/>
      </c>
      <c r="B882">
        <f>INDEX(resultados!$A$2:$ZZ$2290, 876, MATCH($B$2, resultados!$A$1:$ZZ$1, 0))</f>
        <v/>
      </c>
      <c r="C882">
        <f>INDEX(resultados!$A$2:$ZZ$2290, 876, MATCH($B$3, resultados!$A$1:$ZZ$1, 0))</f>
        <v/>
      </c>
    </row>
    <row r="883">
      <c r="A883">
        <f>INDEX(resultados!$A$2:$ZZ$2290, 877, MATCH($B$1, resultados!$A$1:$ZZ$1, 0))</f>
        <v/>
      </c>
      <c r="B883">
        <f>INDEX(resultados!$A$2:$ZZ$2290, 877, MATCH($B$2, resultados!$A$1:$ZZ$1, 0))</f>
        <v/>
      </c>
      <c r="C883">
        <f>INDEX(resultados!$A$2:$ZZ$2290, 877, MATCH($B$3, resultados!$A$1:$ZZ$1, 0))</f>
        <v/>
      </c>
    </row>
    <row r="884">
      <c r="A884">
        <f>INDEX(resultados!$A$2:$ZZ$2290, 878, MATCH($B$1, resultados!$A$1:$ZZ$1, 0))</f>
        <v/>
      </c>
      <c r="B884">
        <f>INDEX(resultados!$A$2:$ZZ$2290, 878, MATCH($B$2, resultados!$A$1:$ZZ$1, 0))</f>
        <v/>
      </c>
      <c r="C884">
        <f>INDEX(resultados!$A$2:$ZZ$2290, 878, MATCH($B$3, resultados!$A$1:$ZZ$1, 0))</f>
        <v/>
      </c>
    </row>
    <row r="885">
      <c r="A885">
        <f>INDEX(resultados!$A$2:$ZZ$2290, 879, MATCH($B$1, resultados!$A$1:$ZZ$1, 0))</f>
        <v/>
      </c>
      <c r="B885">
        <f>INDEX(resultados!$A$2:$ZZ$2290, 879, MATCH($B$2, resultados!$A$1:$ZZ$1, 0))</f>
        <v/>
      </c>
      <c r="C885">
        <f>INDEX(resultados!$A$2:$ZZ$2290, 879, MATCH($B$3, resultados!$A$1:$ZZ$1, 0))</f>
        <v/>
      </c>
    </row>
    <row r="886">
      <c r="A886">
        <f>INDEX(resultados!$A$2:$ZZ$2290, 880, MATCH($B$1, resultados!$A$1:$ZZ$1, 0))</f>
        <v/>
      </c>
      <c r="B886">
        <f>INDEX(resultados!$A$2:$ZZ$2290, 880, MATCH($B$2, resultados!$A$1:$ZZ$1, 0))</f>
        <v/>
      </c>
      <c r="C886">
        <f>INDEX(resultados!$A$2:$ZZ$2290, 880, MATCH($B$3, resultados!$A$1:$ZZ$1, 0))</f>
        <v/>
      </c>
    </row>
    <row r="887">
      <c r="A887">
        <f>INDEX(resultados!$A$2:$ZZ$2290, 881, MATCH($B$1, resultados!$A$1:$ZZ$1, 0))</f>
        <v/>
      </c>
      <c r="B887">
        <f>INDEX(resultados!$A$2:$ZZ$2290, 881, MATCH($B$2, resultados!$A$1:$ZZ$1, 0))</f>
        <v/>
      </c>
      <c r="C887">
        <f>INDEX(resultados!$A$2:$ZZ$2290, 881, MATCH($B$3, resultados!$A$1:$ZZ$1, 0))</f>
        <v/>
      </c>
    </row>
    <row r="888">
      <c r="A888">
        <f>INDEX(resultados!$A$2:$ZZ$2290, 882, MATCH($B$1, resultados!$A$1:$ZZ$1, 0))</f>
        <v/>
      </c>
      <c r="B888">
        <f>INDEX(resultados!$A$2:$ZZ$2290, 882, MATCH($B$2, resultados!$A$1:$ZZ$1, 0))</f>
        <v/>
      </c>
      <c r="C888">
        <f>INDEX(resultados!$A$2:$ZZ$2290, 882, MATCH($B$3, resultados!$A$1:$ZZ$1, 0))</f>
        <v/>
      </c>
    </row>
    <row r="889">
      <c r="A889">
        <f>INDEX(resultados!$A$2:$ZZ$2290, 883, MATCH($B$1, resultados!$A$1:$ZZ$1, 0))</f>
        <v/>
      </c>
      <c r="B889">
        <f>INDEX(resultados!$A$2:$ZZ$2290, 883, MATCH($B$2, resultados!$A$1:$ZZ$1, 0))</f>
        <v/>
      </c>
      <c r="C889">
        <f>INDEX(resultados!$A$2:$ZZ$2290, 883, MATCH($B$3, resultados!$A$1:$ZZ$1, 0))</f>
        <v/>
      </c>
    </row>
    <row r="890">
      <c r="A890">
        <f>INDEX(resultados!$A$2:$ZZ$2290, 884, MATCH($B$1, resultados!$A$1:$ZZ$1, 0))</f>
        <v/>
      </c>
      <c r="B890">
        <f>INDEX(resultados!$A$2:$ZZ$2290, 884, MATCH($B$2, resultados!$A$1:$ZZ$1, 0))</f>
        <v/>
      </c>
      <c r="C890">
        <f>INDEX(resultados!$A$2:$ZZ$2290, 884, MATCH($B$3, resultados!$A$1:$ZZ$1, 0))</f>
        <v/>
      </c>
    </row>
    <row r="891">
      <c r="A891">
        <f>INDEX(resultados!$A$2:$ZZ$2290, 885, MATCH($B$1, resultados!$A$1:$ZZ$1, 0))</f>
        <v/>
      </c>
      <c r="B891">
        <f>INDEX(resultados!$A$2:$ZZ$2290, 885, MATCH($B$2, resultados!$A$1:$ZZ$1, 0))</f>
        <v/>
      </c>
      <c r="C891">
        <f>INDEX(resultados!$A$2:$ZZ$2290, 885, MATCH($B$3, resultados!$A$1:$ZZ$1, 0))</f>
        <v/>
      </c>
    </row>
    <row r="892">
      <c r="A892">
        <f>INDEX(resultados!$A$2:$ZZ$2290, 886, MATCH($B$1, resultados!$A$1:$ZZ$1, 0))</f>
        <v/>
      </c>
      <c r="B892">
        <f>INDEX(resultados!$A$2:$ZZ$2290, 886, MATCH($B$2, resultados!$A$1:$ZZ$1, 0))</f>
        <v/>
      </c>
      <c r="C892">
        <f>INDEX(resultados!$A$2:$ZZ$2290, 886, MATCH($B$3, resultados!$A$1:$ZZ$1, 0))</f>
        <v/>
      </c>
    </row>
    <row r="893">
      <c r="A893">
        <f>INDEX(resultados!$A$2:$ZZ$2290, 887, MATCH($B$1, resultados!$A$1:$ZZ$1, 0))</f>
        <v/>
      </c>
      <c r="B893">
        <f>INDEX(resultados!$A$2:$ZZ$2290, 887, MATCH($B$2, resultados!$A$1:$ZZ$1, 0))</f>
        <v/>
      </c>
      <c r="C893">
        <f>INDEX(resultados!$A$2:$ZZ$2290, 887, MATCH($B$3, resultados!$A$1:$ZZ$1, 0))</f>
        <v/>
      </c>
    </row>
    <row r="894">
      <c r="A894">
        <f>INDEX(resultados!$A$2:$ZZ$2290, 888, MATCH($B$1, resultados!$A$1:$ZZ$1, 0))</f>
        <v/>
      </c>
      <c r="B894">
        <f>INDEX(resultados!$A$2:$ZZ$2290, 888, MATCH($B$2, resultados!$A$1:$ZZ$1, 0))</f>
        <v/>
      </c>
      <c r="C894">
        <f>INDEX(resultados!$A$2:$ZZ$2290, 888, MATCH($B$3, resultados!$A$1:$ZZ$1, 0))</f>
        <v/>
      </c>
    </row>
    <row r="895">
      <c r="A895">
        <f>INDEX(resultados!$A$2:$ZZ$2290, 889, MATCH($B$1, resultados!$A$1:$ZZ$1, 0))</f>
        <v/>
      </c>
      <c r="B895">
        <f>INDEX(resultados!$A$2:$ZZ$2290, 889, MATCH($B$2, resultados!$A$1:$ZZ$1, 0))</f>
        <v/>
      </c>
      <c r="C895">
        <f>INDEX(resultados!$A$2:$ZZ$2290, 889, MATCH($B$3, resultados!$A$1:$ZZ$1, 0))</f>
        <v/>
      </c>
    </row>
    <row r="896">
      <c r="A896">
        <f>INDEX(resultados!$A$2:$ZZ$2290, 890, MATCH($B$1, resultados!$A$1:$ZZ$1, 0))</f>
        <v/>
      </c>
      <c r="B896">
        <f>INDEX(resultados!$A$2:$ZZ$2290, 890, MATCH($B$2, resultados!$A$1:$ZZ$1, 0))</f>
        <v/>
      </c>
      <c r="C896">
        <f>INDEX(resultados!$A$2:$ZZ$2290, 890, MATCH($B$3, resultados!$A$1:$ZZ$1, 0))</f>
        <v/>
      </c>
    </row>
    <row r="897">
      <c r="A897">
        <f>INDEX(resultados!$A$2:$ZZ$2290, 891, MATCH($B$1, resultados!$A$1:$ZZ$1, 0))</f>
        <v/>
      </c>
      <c r="B897">
        <f>INDEX(resultados!$A$2:$ZZ$2290, 891, MATCH($B$2, resultados!$A$1:$ZZ$1, 0))</f>
        <v/>
      </c>
      <c r="C897">
        <f>INDEX(resultados!$A$2:$ZZ$2290, 891, MATCH($B$3, resultados!$A$1:$ZZ$1, 0))</f>
        <v/>
      </c>
    </row>
    <row r="898">
      <c r="A898">
        <f>INDEX(resultados!$A$2:$ZZ$2290, 892, MATCH($B$1, resultados!$A$1:$ZZ$1, 0))</f>
        <v/>
      </c>
      <c r="B898">
        <f>INDEX(resultados!$A$2:$ZZ$2290, 892, MATCH($B$2, resultados!$A$1:$ZZ$1, 0))</f>
        <v/>
      </c>
      <c r="C898">
        <f>INDEX(resultados!$A$2:$ZZ$2290, 892, MATCH($B$3, resultados!$A$1:$ZZ$1, 0))</f>
        <v/>
      </c>
    </row>
    <row r="899">
      <c r="A899">
        <f>INDEX(resultados!$A$2:$ZZ$2290, 893, MATCH($B$1, resultados!$A$1:$ZZ$1, 0))</f>
        <v/>
      </c>
      <c r="B899">
        <f>INDEX(resultados!$A$2:$ZZ$2290, 893, MATCH($B$2, resultados!$A$1:$ZZ$1, 0))</f>
        <v/>
      </c>
      <c r="C899">
        <f>INDEX(resultados!$A$2:$ZZ$2290, 893, MATCH($B$3, resultados!$A$1:$ZZ$1, 0))</f>
        <v/>
      </c>
    </row>
    <row r="900">
      <c r="A900">
        <f>INDEX(resultados!$A$2:$ZZ$2290, 894, MATCH($B$1, resultados!$A$1:$ZZ$1, 0))</f>
        <v/>
      </c>
      <c r="B900">
        <f>INDEX(resultados!$A$2:$ZZ$2290, 894, MATCH($B$2, resultados!$A$1:$ZZ$1, 0))</f>
        <v/>
      </c>
      <c r="C900">
        <f>INDEX(resultados!$A$2:$ZZ$2290, 894, MATCH($B$3, resultados!$A$1:$ZZ$1, 0))</f>
        <v/>
      </c>
    </row>
    <row r="901">
      <c r="A901">
        <f>INDEX(resultados!$A$2:$ZZ$2290, 895, MATCH($B$1, resultados!$A$1:$ZZ$1, 0))</f>
        <v/>
      </c>
      <c r="B901">
        <f>INDEX(resultados!$A$2:$ZZ$2290, 895, MATCH($B$2, resultados!$A$1:$ZZ$1, 0))</f>
        <v/>
      </c>
      <c r="C901">
        <f>INDEX(resultados!$A$2:$ZZ$2290, 895, MATCH($B$3, resultados!$A$1:$ZZ$1, 0))</f>
        <v/>
      </c>
    </row>
    <row r="902">
      <c r="A902">
        <f>INDEX(resultados!$A$2:$ZZ$2290, 896, MATCH($B$1, resultados!$A$1:$ZZ$1, 0))</f>
        <v/>
      </c>
      <c r="B902">
        <f>INDEX(resultados!$A$2:$ZZ$2290, 896, MATCH($B$2, resultados!$A$1:$ZZ$1, 0))</f>
        <v/>
      </c>
      <c r="C902">
        <f>INDEX(resultados!$A$2:$ZZ$2290, 896, MATCH($B$3, resultados!$A$1:$ZZ$1, 0))</f>
        <v/>
      </c>
    </row>
    <row r="903">
      <c r="A903">
        <f>INDEX(resultados!$A$2:$ZZ$2290, 897, MATCH($B$1, resultados!$A$1:$ZZ$1, 0))</f>
        <v/>
      </c>
      <c r="B903">
        <f>INDEX(resultados!$A$2:$ZZ$2290, 897, MATCH($B$2, resultados!$A$1:$ZZ$1, 0))</f>
        <v/>
      </c>
      <c r="C903">
        <f>INDEX(resultados!$A$2:$ZZ$2290, 897, MATCH($B$3, resultados!$A$1:$ZZ$1, 0))</f>
        <v/>
      </c>
    </row>
    <row r="904">
      <c r="A904">
        <f>INDEX(resultados!$A$2:$ZZ$2290, 898, MATCH($B$1, resultados!$A$1:$ZZ$1, 0))</f>
        <v/>
      </c>
      <c r="B904">
        <f>INDEX(resultados!$A$2:$ZZ$2290, 898, MATCH($B$2, resultados!$A$1:$ZZ$1, 0))</f>
        <v/>
      </c>
      <c r="C904">
        <f>INDEX(resultados!$A$2:$ZZ$2290, 898, MATCH($B$3, resultados!$A$1:$ZZ$1, 0))</f>
        <v/>
      </c>
    </row>
    <row r="905">
      <c r="A905">
        <f>INDEX(resultados!$A$2:$ZZ$2290, 899, MATCH($B$1, resultados!$A$1:$ZZ$1, 0))</f>
        <v/>
      </c>
      <c r="B905">
        <f>INDEX(resultados!$A$2:$ZZ$2290, 899, MATCH($B$2, resultados!$A$1:$ZZ$1, 0))</f>
        <v/>
      </c>
      <c r="C905">
        <f>INDEX(resultados!$A$2:$ZZ$2290, 899, MATCH($B$3, resultados!$A$1:$ZZ$1, 0))</f>
        <v/>
      </c>
    </row>
    <row r="906">
      <c r="A906">
        <f>INDEX(resultados!$A$2:$ZZ$2290, 900, MATCH($B$1, resultados!$A$1:$ZZ$1, 0))</f>
        <v/>
      </c>
      <c r="B906">
        <f>INDEX(resultados!$A$2:$ZZ$2290, 900, MATCH($B$2, resultados!$A$1:$ZZ$1, 0))</f>
        <v/>
      </c>
      <c r="C906">
        <f>INDEX(resultados!$A$2:$ZZ$2290, 900, MATCH($B$3, resultados!$A$1:$ZZ$1, 0))</f>
        <v/>
      </c>
    </row>
    <row r="907">
      <c r="A907">
        <f>INDEX(resultados!$A$2:$ZZ$2290, 901, MATCH($B$1, resultados!$A$1:$ZZ$1, 0))</f>
        <v/>
      </c>
      <c r="B907">
        <f>INDEX(resultados!$A$2:$ZZ$2290, 901, MATCH($B$2, resultados!$A$1:$ZZ$1, 0))</f>
        <v/>
      </c>
      <c r="C907">
        <f>INDEX(resultados!$A$2:$ZZ$2290, 901, MATCH($B$3, resultados!$A$1:$ZZ$1, 0))</f>
        <v/>
      </c>
    </row>
    <row r="908">
      <c r="A908">
        <f>INDEX(resultados!$A$2:$ZZ$2290, 902, MATCH($B$1, resultados!$A$1:$ZZ$1, 0))</f>
        <v/>
      </c>
      <c r="B908">
        <f>INDEX(resultados!$A$2:$ZZ$2290, 902, MATCH($B$2, resultados!$A$1:$ZZ$1, 0))</f>
        <v/>
      </c>
      <c r="C908">
        <f>INDEX(resultados!$A$2:$ZZ$2290, 902, MATCH($B$3, resultados!$A$1:$ZZ$1, 0))</f>
        <v/>
      </c>
    </row>
    <row r="909">
      <c r="A909">
        <f>INDEX(resultados!$A$2:$ZZ$2290, 903, MATCH($B$1, resultados!$A$1:$ZZ$1, 0))</f>
        <v/>
      </c>
      <c r="B909">
        <f>INDEX(resultados!$A$2:$ZZ$2290, 903, MATCH($B$2, resultados!$A$1:$ZZ$1, 0))</f>
        <v/>
      </c>
      <c r="C909">
        <f>INDEX(resultados!$A$2:$ZZ$2290, 903, MATCH($B$3, resultados!$A$1:$ZZ$1, 0))</f>
        <v/>
      </c>
    </row>
    <row r="910">
      <c r="A910">
        <f>INDEX(resultados!$A$2:$ZZ$2290, 904, MATCH($B$1, resultados!$A$1:$ZZ$1, 0))</f>
        <v/>
      </c>
      <c r="B910">
        <f>INDEX(resultados!$A$2:$ZZ$2290, 904, MATCH($B$2, resultados!$A$1:$ZZ$1, 0))</f>
        <v/>
      </c>
      <c r="C910">
        <f>INDEX(resultados!$A$2:$ZZ$2290, 904, MATCH($B$3, resultados!$A$1:$ZZ$1, 0))</f>
        <v/>
      </c>
    </row>
    <row r="911">
      <c r="A911">
        <f>INDEX(resultados!$A$2:$ZZ$2290, 905, MATCH($B$1, resultados!$A$1:$ZZ$1, 0))</f>
        <v/>
      </c>
      <c r="B911">
        <f>INDEX(resultados!$A$2:$ZZ$2290, 905, MATCH($B$2, resultados!$A$1:$ZZ$1, 0))</f>
        <v/>
      </c>
      <c r="C911">
        <f>INDEX(resultados!$A$2:$ZZ$2290, 905, MATCH($B$3, resultados!$A$1:$ZZ$1, 0))</f>
        <v/>
      </c>
    </row>
    <row r="912">
      <c r="A912">
        <f>INDEX(resultados!$A$2:$ZZ$2290, 906, MATCH($B$1, resultados!$A$1:$ZZ$1, 0))</f>
        <v/>
      </c>
      <c r="B912">
        <f>INDEX(resultados!$A$2:$ZZ$2290, 906, MATCH($B$2, resultados!$A$1:$ZZ$1, 0))</f>
        <v/>
      </c>
      <c r="C912">
        <f>INDEX(resultados!$A$2:$ZZ$2290, 906, MATCH($B$3, resultados!$A$1:$ZZ$1, 0))</f>
        <v/>
      </c>
    </row>
    <row r="913">
      <c r="A913">
        <f>INDEX(resultados!$A$2:$ZZ$2290, 907, MATCH($B$1, resultados!$A$1:$ZZ$1, 0))</f>
        <v/>
      </c>
      <c r="B913">
        <f>INDEX(resultados!$A$2:$ZZ$2290, 907, MATCH($B$2, resultados!$A$1:$ZZ$1, 0))</f>
        <v/>
      </c>
      <c r="C913">
        <f>INDEX(resultados!$A$2:$ZZ$2290, 907, MATCH($B$3, resultados!$A$1:$ZZ$1, 0))</f>
        <v/>
      </c>
    </row>
    <row r="914">
      <c r="A914">
        <f>INDEX(resultados!$A$2:$ZZ$2290, 908, MATCH($B$1, resultados!$A$1:$ZZ$1, 0))</f>
        <v/>
      </c>
      <c r="B914">
        <f>INDEX(resultados!$A$2:$ZZ$2290, 908, MATCH($B$2, resultados!$A$1:$ZZ$1, 0))</f>
        <v/>
      </c>
      <c r="C914">
        <f>INDEX(resultados!$A$2:$ZZ$2290, 908, MATCH($B$3, resultados!$A$1:$ZZ$1, 0))</f>
        <v/>
      </c>
    </row>
    <row r="915">
      <c r="A915">
        <f>INDEX(resultados!$A$2:$ZZ$2290, 909, MATCH($B$1, resultados!$A$1:$ZZ$1, 0))</f>
        <v/>
      </c>
      <c r="B915">
        <f>INDEX(resultados!$A$2:$ZZ$2290, 909, MATCH($B$2, resultados!$A$1:$ZZ$1, 0))</f>
        <v/>
      </c>
      <c r="C915">
        <f>INDEX(resultados!$A$2:$ZZ$2290, 909, MATCH($B$3, resultados!$A$1:$ZZ$1, 0))</f>
        <v/>
      </c>
    </row>
    <row r="916">
      <c r="A916">
        <f>INDEX(resultados!$A$2:$ZZ$2290, 910, MATCH($B$1, resultados!$A$1:$ZZ$1, 0))</f>
        <v/>
      </c>
      <c r="B916">
        <f>INDEX(resultados!$A$2:$ZZ$2290, 910, MATCH($B$2, resultados!$A$1:$ZZ$1, 0))</f>
        <v/>
      </c>
      <c r="C916">
        <f>INDEX(resultados!$A$2:$ZZ$2290, 910, MATCH($B$3, resultados!$A$1:$ZZ$1, 0))</f>
        <v/>
      </c>
    </row>
    <row r="917">
      <c r="A917">
        <f>INDEX(resultados!$A$2:$ZZ$2290, 911, MATCH($B$1, resultados!$A$1:$ZZ$1, 0))</f>
        <v/>
      </c>
      <c r="B917">
        <f>INDEX(resultados!$A$2:$ZZ$2290, 911, MATCH($B$2, resultados!$A$1:$ZZ$1, 0))</f>
        <v/>
      </c>
      <c r="C917">
        <f>INDEX(resultados!$A$2:$ZZ$2290, 911, MATCH($B$3, resultados!$A$1:$ZZ$1, 0))</f>
        <v/>
      </c>
    </row>
    <row r="918">
      <c r="A918">
        <f>INDEX(resultados!$A$2:$ZZ$2290, 912, MATCH($B$1, resultados!$A$1:$ZZ$1, 0))</f>
        <v/>
      </c>
      <c r="B918">
        <f>INDEX(resultados!$A$2:$ZZ$2290, 912, MATCH($B$2, resultados!$A$1:$ZZ$1, 0))</f>
        <v/>
      </c>
      <c r="C918">
        <f>INDEX(resultados!$A$2:$ZZ$2290, 912, MATCH($B$3, resultados!$A$1:$ZZ$1, 0))</f>
        <v/>
      </c>
    </row>
    <row r="919">
      <c r="A919">
        <f>INDEX(resultados!$A$2:$ZZ$2290, 913, MATCH($B$1, resultados!$A$1:$ZZ$1, 0))</f>
        <v/>
      </c>
      <c r="B919">
        <f>INDEX(resultados!$A$2:$ZZ$2290, 913, MATCH($B$2, resultados!$A$1:$ZZ$1, 0))</f>
        <v/>
      </c>
      <c r="C919">
        <f>INDEX(resultados!$A$2:$ZZ$2290, 913, MATCH($B$3, resultados!$A$1:$ZZ$1, 0))</f>
        <v/>
      </c>
    </row>
    <row r="920">
      <c r="A920">
        <f>INDEX(resultados!$A$2:$ZZ$2290, 914, MATCH($B$1, resultados!$A$1:$ZZ$1, 0))</f>
        <v/>
      </c>
      <c r="B920">
        <f>INDEX(resultados!$A$2:$ZZ$2290, 914, MATCH($B$2, resultados!$A$1:$ZZ$1, 0))</f>
        <v/>
      </c>
      <c r="C920">
        <f>INDEX(resultados!$A$2:$ZZ$2290, 914, MATCH($B$3, resultados!$A$1:$ZZ$1, 0))</f>
        <v/>
      </c>
    </row>
    <row r="921">
      <c r="A921">
        <f>INDEX(resultados!$A$2:$ZZ$2290, 915, MATCH($B$1, resultados!$A$1:$ZZ$1, 0))</f>
        <v/>
      </c>
      <c r="B921">
        <f>INDEX(resultados!$A$2:$ZZ$2290, 915, MATCH($B$2, resultados!$A$1:$ZZ$1, 0))</f>
        <v/>
      </c>
      <c r="C921">
        <f>INDEX(resultados!$A$2:$ZZ$2290, 915, MATCH($B$3, resultados!$A$1:$ZZ$1, 0))</f>
        <v/>
      </c>
    </row>
    <row r="922">
      <c r="A922">
        <f>INDEX(resultados!$A$2:$ZZ$2290, 916, MATCH($B$1, resultados!$A$1:$ZZ$1, 0))</f>
        <v/>
      </c>
      <c r="B922">
        <f>INDEX(resultados!$A$2:$ZZ$2290, 916, MATCH($B$2, resultados!$A$1:$ZZ$1, 0))</f>
        <v/>
      </c>
      <c r="C922">
        <f>INDEX(resultados!$A$2:$ZZ$2290, 916, MATCH($B$3, resultados!$A$1:$ZZ$1, 0))</f>
        <v/>
      </c>
    </row>
    <row r="923">
      <c r="A923">
        <f>INDEX(resultados!$A$2:$ZZ$2290, 917, MATCH($B$1, resultados!$A$1:$ZZ$1, 0))</f>
        <v/>
      </c>
      <c r="B923">
        <f>INDEX(resultados!$A$2:$ZZ$2290, 917, MATCH($B$2, resultados!$A$1:$ZZ$1, 0))</f>
        <v/>
      </c>
      <c r="C923">
        <f>INDEX(resultados!$A$2:$ZZ$2290, 917, MATCH($B$3, resultados!$A$1:$ZZ$1, 0))</f>
        <v/>
      </c>
    </row>
    <row r="924">
      <c r="A924">
        <f>INDEX(resultados!$A$2:$ZZ$2290, 918, MATCH($B$1, resultados!$A$1:$ZZ$1, 0))</f>
        <v/>
      </c>
      <c r="B924">
        <f>INDEX(resultados!$A$2:$ZZ$2290, 918, MATCH($B$2, resultados!$A$1:$ZZ$1, 0))</f>
        <v/>
      </c>
      <c r="C924">
        <f>INDEX(resultados!$A$2:$ZZ$2290, 918, MATCH($B$3, resultados!$A$1:$ZZ$1, 0))</f>
        <v/>
      </c>
    </row>
    <row r="925">
      <c r="A925">
        <f>INDEX(resultados!$A$2:$ZZ$2290, 919, MATCH($B$1, resultados!$A$1:$ZZ$1, 0))</f>
        <v/>
      </c>
      <c r="B925">
        <f>INDEX(resultados!$A$2:$ZZ$2290, 919, MATCH($B$2, resultados!$A$1:$ZZ$1, 0))</f>
        <v/>
      </c>
      <c r="C925">
        <f>INDEX(resultados!$A$2:$ZZ$2290, 919, MATCH($B$3, resultados!$A$1:$ZZ$1, 0))</f>
        <v/>
      </c>
    </row>
    <row r="926">
      <c r="A926">
        <f>INDEX(resultados!$A$2:$ZZ$2290, 920, MATCH($B$1, resultados!$A$1:$ZZ$1, 0))</f>
        <v/>
      </c>
      <c r="B926">
        <f>INDEX(resultados!$A$2:$ZZ$2290, 920, MATCH($B$2, resultados!$A$1:$ZZ$1, 0))</f>
        <v/>
      </c>
      <c r="C926">
        <f>INDEX(resultados!$A$2:$ZZ$2290, 920, MATCH($B$3, resultados!$A$1:$ZZ$1, 0))</f>
        <v/>
      </c>
    </row>
    <row r="927">
      <c r="A927">
        <f>INDEX(resultados!$A$2:$ZZ$2290, 921, MATCH($B$1, resultados!$A$1:$ZZ$1, 0))</f>
        <v/>
      </c>
      <c r="B927">
        <f>INDEX(resultados!$A$2:$ZZ$2290, 921, MATCH($B$2, resultados!$A$1:$ZZ$1, 0))</f>
        <v/>
      </c>
      <c r="C927">
        <f>INDEX(resultados!$A$2:$ZZ$2290, 921, MATCH($B$3, resultados!$A$1:$ZZ$1, 0))</f>
        <v/>
      </c>
    </row>
    <row r="928">
      <c r="A928">
        <f>INDEX(resultados!$A$2:$ZZ$2290, 922, MATCH($B$1, resultados!$A$1:$ZZ$1, 0))</f>
        <v/>
      </c>
      <c r="B928">
        <f>INDEX(resultados!$A$2:$ZZ$2290, 922, MATCH($B$2, resultados!$A$1:$ZZ$1, 0))</f>
        <v/>
      </c>
      <c r="C928">
        <f>INDEX(resultados!$A$2:$ZZ$2290, 922, MATCH($B$3, resultados!$A$1:$ZZ$1, 0))</f>
        <v/>
      </c>
    </row>
    <row r="929">
      <c r="A929">
        <f>INDEX(resultados!$A$2:$ZZ$2290, 923, MATCH($B$1, resultados!$A$1:$ZZ$1, 0))</f>
        <v/>
      </c>
      <c r="B929">
        <f>INDEX(resultados!$A$2:$ZZ$2290, 923, MATCH($B$2, resultados!$A$1:$ZZ$1, 0))</f>
        <v/>
      </c>
      <c r="C929">
        <f>INDEX(resultados!$A$2:$ZZ$2290, 923, MATCH($B$3, resultados!$A$1:$ZZ$1, 0))</f>
        <v/>
      </c>
    </row>
    <row r="930">
      <c r="A930">
        <f>INDEX(resultados!$A$2:$ZZ$2290, 924, MATCH($B$1, resultados!$A$1:$ZZ$1, 0))</f>
        <v/>
      </c>
      <c r="B930">
        <f>INDEX(resultados!$A$2:$ZZ$2290, 924, MATCH($B$2, resultados!$A$1:$ZZ$1, 0))</f>
        <v/>
      </c>
      <c r="C930">
        <f>INDEX(resultados!$A$2:$ZZ$2290, 924, MATCH($B$3, resultados!$A$1:$ZZ$1, 0))</f>
        <v/>
      </c>
    </row>
    <row r="931">
      <c r="A931">
        <f>INDEX(resultados!$A$2:$ZZ$2290, 925, MATCH($B$1, resultados!$A$1:$ZZ$1, 0))</f>
        <v/>
      </c>
      <c r="B931">
        <f>INDEX(resultados!$A$2:$ZZ$2290, 925, MATCH($B$2, resultados!$A$1:$ZZ$1, 0))</f>
        <v/>
      </c>
      <c r="C931">
        <f>INDEX(resultados!$A$2:$ZZ$2290, 925, MATCH($B$3, resultados!$A$1:$ZZ$1, 0))</f>
        <v/>
      </c>
    </row>
    <row r="932">
      <c r="A932">
        <f>INDEX(resultados!$A$2:$ZZ$2290, 926, MATCH($B$1, resultados!$A$1:$ZZ$1, 0))</f>
        <v/>
      </c>
      <c r="B932">
        <f>INDEX(resultados!$A$2:$ZZ$2290, 926, MATCH($B$2, resultados!$A$1:$ZZ$1, 0))</f>
        <v/>
      </c>
      <c r="C932">
        <f>INDEX(resultados!$A$2:$ZZ$2290, 926, MATCH($B$3, resultados!$A$1:$ZZ$1, 0))</f>
        <v/>
      </c>
    </row>
    <row r="933">
      <c r="A933">
        <f>INDEX(resultados!$A$2:$ZZ$2290, 927, MATCH($B$1, resultados!$A$1:$ZZ$1, 0))</f>
        <v/>
      </c>
      <c r="B933">
        <f>INDEX(resultados!$A$2:$ZZ$2290, 927, MATCH($B$2, resultados!$A$1:$ZZ$1, 0))</f>
        <v/>
      </c>
      <c r="C933">
        <f>INDEX(resultados!$A$2:$ZZ$2290, 927, MATCH($B$3, resultados!$A$1:$ZZ$1, 0))</f>
        <v/>
      </c>
    </row>
    <row r="934">
      <c r="A934">
        <f>INDEX(resultados!$A$2:$ZZ$2290, 928, MATCH($B$1, resultados!$A$1:$ZZ$1, 0))</f>
        <v/>
      </c>
      <c r="B934">
        <f>INDEX(resultados!$A$2:$ZZ$2290, 928, MATCH($B$2, resultados!$A$1:$ZZ$1, 0))</f>
        <v/>
      </c>
      <c r="C934">
        <f>INDEX(resultados!$A$2:$ZZ$2290, 928, MATCH($B$3, resultados!$A$1:$ZZ$1, 0))</f>
        <v/>
      </c>
    </row>
    <row r="935">
      <c r="A935">
        <f>INDEX(resultados!$A$2:$ZZ$2290, 929, MATCH($B$1, resultados!$A$1:$ZZ$1, 0))</f>
        <v/>
      </c>
      <c r="B935">
        <f>INDEX(resultados!$A$2:$ZZ$2290, 929, MATCH($B$2, resultados!$A$1:$ZZ$1, 0))</f>
        <v/>
      </c>
      <c r="C935">
        <f>INDEX(resultados!$A$2:$ZZ$2290, 929, MATCH($B$3, resultados!$A$1:$ZZ$1, 0))</f>
        <v/>
      </c>
    </row>
    <row r="936">
      <c r="A936">
        <f>INDEX(resultados!$A$2:$ZZ$2290, 930, MATCH($B$1, resultados!$A$1:$ZZ$1, 0))</f>
        <v/>
      </c>
      <c r="B936">
        <f>INDEX(resultados!$A$2:$ZZ$2290, 930, MATCH($B$2, resultados!$A$1:$ZZ$1, 0))</f>
        <v/>
      </c>
      <c r="C936">
        <f>INDEX(resultados!$A$2:$ZZ$2290, 930, MATCH($B$3, resultados!$A$1:$ZZ$1, 0))</f>
        <v/>
      </c>
    </row>
    <row r="937">
      <c r="A937">
        <f>INDEX(resultados!$A$2:$ZZ$2290, 931, MATCH($B$1, resultados!$A$1:$ZZ$1, 0))</f>
        <v/>
      </c>
      <c r="B937">
        <f>INDEX(resultados!$A$2:$ZZ$2290, 931, MATCH($B$2, resultados!$A$1:$ZZ$1, 0))</f>
        <v/>
      </c>
      <c r="C937">
        <f>INDEX(resultados!$A$2:$ZZ$2290, 931, MATCH($B$3, resultados!$A$1:$ZZ$1, 0))</f>
        <v/>
      </c>
    </row>
    <row r="938">
      <c r="A938">
        <f>INDEX(resultados!$A$2:$ZZ$2290, 932, MATCH($B$1, resultados!$A$1:$ZZ$1, 0))</f>
        <v/>
      </c>
      <c r="B938">
        <f>INDEX(resultados!$A$2:$ZZ$2290, 932, MATCH($B$2, resultados!$A$1:$ZZ$1, 0))</f>
        <v/>
      </c>
      <c r="C938">
        <f>INDEX(resultados!$A$2:$ZZ$2290, 932, MATCH($B$3, resultados!$A$1:$ZZ$1, 0))</f>
        <v/>
      </c>
    </row>
    <row r="939">
      <c r="A939">
        <f>INDEX(resultados!$A$2:$ZZ$2290, 933, MATCH($B$1, resultados!$A$1:$ZZ$1, 0))</f>
        <v/>
      </c>
      <c r="B939">
        <f>INDEX(resultados!$A$2:$ZZ$2290, 933, MATCH($B$2, resultados!$A$1:$ZZ$1, 0))</f>
        <v/>
      </c>
      <c r="C939">
        <f>INDEX(resultados!$A$2:$ZZ$2290, 933, MATCH($B$3, resultados!$A$1:$ZZ$1, 0))</f>
        <v/>
      </c>
    </row>
    <row r="940">
      <c r="A940">
        <f>INDEX(resultados!$A$2:$ZZ$2290, 934, MATCH($B$1, resultados!$A$1:$ZZ$1, 0))</f>
        <v/>
      </c>
      <c r="B940">
        <f>INDEX(resultados!$A$2:$ZZ$2290, 934, MATCH($B$2, resultados!$A$1:$ZZ$1, 0))</f>
        <v/>
      </c>
      <c r="C940">
        <f>INDEX(resultados!$A$2:$ZZ$2290, 934, MATCH($B$3, resultados!$A$1:$ZZ$1, 0))</f>
        <v/>
      </c>
    </row>
    <row r="941">
      <c r="A941">
        <f>INDEX(resultados!$A$2:$ZZ$2290, 935, MATCH($B$1, resultados!$A$1:$ZZ$1, 0))</f>
        <v/>
      </c>
      <c r="B941">
        <f>INDEX(resultados!$A$2:$ZZ$2290, 935, MATCH($B$2, resultados!$A$1:$ZZ$1, 0))</f>
        <v/>
      </c>
      <c r="C941">
        <f>INDEX(resultados!$A$2:$ZZ$2290, 935, MATCH($B$3, resultados!$A$1:$ZZ$1, 0))</f>
        <v/>
      </c>
    </row>
    <row r="942">
      <c r="A942">
        <f>INDEX(resultados!$A$2:$ZZ$2290, 936, MATCH($B$1, resultados!$A$1:$ZZ$1, 0))</f>
        <v/>
      </c>
      <c r="B942">
        <f>INDEX(resultados!$A$2:$ZZ$2290, 936, MATCH($B$2, resultados!$A$1:$ZZ$1, 0))</f>
        <v/>
      </c>
      <c r="C942">
        <f>INDEX(resultados!$A$2:$ZZ$2290, 936, MATCH($B$3, resultados!$A$1:$ZZ$1, 0))</f>
        <v/>
      </c>
    </row>
    <row r="943">
      <c r="A943">
        <f>INDEX(resultados!$A$2:$ZZ$2290, 937, MATCH($B$1, resultados!$A$1:$ZZ$1, 0))</f>
        <v/>
      </c>
      <c r="B943">
        <f>INDEX(resultados!$A$2:$ZZ$2290, 937, MATCH($B$2, resultados!$A$1:$ZZ$1, 0))</f>
        <v/>
      </c>
      <c r="C943">
        <f>INDEX(resultados!$A$2:$ZZ$2290, 937, MATCH($B$3, resultados!$A$1:$ZZ$1, 0))</f>
        <v/>
      </c>
    </row>
    <row r="944">
      <c r="A944">
        <f>INDEX(resultados!$A$2:$ZZ$2290, 938, MATCH($B$1, resultados!$A$1:$ZZ$1, 0))</f>
        <v/>
      </c>
      <c r="B944">
        <f>INDEX(resultados!$A$2:$ZZ$2290, 938, MATCH($B$2, resultados!$A$1:$ZZ$1, 0))</f>
        <v/>
      </c>
      <c r="C944">
        <f>INDEX(resultados!$A$2:$ZZ$2290, 938, MATCH($B$3, resultados!$A$1:$ZZ$1, 0))</f>
        <v/>
      </c>
    </row>
    <row r="945">
      <c r="A945">
        <f>INDEX(resultados!$A$2:$ZZ$2290, 939, MATCH($B$1, resultados!$A$1:$ZZ$1, 0))</f>
        <v/>
      </c>
      <c r="B945">
        <f>INDEX(resultados!$A$2:$ZZ$2290, 939, MATCH($B$2, resultados!$A$1:$ZZ$1, 0))</f>
        <v/>
      </c>
      <c r="C945">
        <f>INDEX(resultados!$A$2:$ZZ$2290, 939, MATCH($B$3, resultados!$A$1:$ZZ$1, 0))</f>
        <v/>
      </c>
    </row>
    <row r="946">
      <c r="A946">
        <f>INDEX(resultados!$A$2:$ZZ$2290, 940, MATCH($B$1, resultados!$A$1:$ZZ$1, 0))</f>
        <v/>
      </c>
      <c r="B946">
        <f>INDEX(resultados!$A$2:$ZZ$2290, 940, MATCH($B$2, resultados!$A$1:$ZZ$1, 0))</f>
        <v/>
      </c>
      <c r="C946">
        <f>INDEX(resultados!$A$2:$ZZ$2290, 940, MATCH($B$3, resultados!$A$1:$ZZ$1, 0))</f>
        <v/>
      </c>
    </row>
    <row r="947">
      <c r="A947">
        <f>INDEX(resultados!$A$2:$ZZ$2290, 941, MATCH($B$1, resultados!$A$1:$ZZ$1, 0))</f>
        <v/>
      </c>
      <c r="B947">
        <f>INDEX(resultados!$A$2:$ZZ$2290, 941, MATCH($B$2, resultados!$A$1:$ZZ$1, 0))</f>
        <v/>
      </c>
      <c r="C947">
        <f>INDEX(resultados!$A$2:$ZZ$2290, 941, MATCH($B$3, resultados!$A$1:$ZZ$1, 0))</f>
        <v/>
      </c>
    </row>
    <row r="948">
      <c r="A948">
        <f>INDEX(resultados!$A$2:$ZZ$2290, 942, MATCH($B$1, resultados!$A$1:$ZZ$1, 0))</f>
        <v/>
      </c>
      <c r="B948">
        <f>INDEX(resultados!$A$2:$ZZ$2290, 942, MATCH($B$2, resultados!$A$1:$ZZ$1, 0))</f>
        <v/>
      </c>
      <c r="C948">
        <f>INDEX(resultados!$A$2:$ZZ$2290, 942, MATCH($B$3, resultados!$A$1:$ZZ$1, 0))</f>
        <v/>
      </c>
    </row>
    <row r="949">
      <c r="A949">
        <f>INDEX(resultados!$A$2:$ZZ$2290, 943, MATCH($B$1, resultados!$A$1:$ZZ$1, 0))</f>
        <v/>
      </c>
      <c r="B949">
        <f>INDEX(resultados!$A$2:$ZZ$2290, 943, MATCH($B$2, resultados!$A$1:$ZZ$1, 0))</f>
        <v/>
      </c>
      <c r="C949">
        <f>INDEX(resultados!$A$2:$ZZ$2290, 943, MATCH($B$3, resultados!$A$1:$ZZ$1, 0))</f>
        <v/>
      </c>
    </row>
    <row r="950">
      <c r="A950">
        <f>INDEX(resultados!$A$2:$ZZ$2290, 944, MATCH($B$1, resultados!$A$1:$ZZ$1, 0))</f>
        <v/>
      </c>
      <c r="B950">
        <f>INDEX(resultados!$A$2:$ZZ$2290, 944, MATCH($B$2, resultados!$A$1:$ZZ$1, 0))</f>
        <v/>
      </c>
      <c r="C950">
        <f>INDEX(resultados!$A$2:$ZZ$2290, 944, MATCH($B$3, resultados!$A$1:$ZZ$1, 0))</f>
        <v/>
      </c>
    </row>
    <row r="951">
      <c r="A951">
        <f>INDEX(resultados!$A$2:$ZZ$2290, 945, MATCH($B$1, resultados!$A$1:$ZZ$1, 0))</f>
        <v/>
      </c>
      <c r="B951">
        <f>INDEX(resultados!$A$2:$ZZ$2290, 945, MATCH($B$2, resultados!$A$1:$ZZ$1, 0))</f>
        <v/>
      </c>
      <c r="C951">
        <f>INDEX(resultados!$A$2:$ZZ$2290, 945, MATCH($B$3, resultados!$A$1:$ZZ$1, 0))</f>
        <v/>
      </c>
    </row>
    <row r="952">
      <c r="A952">
        <f>INDEX(resultados!$A$2:$ZZ$2290, 946, MATCH($B$1, resultados!$A$1:$ZZ$1, 0))</f>
        <v/>
      </c>
      <c r="B952">
        <f>INDEX(resultados!$A$2:$ZZ$2290, 946, MATCH($B$2, resultados!$A$1:$ZZ$1, 0))</f>
        <v/>
      </c>
      <c r="C952">
        <f>INDEX(resultados!$A$2:$ZZ$2290, 946, MATCH($B$3, resultados!$A$1:$ZZ$1, 0))</f>
        <v/>
      </c>
    </row>
    <row r="953">
      <c r="A953">
        <f>INDEX(resultados!$A$2:$ZZ$2290, 947, MATCH($B$1, resultados!$A$1:$ZZ$1, 0))</f>
        <v/>
      </c>
      <c r="B953">
        <f>INDEX(resultados!$A$2:$ZZ$2290, 947, MATCH($B$2, resultados!$A$1:$ZZ$1, 0))</f>
        <v/>
      </c>
      <c r="C953">
        <f>INDEX(resultados!$A$2:$ZZ$2290, 947, MATCH($B$3, resultados!$A$1:$ZZ$1, 0))</f>
        <v/>
      </c>
    </row>
    <row r="954">
      <c r="A954">
        <f>INDEX(resultados!$A$2:$ZZ$2290, 948, MATCH($B$1, resultados!$A$1:$ZZ$1, 0))</f>
        <v/>
      </c>
      <c r="B954">
        <f>INDEX(resultados!$A$2:$ZZ$2290, 948, MATCH($B$2, resultados!$A$1:$ZZ$1, 0))</f>
        <v/>
      </c>
      <c r="C954">
        <f>INDEX(resultados!$A$2:$ZZ$2290, 948, MATCH($B$3, resultados!$A$1:$ZZ$1, 0))</f>
        <v/>
      </c>
    </row>
    <row r="955">
      <c r="A955">
        <f>INDEX(resultados!$A$2:$ZZ$2290, 949, MATCH($B$1, resultados!$A$1:$ZZ$1, 0))</f>
        <v/>
      </c>
      <c r="B955">
        <f>INDEX(resultados!$A$2:$ZZ$2290, 949, MATCH($B$2, resultados!$A$1:$ZZ$1, 0))</f>
        <v/>
      </c>
      <c r="C955">
        <f>INDEX(resultados!$A$2:$ZZ$2290, 949, MATCH($B$3, resultados!$A$1:$ZZ$1, 0))</f>
        <v/>
      </c>
    </row>
    <row r="956">
      <c r="A956">
        <f>INDEX(resultados!$A$2:$ZZ$2290, 950, MATCH($B$1, resultados!$A$1:$ZZ$1, 0))</f>
        <v/>
      </c>
      <c r="B956">
        <f>INDEX(resultados!$A$2:$ZZ$2290, 950, MATCH($B$2, resultados!$A$1:$ZZ$1, 0))</f>
        <v/>
      </c>
      <c r="C956">
        <f>INDEX(resultados!$A$2:$ZZ$2290, 950, MATCH($B$3, resultados!$A$1:$ZZ$1, 0))</f>
        <v/>
      </c>
    </row>
    <row r="957">
      <c r="A957">
        <f>INDEX(resultados!$A$2:$ZZ$2290, 951, MATCH($B$1, resultados!$A$1:$ZZ$1, 0))</f>
        <v/>
      </c>
      <c r="B957">
        <f>INDEX(resultados!$A$2:$ZZ$2290, 951, MATCH($B$2, resultados!$A$1:$ZZ$1, 0))</f>
        <v/>
      </c>
      <c r="C957">
        <f>INDEX(resultados!$A$2:$ZZ$2290, 951, MATCH($B$3, resultados!$A$1:$ZZ$1, 0))</f>
        <v/>
      </c>
    </row>
    <row r="958">
      <c r="A958">
        <f>INDEX(resultados!$A$2:$ZZ$2290, 952, MATCH($B$1, resultados!$A$1:$ZZ$1, 0))</f>
        <v/>
      </c>
      <c r="B958">
        <f>INDEX(resultados!$A$2:$ZZ$2290, 952, MATCH($B$2, resultados!$A$1:$ZZ$1, 0))</f>
        <v/>
      </c>
      <c r="C958">
        <f>INDEX(resultados!$A$2:$ZZ$2290, 952, MATCH($B$3, resultados!$A$1:$ZZ$1, 0))</f>
        <v/>
      </c>
    </row>
    <row r="959">
      <c r="A959">
        <f>INDEX(resultados!$A$2:$ZZ$2290, 953, MATCH($B$1, resultados!$A$1:$ZZ$1, 0))</f>
        <v/>
      </c>
      <c r="B959">
        <f>INDEX(resultados!$A$2:$ZZ$2290, 953, MATCH($B$2, resultados!$A$1:$ZZ$1, 0))</f>
        <v/>
      </c>
      <c r="C959">
        <f>INDEX(resultados!$A$2:$ZZ$2290, 953, MATCH($B$3, resultados!$A$1:$ZZ$1, 0))</f>
        <v/>
      </c>
    </row>
    <row r="960">
      <c r="A960">
        <f>INDEX(resultados!$A$2:$ZZ$2290, 954, MATCH($B$1, resultados!$A$1:$ZZ$1, 0))</f>
        <v/>
      </c>
      <c r="B960">
        <f>INDEX(resultados!$A$2:$ZZ$2290, 954, MATCH($B$2, resultados!$A$1:$ZZ$1, 0))</f>
        <v/>
      </c>
      <c r="C960">
        <f>INDEX(resultados!$A$2:$ZZ$2290, 954, MATCH($B$3, resultados!$A$1:$ZZ$1, 0))</f>
        <v/>
      </c>
    </row>
    <row r="961">
      <c r="A961">
        <f>INDEX(resultados!$A$2:$ZZ$2290, 955, MATCH($B$1, resultados!$A$1:$ZZ$1, 0))</f>
        <v/>
      </c>
      <c r="B961">
        <f>INDEX(resultados!$A$2:$ZZ$2290, 955, MATCH($B$2, resultados!$A$1:$ZZ$1, 0))</f>
        <v/>
      </c>
      <c r="C961">
        <f>INDEX(resultados!$A$2:$ZZ$2290, 955, MATCH($B$3, resultados!$A$1:$ZZ$1, 0))</f>
        <v/>
      </c>
    </row>
    <row r="962">
      <c r="A962">
        <f>INDEX(resultados!$A$2:$ZZ$2290, 956, MATCH($B$1, resultados!$A$1:$ZZ$1, 0))</f>
        <v/>
      </c>
      <c r="B962">
        <f>INDEX(resultados!$A$2:$ZZ$2290, 956, MATCH($B$2, resultados!$A$1:$ZZ$1, 0))</f>
        <v/>
      </c>
      <c r="C962">
        <f>INDEX(resultados!$A$2:$ZZ$2290, 956, MATCH($B$3, resultados!$A$1:$ZZ$1, 0))</f>
        <v/>
      </c>
    </row>
    <row r="963">
      <c r="A963">
        <f>INDEX(resultados!$A$2:$ZZ$2290, 957, MATCH($B$1, resultados!$A$1:$ZZ$1, 0))</f>
        <v/>
      </c>
      <c r="B963">
        <f>INDEX(resultados!$A$2:$ZZ$2290, 957, MATCH($B$2, resultados!$A$1:$ZZ$1, 0))</f>
        <v/>
      </c>
      <c r="C963">
        <f>INDEX(resultados!$A$2:$ZZ$2290, 957, MATCH($B$3, resultados!$A$1:$ZZ$1, 0))</f>
        <v/>
      </c>
    </row>
    <row r="964">
      <c r="A964">
        <f>INDEX(resultados!$A$2:$ZZ$2290, 958, MATCH($B$1, resultados!$A$1:$ZZ$1, 0))</f>
        <v/>
      </c>
      <c r="B964">
        <f>INDEX(resultados!$A$2:$ZZ$2290, 958, MATCH($B$2, resultados!$A$1:$ZZ$1, 0))</f>
        <v/>
      </c>
      <c r="C964">
        <f>INDEX(resultados!$A$2:$ZZ$2290, 958, MATCH($B$3, resultados!$A$1:$ZZ$1, 0))</f>
        <v/>
      </c>
    </row>
    <row r="965">
      <c r="A965">
        <f>INDEX(resultados!$A$2:$ZZ$2290, 959, MATCH($B$1, resultados!$A$1:$ZZ$1, 0))</f>
        <v/>
      </c>
      <c r="B965">
        <f>INDEX(resultados!$A$2:$ZZ$2290, 959, MATCH($B$2, resultados!$A$1:$ZZ$1, 0))</f>
        <v/>
      </c>
      <c r="C965">
        <f>INDEX(resultados!$A$2:$ZZ$2290, 959, MATCH($B$3, resultados!$A$1:$ZZ$1, 0))</f>
        <v/>
      </c>
    </row>
    <row r="966">
      <c r="A966">
        <f>INDEX(resultados!$A$2:$ZZ$2290, 960, MATCH($B$1, resultados!$A$1:$ZZ$1, 0))</f>
        <v/>
      </c>
      <c r="B966">
        <f>INDEX(resultados!$A$2:$ZZ$2290, 960, MATCH($B$2, resultados!$A$1:$ZZ$1, 0))</f>
        <v/>
      </c>
      <c r="C966">
        <f>INDEX(resultados!$A$2:$ZZ$2290, 960, MATCH($B$3, resultados!$A$1:$ZZ$1, 0))</f>
        <v/>
      </c>
    </row>
    <row r="967">
      <c r="A967">
        <f>INDEX(resultados!$A$2:$ZZ$2290, 961, MATCH($B$1, resultados!$A$1:$ZZ$1, 0))</f>
        <v/>
      </c>
      <c r="B967">
        <f>INDEX(resultados!$A$2:$ZZ$2290, 961, MATCH($B$2, resultados!$A$1:$ZZ$1, 0))</f>
        <v/>
      </c>
      <c r="C967">
        <f>INDEX(resultados!$A$2:$ZZ$2290, 961, MATCH($B$3, resultados!$A$1:$ZZ$1, 0))</f>
        <v/>
      </c>
    </row>
    <row r="968">
      <c r="A968">
        <f>INDEX(resultados!$A$2:$ZZ$2290, 962, MATCH($B$1, resultados!$A$1:$ZZ$1, 0))</f>
        <v/>
      </c>
      <c r="B968">
        <f>INDEX(resultados!$A$2:$ZZ$2290, 962, MATCH($B$2, resultados!$A$1:$ZZ$1, 0))</f>
        <v/>
      </c>
      <c r="C968">
        <f>INDEX(resultados!$A$2:$ZZ$2290, 962, MATCH($B$3, resultados!$A$1:$ZZ$1, 0))</f>
        <v/>
      </c>
    </row>
    <row r="969">
      <c r="A969">
        <f>INDEX(resultados!$A$2:$ZZ$2290, 963, MATCH($B$1, resultados!$A$1:$ZZ$1, 0))</f>
        <v/>
      </c>
      <c r="B969">
        <f>INDEX(resultados!$A$2:$ZZ$2290, 963, MATCH($B$2, resultados!$A$1:$ZZ$1, 0))</f>
        <v/>
      </c>
      <c r="C969">
        <f>INDEX(resultados!$A$2:$ZZ$2290, 963, MATCH($B$3, resultados!$A$1:$ZZ$1, 0))</f>
        <v/>
      </c>
    </row>
    <row r="970">
      <c r="A970">
        <f>INDEX(resultados!$A$2:$ZZ$2290, 964, MATCH($B$1, resultados!$A$1:$ZZ$1, 0))</f>
        <v/>
      </c>
      <c r="B970">
        <f>INDEX(resultados!$A$2:$ZZ$2290, 964, MATCH($B$2, resultados!$A$1:$ZZ$1, 0))</f>
        <v/>
      </c>
      <c r="C970">
        <f>INDEX(resultados!$A$2:$ZZ$2290, 964, MATCH($B$3, resultados!$A$1:$ZZ$1, 0))</f>
        <v/>
      </c>
    </row>
    <row r="971">
      <c r="A971">
        <f>INDEX(resultados!$A$2:$ZZ$2290, 965, MATCH($B$1, resultados!$A$1:$ZZ$1, 0))</f>
        <v/>
      </c>
      <c r="B971">
        <f>INDEX(resultados!$A$2:$ZZ$2290, 965, MATCH($B$2, resultados!$A$1:$ZZ$1, 0))</f>
        <v/>
      </c>
      <c r="C971">
        <f>INDEX(resultados!$A$2:$ZZ$2290, 965, MATCH($B$3, resultados!$A$1:$ZZ$1, 0))</f>
        <v/>
      </c>
    </row>
    <row r="972">
      <c r="A972">
        <f>INDEX(resultados!$A$2:$ZZ$2290, 966, MATCH($B$1, resultados!$A$1:$ZZ$1, 0))</f>
        <v/>
      </c>
      <c r="B972">
        <f>INDEX(resultados!$A$2:$ZZ$2290, 966, MATCH($B$2, resultados!$A$1:$ZZ$1, 0))</f>
        <v/>
      </c>
      <c r="C972">
        <f>INDEX(resultados!$A$2:$ZZ$2290, 966, MATCH($B$3, resultados!$A$1:$ZZ$1, 0))</f>
        <v/>
      </c>
    </row>
    <row r="973">
      <c r="A973">
        <f>INDEX(resultados!$A$2:$ZZ$2290, 967, MATCH($B$1, resultados!$A$1:$ZZ$1, 0))</f>
        <v/>
      </c>
      <c r="B973">
        <f>INDEX(resultados!$A$2:$ZZ$2290, 967, MATCH($B$2, resultados!$A$1:$ZZ$1, 0))</f>
        <v/>
      </c>
      <c r="C973">
        <f>INDEX(resultados!$A$2:$ZZ$2290, 967, MATCH($B$3, resultados!$A$1:$ZZ$1, 0))</f>
        <v/>
      </c>
    </row>
    <row r="974">
      <c r="A974">
        <f>INDEX(resultados!$A$2:$ZZ$2290, 968, MATCH($B$1, resultados!$A$1:$ZZ$1, 0))</f>
        <v/>
      </c>
      <c r="B974">
        <f>INDEX(resultados!$A$2:$ZZ$2290, 968, MATCH($B$2, resultados!$A$1:$ZZ$1, 0))</f>
        <v/>
      </c>
      <c r="C974">
        <f>INDEX(resultados!$A$2:$ZZ$2290, 968, MATCH($B$3, resultados!$A$1:$ZZ$1, 0))</f>
        <v/>
      </c>
    </row>
    <row r="975">
      <c r="A975">
        <f>INDEX(resultados!$A$2:$ZZ$2290, 969, MATCH($B$1, resultados!$A$1:$ZZ$1, 0))</f>
        <v/>
      </c>
      <c r="B975">
        <f>INDEX(resultados!$A$2:$ZZ$2290, 969, MATCH($B$2, resultados!$A$1:$ZZ$1, 0))</f>
        <v/>
      </c>
      <c r="C975">
        <f>INDEX(resultados!$A$2:$ZZ$2290, 969, MATCH($B$3, resultados!$A$1:$ZZ$1, 0))</f>
        <v/>
      </c>
    </row>
    <row r="976">
      <c r="A976">
        <f>INDEX(resultados!$A$2:$ZZ$2290, 970, MATCH($B$1, resultados!$A$1:$ZZ$1, 0))</f>
        <v/>
      </c>
      <c r="B976">
        <f>INDEX(resultados!$A$2:$ZZ$2290, 970, MATCH($B$2, resultados!$A$1:$ZZ$1, 0))</f>
        <v/>
      </c>
      <c r="C976">
        <f>INDEX(resultados!$A$2:$ZZ$2290, 970, MATCH($B$3, resultados!$A$1:$ZZ$1, 0))</f>
        <v/>
      </c>
    </row>
    <row r="977">
      <c r="A977">
        <f>INDEX(resultados!$A$2:$ZZ$2290, 971, MATCH($B$1, resultados!$A$1:$ZZ$1, 0))</f>
        <v/>
      </c>
      <c r="B977">
        <f>INDEX(resultados!$A$2:$ZZ$2290, 971, MATCH($B$2, resultados!$A$1:$ZZ$1, 0))</f>
        <v/>
      </c>
      <c r="C977">
        <f>INDEX(resultados!$A$2:$ZZ$2290, 971, MATCH($B$3, resultados!$A$1:$ZZ$1, 0))</f>
        <v/>
      </c>
    </row>
    <row r="978">
      <c r="A978">
        <f>INDEX(resultados!$A$2:$ZZ$2290, 972, MATCH($B$1, resultados!$A$1:$ZZ$1, 0))</f>
        <v/>
      </c>
      <c r="B978">
        <f>INDEX(resultados!$A$2:$ZZ$2290, 972, MATCH($B$2, resultados!$A$1:$ZZ$1, 0))</f>
        <v/>
      </c>
      <c r="C978">
        <f>INDEX(resultados!$A$2:$ZZ$2290, 972, MATCH($B$3, resultados!$A$1:$ZZ$1, 0))</f>
        <v/>
      </c>
    </row>
    <row r="979">
      <c r="A979">
        <f>INDEX(resultados!$A$2:$ZZ$2290, 973, MATCH($B$1, resultados!$A$1:$ZZ$1, 0))</f>
        <v/>
      </c>
      <c r="B979">
        <f>INDEX(resultados!$A$2:$ZZ$2290, 973, MATCH($B$2, resultados!$A$1:$ZZ$1, 0))</f>
        <v/>
      </c>
      <c r="C979">
        <f>INDEX(resultados!$A$2:$ZZ$2290, 973, MATCH($B$3, resultados!$A$1:$ZZ$1, 0))</f>
        <v/>
      </c>
    </row>
    <row r="980">
      <c r="A980">
        <f>INDEX(resultados!$A$2:$ZZ$2290, 974, MATCH($B$1, resultados!$A$1:$ZZ$1, 0))</f>
        <v/>
      </c>
      <c r="B980">
        <f>INDEX(resultados!$A$2:$ZZ$2290, 974, MATCH($B$2, resultados!$A$1:$ZZ$1, 0))</f>
        <v/>
      </c>
      <c r="C980">
        <f>INDEX(resultados!$A$2:$ZZ$2290, 974, MATCH($B$3, resultados!$A$1:$ZZ$1, 0))</f>
        <v/>
      </c>
    </row>
    <row r="981">
      <c r="A981">
        <f>INDEX(resultados!$A$2:$ZZ$2290, 975, MATCH($B$1, resultados!$A$1:$ZZ$1, 0))</f>
        <v/>
      </c>
      <c r="B981">
        <f>INDEX(resultados!$A$2:$ZZ$2290, 975, MATCH($B$2, resultados!$A$1:$ZZ$1, 0))</f>
        <v/>
      </c>
      <c r="C981">
        <f>INDEX(resultados!$A$2:$ZZ$2290, 975, MATCH($B$3, resultados!$A$1:$ZZ$1, 0))</f>
        <v/>
      </c>
    </row>
    <row r="982">
      <c r="A982">
        <f>INDEX(resultados!$A$2:$ZZ$2290, 976, MATCH($B$1, resultados!$A$1:$ZZ$1, 0))</f>
        <v/>
      </c>
      <c r="B982">
        <f>INDEX(resultados!$A$2:$ZZ$2290, 976, MATCH($B$2, resultados!$A$1:$ZZ$1, 0))</f>
        <v/>
      </c>
      <c r="C982">
        <f>INDEX(resultados!$A$2:$ZZ$2290, 976, MATCH($B$3, resultados!$A$1:$ZZ$1, 0))</f>
        <v/>
      </c>
    </row>
    <row r="983">
      <c r="A983">
        <f>INDEX(resultados!$A$2:$ZZ$2290, 977, MATCH($B$1, resultados!$A$1:$ZZ$1, 0))</f>
        <v/>
      </c>
      <c r="B983">
        <f>INDEX(resultados!$A$2:$ZZ$2290, 977, MATCH($B$2, resultados!$A$1:$ZZ$1, 0))</f>
        <v/>
      </c>
      <c r="C983">
        <f>INDEX(resultados!$A$2:$ZZ$2290, 977, MATCH($B$3, resultados!$A$1:$ZZ$1, 0))</f>
        <v/>
      </c>
    </row>
    <row r="984">
      <c r="A984">
        <f>INDEX(resultados!$A$2:$ZZ$2290, 978, MATCH($B$1, resultados!$A$1:$ZZ$1, 0))</f>
        <v/>
      </c>
      <c r="B984">
        <f>INDEX(resultados!$A$2:$ZZ$2290, 978, MATCH($B$2, resultados!$A$1:$ZZ$1, 0))</f>
        <v/>
      </c>
      <c r="C984">
        <f>INDEX(resultados!$A$2:$ZZ$2290, 978, MATCH($B$3, resultados!$A$1:$ZZ$1, 0))</f>
        <v/>
      </c>
    </row>
    <row r="985">
      <c r="A985">
        <f>INDEX(resultados!$A$2:$ZZ$2290, 979, MATCH($B$1, resultados!$A$1:$ZZ$1, 0))</f>
        <v/>
      </c>
      <c r="B985">
        <f>INDEX(resultados!$A$2:$ZZ$2290, 979, MATCH($B$2, resultados!$A$1:$ZZ$1, 0))</f>
        <v/>
      </c>
      <c r="C985">
        <f>INDEX(resultados!$A$2:$ZZ$2290, 979, MATCH($B$3, resultados!$A$1:$ZZ$1, 0))</f>
        <v/>
      </c>
    </row>
    <row r="986">
      <c r="A986">
        <f>INDEX(resultados!$A$2:$ZZ$2290, 980, MATCH($B$1, resultados!$A$1:$ZZ$1, 0))</f>
        <v/>
      </c>
      <c r="B986">
        <f>INDEX(resultados!$A$2:$ZZ$2290, 980, MATCH($B$2, resultados!$A$1:$ZZ$1, 0))</f>
        <v/>
      </c>
      <c r="C986">
        <f>INDEX(resultados!$A$2:$ZZ$2290, 980, MATCH($B$3, resultados!$A$1:$ZZ$1, 0))</f>
        <v/>
      </c>
    </row>
    <row r="987">
      <c r="A987">
        <f>INDEX(resultados!$A$2:$ZZ$2290, 981, MATCH($B$1, resultados!$A$1:$ZZ$1, 0))</f>
        <v/>
      </c>
      <c r="B987">
        <f>INDEX(resultados!$A$2:$ZZ$2290, 981, MATCH($B$2, resultados!$A$1:$ZZ$1, 0))</f>
        <v/>
      </c>
      <c r="C987">
        <f>INDEX(resultados!$A$2:$ZZ$2290, 981, MATCH($B$3, resultados!$A$1:$ZZ$1, 0))</f>
        <v/>
      </c>
    </row>
    <row r="988">
      <c r="A988">
        <f>INDEX(resultados!$A$2:$ZZ$2290, 982, MATCH($B$1, resultados!$A$1:$ZZ$1, 0))</f>
        <v/>
      </c>
      <c r="B988">
        <f>INDEX(resultados!$A$2:$ZZ$2290, 982, MATCH($B$2, resultados!$A$1:$ZZ$1, 0))</f>
        <v/>
      </c>
      <c r="C988">
        <f>INDEX(resultados!$A$2:$ZZ$2290, 982, MATCH($B$3, resultados!$A$1:$ZZ$1, 0))</f>
        <v/>
      </c>
    </row>
    <row r="989">
      <c r="A989">
        <f>INDEX(resultados!$A$2:$ZZ$2290, 983, MATCH($B$1, resultados!$A$1:$ZZ$1, 0))</f>
        <v/>
      </c>
      <c r="B989">
        <f>INDEX(resultados!$A$2:$ZZ$2290, 983, MATCH($B$2, resultados!$A$1:$ZZ$1, 0))</f>
        <v/>
      </c>
      <c r="C989">
        <f>INDEX(resultados!$A$2:$ZZ$2290, 983, MATCH($B$3, resultados!$A$1:$ZZ$1, 0))</f>
        <v/>
      </c>
    </row>
    <row r="990">
      <c r="A990">
        <f>INDEX(resultados!$A$2:$ZZ$2290, 984, MATCH($B$1, resultados!$A$1:$ZZ$1, 0))</f>
        <v/>
      </c>
      <c r="B990">
        <f>INDEX(resultados!$A$2:$ZZ$2290, 984, MATCH($B$2, resultados!$A$1:$ZZ$1, 0))</f>
        <v/>
      </c>
      <c r="C990">
        <f>INDEX(resultados!$A$2:$ZZ$2290, 984, MATCH($B$3, resultados!$A$1:$ZZ$1, 0))</f>
        <v/>
      </c>
    </row>
    <row r="991">
      <c r="A991">
        <f>INDEX(resultados!$A$2:$ZZ$2290, 985, MATCH($B$1, resultados!$A$1:$ZZ$1, 0))</f>
        <v/>
      </c>
      <c r="B991">
        <f>INDEX(resultados!$A$2:$ZZ$2290, 985, MATCH($B$2, resultados!$A$1:$ZZ$1, 0))</f>
        <v/>
      </c>
      <c r="C991">
        <f>INDEX(resultados!$A$2:$ZZ$2290, 985, MATCH($B$3, resultados!$A$1:$ZZ$1, 0))</f>
        <v/>
      </c>
    </row>
    <row r="992">
      <c r="A992">
        <f>INDEX(resultados!$A$2:$ZZ$2290, 986, MATCH($B$1, resultados!$A$1:$ZZ$1, 0))</f>
        <v/>
      </c>
      <c r="B992">
        <f>INDEX(resultados!$A$2:$ZZ$2290, 986, MATCH($B$2, resultados!$A$1:$ZZ$1, 0))</f>
        <v/>
      </c>
      <c r="C992">
        <f>INDEX(resultados!$A$2:$ZZ$2290, 986, MATCH($B$3, resultados!$A$1:$ZZ$1, 0))</f>
        <v/>
      </c>
    </row>
    <row r="993">
      <c r="A993">
        <f>INDEX(resultados!$A$2:$ZZ$2290, 987, MATCH($B$1, resultados!$A$1:$ZZ$1, 0))</f>
        <v/>
      </c>
      <c r="B993">
        <f>INDEX(resultados!$A$2:$ZZ$2290, 987, MATCH($B$2, resultados!$A$1:$ZZ$1, 0))</f>
        <v/>
      </c>
      <c r="C993">
        <f>INDEX(resultados!$A$2:$ZZ$2290, 987, MATCH($B$3, resultados!$A$1:$ZZ$1, 0))</f>
        <v/>
      </c>
    </row>
    <row r="994">
      <c r="A994">
        <f>INDEX(resultados!$A$2:$ZZ$2290, 988, MATCH($B$1, resultados!$A$1:$ZZ$1, 0))</f>
        <v/>
      </c>
      <c r="B994">
        <f>INDEX(resultados!$A$2:$ZZ$2290, 988, MATCH($B$2, resultados!$A$1:$ZZ$1, 0))</f>
        <v/>
      </c>
      <c r="C994">
        <f>INDEX(resultados!$A$2:$ZZ$2290, 988, MATCH($B$3, resultados!$A$1:$ZZ$1, 0))</f>
        <v/>
      </c>
    </row>
    <row r="995">
      <c r="A995">
        <f>INDEX(resultados!$A$2:$ZZ$2290, 989, MATCH($B$1, resultados!$A$1:$ZZ$1, 0))</f>
        <v/>
      </c>
      <c r="B995">
        <f>INDEX(resultados!$A$2:$ZZ$2290, 989, MATCH($B$2, resultados!$A$1:$ZZ$1, 0))</f>
        <v/>
      </c>
      <c r="C995">
        <f>INDEX(resultados!$A$2:$ZZ$2290, 989, MATCH($B$3, resultados!$A$1:$ZZ$1, 0))</f>
        <v/>
      </c>
    </row>
    <row r="996">
      <c r="A996">
        <f>INDEX(resultados!$A$2:$ZZ$2290, 990, MATCH($B$1, resultados!$A$1:$ZZ$1, 0))</f>
        <v/>
      </c>
      <c r="B996">
        <f>INDEX(resultados!$A$2:$ZZ$2290, 990, MATCH($B$2, resultados!$A$1:$ZZ$1, 0))</f>
        <v/>
      </c>
      <c r="C996">
        <f>INDEX(resultados!$A$2:$ZZ$2290, 990, MATCH($B$3, resultados!$A$1:$ZZ$1, 0))</f>
        <v/>
      </c>
    </row>
    <row r="997">
      <c r="A997">
        <f>INDEX(resultados!$A$2:$ZZ$2290, 991, MATCH($B$1, resultados!$A$1:$ZZ$1, 0))</f>
        <v/>
      </c>
      <c r="B997">
        <f>INDEX(resultados!$A$2:$ZZ$2290, 991, MATCH($B$2, resultados!$A$1:$ZZ$1, 0))</f>
        <v/>
      </c>
      <c r="C997">
        <f>INDEX(resultados!$A$2:$ZZ$2290, 991, MATCH($B$3, resultados!$A$1:$ZZ$1, 0))</f>
        <v/>
      </c>
    </row>
    <row r="998">
      <c r="A998">
        <f>INDEX(resultados!$A$2:$ZZ$2290, 992, MATCH($B$1, resultados!$A$1:$ZZ$1, 0))</f>
        <v/>
      </c>
      <c r="B998">
        <f>INDEX(resultados!$A$2:$ZZ$2290, 992, MATCH($B$2, resultados!$A$1:$ZZ$1, 0))</f>
        <v/>
      </c>
      <c r="C998">
        <f>INDEX(resultados!$A$2:$ZZ$2290, 992, MATCH($B$3, resultados!$A$1:$ZZ$1, 0))</f>
        <v/>
      </c>
    </row>
    <row r="999">
      <c r="A999">
        <f>INDEX(resultados!$A$2:$ZZ$2290, 993, MATCH($B$1, resultados!$A$1:$ZZ$1, 0))</f>
        <v/>
      </c>
      <c r="B999">
        <f>INDEX(resultados!$A$2:$ZZ$2290, 993, MATCH($B$2, resultados!$A$1:$ZZ$1, 0))</f>
        <v/>
      </c>
      <c r="C999">
        <f>INDEX(resultados!$A$2:$ZZ$2290, 993, MATCH($B$3, resultados!$A$1:$ZZ$1, 0))</f>
        <v/>
      </c>
    </row>
    <row r="1000">
      <c r="A1000">
        <f>INDEX(resultados!$A$2:$ZZ$2290, 994, MATCH($B$1, resultados!$A$1:$ZZ$1, 0))</f>
        <v/>
      </c>
      <c r="B1000">
        <f>INDEX(resultados!$A$2:$ZZ$2290, 994, MATCH($B$2, resultados!$A$1:$ZZ$1, 0))</f>
        <v/>
      </c>
      <c r="C1000">
        <f>INDEX(resultados!$A$2:$ZZ$2290, 994, MATCH($B$3, resultados!$A$1:$ZZ$1, 0))</f>
        <v/>
      </c>
    </row>
    <row r="1001">
      <c r="A1001">
        <f>INDEX(resultados!$A$2:$ZZ$2290, 995, MATCH($B$1, resultados!$A$1:$ZZ$1, 0))</f>
        <v/>
      </c>
      <c r="B1001">
        <f>INDEX(resultados!$A$2:$ZZ$2290, 995, MATCH($B$2, resultados!$A$1:$ZZ$1, 0))</f>
        <v/>
      </c>
      <c r="C1001">
        <f>INDEX(resultados!$A$2:$ZZ$2290, 995, MATCH($B$3, resultados!$A$1:$ZZ$1, 0))</f>
        <v/>
      </c>
    </row>
    <row r="1002">
      <c r="A1002">
        <f>INDEX(resultados!$A$2:$ZZ$2290, 996, MATCH($B$1, resultados!$A$1:$ZZ$1, 0))</f>
        <v/>
      </c>
      <c r="B1002">
        <f>INDEX(resultados!$A$2:$ZZ$2290, 996, MATCH($B$2, resultados!$A$1:$ZZ$1, 0))</f>
        <v/>
      </c>
      <c r="C1002">
        <f>INDEX(resultados!$A$2:$ZZ$2290, 996, MATCH($B$3, resultados!$A$1:$ZZ$1, 0))</f>
        <v/>
      </c>
    </row>
    <row r="1003">
      <c r="A1003">
        <f>INDEX(resultados!$A$2:$ZZ$2290, 997, MATCH($B$1, resultados!$A$1:$ZZ$1, 0))</f>
        <v/>
      </c>
      <c r="B1003">
        <f>INDEX(resultados!$A$2:$ZZ$2290, 997, MATCH($B$2, resultados!$A$1:$ZZ$1, 0))</f>
        <v/>
      </c>
      <c r="C1003">
        <f>INDEX(resultados!$A$2:$ZZ$2290, 997, MATCH($B$3, resultados!$A$1:$ZZ$1, 0))</f>
        <v/>
      </c>
    </row>
    <row r="1004">
      <c r="A1004">
        <f>INDEX(resultados!$A$2:$ZZ$2290, 998, MATCH($B$1, resultados!$A$1:$ZZ$1, 0))</f>
        <v/>
      </c>
      <c r="B1004">
        <f>INDEX(resultados!$A$2:$ZZ$2290, 998, MATCH($B$2, resultados!$A$1:$ZZ$1, 0))</f>
        <v/>
      </c>
      <c r="C1004">
        <f>INDEX(resultados!$A$2:$ZZ$2290, 998, MATCH($B$3, resultados!$A$1:$ZZ$1, 0))</f>
        <v/>
      </c>
    </row>
    <row r="1005">
      <c r="A1005">
        <f>INDEX(resultados!$A$2:$ZZ$2290, 999, MATCH($B$1, resultados!$A$1:$ZZ$1, 0))</f>
        <v/>
      </c>
      <c r="B1005">
        <f>INDEX(resultados!$A$2:$ZZ$2290, 999, MATCH($B$2, resultados!$A$1:$ZZ$1, 0))</f>
        <v/>
      </c>
      <c r="C1005">
        <f>INDEX(resultados!$A$2:$ZZ$2290, 999, MATCH($B$3, resultados!$A$1:$ZZ$1, 0))</f>
        <v/>
      </c>
    </row>
    <row r="1006">
      <c r="A1006">
        <f>INDEX(resultados!$A$2:$ZZ$2290, 1000, MATCH($B$1, resultados!$A$1:$ZZ$1, 0))</f>
        <v/>
      </c>
      <c r="B1006">
        <f>INDEX(resultados!$A$2:$ZZ$2290, 1000, MATCH($B$2, resultados!$A$1:$ZZ$1, 0))</f>
        <v/>
      </c>
      <c r="C1006">
        <f>INDEX(resultados!$A$2:$ZZ$2290, 1000, MATCH($B$3, resultados!$A$1:$ZZ$1, 0))</f>
        <v/>
      </c>
    </row>
    <row r="1007">
      <c r="A1007">
        <f>INDEX(resultados!$A$2:$ZZ$2290, 1001, MATCH($B$1, resultados!$A$1:$ZZ$1, 0))</f>
        <v/>
      </c>
      <c r="B1007">
        <f>INDEX(resultados!$A$2:$ZZ$2290, 1001, MATCH($B$2, resultados!$A$1:$ZZ$1, 0))</f>
        <v/>
      </c>
      <c r="C1007">
        <f>INDEX(resultados!$A$2:$ZZ$2290, 1001, MATCH($B$3, resultados!$A$1:$ZZ$1, 0))</f>
        <v/>
      </c>
    </row>
    <row r="1008">
      <c r="A1008">
        <f>INDEX(resultados!$A$2:$ZZ$2290, 1002, MATCH($B$1, resultados!$A$1:$ZZ$1, 0))</f>
        <v/>
      </c>
      <c r="B1008">
        <f>INDEX(resultados!$A$2:$ZZ$2290, 1002, MATCH($B$2, resultados!$A$1:$ZZ$1, 0))</f>
        <v/>
      </c>
      <c r="C1008">
        <f>INDEX(resultados!$A$2:$ZZ$2290, 1002, MATCH($B$3, resultados!$A$1:$ZZ$1, 0))</f>
        <v/>
      </c>
    </row>
    <row r="1009">
      <c r="A1009">
        <f>INDEX(resultados!$A$2:$ZZ$2290, 1003, MATCH($B$1, resultados!$A$1:$ZZ$1, 0))</f>
        <v/>
      </c>
      <c r="B1009">
        <f>INDEX(resultados!$A$2:$ZZ$2290, 1003, MATCH($B$2, resultados!$A$1:$ZZ$1, 0))</f>
        <v/>
      </c>
      <c r="C1009">
        <f>INDEX(resultados!$A$2:$ZZ$2290, 1003, MATCH($B$3, resultados!$A$1:$ZZ$1, 0))</f>
        <v/>
      </c>
    </row>
    <row r="1010">
      <c r="A1010">
        <f>INDEX(resultados!$A$2:$ZZ$2290, 1004, MATCH($B$1, resultados!$A$1:$ZZ$1, 0))</f>
        <v/>
      </c>
      <c r="B1010">
        <f>INDEX(resultados!$A$2:$ZZ$2290, 1004, MATCH($B$2, resultados!$A$1:$ZZ$1, 0))</f>
        <v/>
      </c>
      <c r="C1010">
        <f>INDEX(resultados!$A$2:$ZZ$2290, 1004, MATCH($B$3, resultados!$A$1:$ZZ$1, 0))</f>
        <v/>
      </c>
    </row>
    <row r="1011">
      <c r="A1011">
        <f>INDEX(resultados!$A$2:$ZZ$2290, 1005, MATCH($B$1, resultados!$A$1:$ZZ$1, 0))</f>
        <v/>
      </c>
      <c r="B1011">
        <f>INDEX(resultados!$A$2:$ZZ$2290, 1005, MATCH($B$2, resultados!$A$1:$ZZ$1, 0))</f>
        <v/>
      </c>
      <c r="C1011">
        <f>INDEX(resultados!$A$2:$ZZ$2290, 1005, MATCH($B$3, resultados!$A$1:$ZZ$1, 0))</f>
        <v/>
      </c>
    </row>
    <row r="1012">
      <c r="A1012">
        <f>INDEX(resultados!$A$2:$ZZ$2290, 1006, MATCH($B$1, resultados!$A$1:$ZZ$1, 0))</f>
        <v/>
      </c>
      <c r="B1012">
        <f>INDEX(resultados!$A$2:$ZZ$2290, 1006, MATCH($B$2, resultados!$A$1:$ZZ$1, 0))</f>
        <v/>
      </c>
      <c r="C1012">
        <f>INDEX(resultados!$A$2:$ZZ$2290, 1006, MATCH($B$3, resultados!$A$1:$ZZ$1, 0))</f>
        <v/>
      </c>
    </row>
    <row r="1013">
      <c r="A1013">
        <f>INDEX(resultados!$A$2:$ZZ$2290, 1007, MATCH($B$1, resultados!$A$1:$ZZ$1, 0))</f>
        <v/>
      </c>
      <c r="B1013">
        <f>INDEX(resultados!$A$2:$ZZ$2290, 1007, MATCH($B$2, resultados!$A$1:$ZZ$1, 0))</f>
        <v/>
      </c>
      <c r="C1013">
        <f>INDEX(resultados!$A$2:$ZZ$2290, 1007, MATCH($B$3, resultados!$A$1:$ZZ$1, 0))</f>
        <v/>
      </c>
    </row>
    <row r="1014">
      <c r="A1014">
        <f>INDEX(resultados!$A$2:$ZZ$2290, 1008, MATCH($B$1, resultados!$A$1:$ZZ$1, 0))</f>
        <v/>
      </c>
      <c r="B1014">
        <f>INDEX(resultados!$A$2:$ZZ$2290, 1008, MATCH($B$2, resultados!$A$1:$ZZ$1, 0))</f>
        <v/>
      </c>
      <c r="C1014">
        <f>INDEX(resultados!$A$2:$ZZ$2290, 1008, MATCH($B$3, resultados!$A$1:$ZZ$1, 0))</f>
        <v/>
      </c>
    </row>
    <row r="1015">
      <c r="A1015">
        <f>INDEX(resultados!$A$2:$ZZ$2290, 1009, MATCH($B$1, resultados!$A$1:$ZZ$1, 0))</f>
        <v/>
      </c>
      <c r="B1015">
        <f>INDEX(resultados!$A$2:$ZZ$2290, 1009, MATCH($B$2, resultados!$A$1:$ZZ$1, 0))</f>
        <v/>
      </c>
      <c r="C1015">
        <f>INDEX(resultados!$A$2:$ZZ$2290, 1009, MATCH($B$3, resultados!$A$1:$ZZ$1, 0))</f>
        <v/>
      </c>
    </row>
    <row r="1016">
      <c r="A1016">
        <f>INDEX(resultados!$A$2:$ZZ$2290, 1010, MATCH($B$1, resultados!$A$1:$ZZ$1, 0))</f>
        <v/>
      </c>
      <c r="B1016">
        <f>INDEX(resultados!$A$2:$ZZ$2290, 1010, MATCH($B$2, resultados!$A$1:$ZZ$1, 0))</f>
        <v/>
      </c>
      <c r="C1016">
        <f>INDEX(resultados!$A$2:$ZZ$2290, 1010, MATCH($B$3, resultados!$A$1:$ZZ$1, 0))</f>
        <v/>
      </c>
    </row>
    <row r="1017">
      <c r="A1017">
        <f>INDEX(resultados!$A$2:$ZZ$2290, 1011, MATCH($B$1, resultados!$A$1:$ZZ$1, 0))</f>
        <v/>
      </c>
      <c r="B1017">
        <f>INDEX(resultados!$A$2:$ZZ$2290, 1011, MATCH($B$2, resultados!$A$1:$ZZ$1, 0))</f>
        <v/>
      </c>
      <c r="C1017">
        <f>INDEX(resultados!$A$2:$ZZ$2290, 1011, MATCH($B$3, resultados!$A$1:$ZZ$1, 0))</f>
        <v/>
      </c>
    </row>
    <row r="1018">
      <c r="A1018">
        <f>INDEX(resultados!$A$2:$ZZ$2290, 1012, MATCH($B$1, resultados!$A$1:$ZZ$1, 0))</f>
        <v/>
      </c>
      <c r="B1018">
        <f>INDEX(resultados!$A$2:$ZZ$2290, 1012, MATCH($B$2, resultados!$A$1:$ZZ$1, 0))</f>
        <v/>
      </c>
      <c r="C1018">
        <f>INDEX(resultados!$A$2:$ZZ$2290, 1012, MATCH($B$3, resultados!$A$1:$ZZ$1, 0))</f>
        <v/>
      </c>
    </row>
    <row r="1019">
      <c r="A1019">
        <f>INDEX(resultados!$A$2:$ZZ$2290, 1013, MATCH($B$1, resultados!$A$1:$ZZ$1, 0))</f>
        <v/>
      </c>
      <c r="B1019">
        <f>INDEX(resultados!$A$2:$ZZ$2290, 1013, MATCH($B$2, resultados!$A$1:$ZZ$1, 0))</f>
        <v/>
      </c>
      <c r="C1019">
        <f>INDEX(resultados!$A$2:$ZZ$2290, 1013, MATCH($B$3, resultados!$A$1:$ZZ$1, 0))</f>
        <v/>
      </c>
    </row>
    <row r="1020">
      <c r="A1020">
        <f>INDEX(resultados!$A$2:$ZZ$2290, 1014, MATCH($B$1, resultados!$A$1:$ZZ$1, 0))</f>
        <v/>
      </c>
      <c r="B1020">
        <f>INDEX(resultados!$A$2:$ZZ$2290, 1014, MATCH($B$2, resultados!$A$1:$ZZ$1, 0))</f>
        <v/>
      </c>
      <c r="C1020">
        <f>INDEX(resultados!$A$2:$ZZ$2290, 1014, MATCH($B$3, resultados!$A$1:$ZZ$1, 0))</f>
        <v/>
      </c>
    </row>
    <row r="1021">
      <c r="A1021">
        <f>INDEX(resultados!$A$2:$ZZ$2290, 1015, MATCH($B$1, resultados!$A$1:$ZZ$1, 0))</f>
        <v/>
      </c>
      <c r="B1021">
        <f>INDEX(resultados!$A$2:$ZZ$2290, 1015, MATCH($B$2, resultados!$A$1:$ZZ$1, 0))</f>
        <v/>
      </c>
      <c r="C1021">
        <f>INDEX(resultados!$A$2:$ZZ$2290, 1015, MATCH($B$3, resultados!$A$1:$ZZ$1, 0))</f>
        <v/>
      </c>
    </row>
    <row r="1022">
      <c r="A1022">
        <f>INDEX(resultados!$A$2:$ZZ$2290, 1016, MATCH($B$1, resultados!$A$1:$ZZ$1, 0))</f>
        <v/>
      </c>
      <c r="B1022">
        <f>INDEX(resultados!$A$2:$ZZ$2290, 1016, MATCH($B$2, resultados!$A$1:$ZZ$1, 0))</f>
        <v/>
      </c>
      <c r="C1022">
        <f>INDEX(resultados!$A$2:$ZZ$2290, 1016, MATCH($B$3, resultados!$A$1:$ZZ$1, 0))</f>
        <v/>
      </c>
    </row>
    <row r="1023">
      <c r="A1023">
        <f>INDEX(resultados!$A$2:$ZZ$2290, 1017, MATCH($B$1, resultados!$A$1:$ZZ$1, 0))</f>
        <v/>
      </c>
      <c r="B1023">
        <f>INDEX(resultados!$A$2:$ZZ$2290, 1017, MATCH($B$2, resultados!$A$1:$ZZ$1, 0))</f>
        <v/>
      </c>
      <c r="C1023">
        <f>INDEX(resultados!$A$2:$ZZ$2290, 1017, MATCH($B$3, resultados!$A$1:$ZZ$1, 0))</f>
        <v/>
      </c>
    </row>
    <row r="1024">
      <c r="A1024">
        <f>INDEX(resultados!$A$2:$ZZ$2290, 1018, MATCH($B$1, resultados!$A$1:$ZZ$1, 0))</f>
        <v/>
      </c>
      <c r="B1024">
        <f>INDEX(resultados!$A$2:$ZZ$2290, 1018, MATCH($B$2, resultados!$A$1:$ZZ$1, 0))</f>
        <v/>
      </c>
      <c r="C1024">
        <f>INDEX(resultados!$A$2:$ZZ$2290, 1018, MATCH($B$3, resultados!$A$1:$ZZ$1, 0))</f>
        <v/>
      </c>
    </row>
    <row r="1025">
      <c r="A1025">
        <f>INDEX(resultados!$A$2:$ZZ$2290, 1019, MATCH($B$1, resultados!$A$1:$ZZ$1, 0))</f>
        <v/>
      </c>
      <c r="B1025">
        <f>INDEX(resultados!$A$2:$ZZ$2290, 1019, MATCH($B$2, resultados!$A$1:$ZZ$1, 0))</f>
        <v/>
      </c>
      <c r="C1025">
        <f>INDEX(resultados!$A$2:$ZZ$2290, 1019, MATCH($B$3, resultados!$A$1:$ZZ$1, 0))</f>
        <v/>
      </c>
    </row>
    <row r="1026">
      <c r="A1026">
        <f>INDEX(resultados!$A$2:$ZZ$2290, 1020, MATCH($B$1, resultados!$A$1:$ZZ$1, 0))</f>
        <v/>
      </c>
      <c r="B1026">
        <f>INDEX(resultados!$A$2:$ZZ$2290, 1020, MATCH($B$2, resultados!$A$1:$ZZ$1, 0))</f>
        <v/>
      </c>
      <c r="C1026">
        <f>INDEX(resultados!$A$2:$ZZ$2290, 1020, MATCH($B$3, resultados!$A$1:$ZZ$1, 0))</f>
        <v/>
      </c>
    </row>
    <row r="1027">
      <c r="A1027">
        <f>INDEX(resultados!$A$2:$ZZ$2290, 1021, MATCH($B$1, resultados!$A$1:$ZZ$1, 0))</f>
        <v/>
      </c>
      <c r="B1027">
        <f>INDEX(resultados!$A$2:$ZZ$2290, 1021, MATCH($B$2, resultados!$A$1:$ZZ$1, 0))</f>
        <v/>
      </c>
      <c r="C1027">
        <f>INDEX(resultados!$A$2:$ZZ$2290, 1021, MATCH($B$3, resultados!$A$1:$ZZ$1, 0))</f>
        <v/>
      </c>
    </row>
    <row r="1028">
      <c r="A1028">
        <f>INDEX(resultados!$A$2:$ZZ$2290, 1022, MATCH($B$1, resultados!$A$1:$ZZ$1, 0))</f>
        <v/>
      </c>
      <c r="B1028">
        <f>INDEX(resultados!$A$2:$ZZ$2290, 1022, MATCH($B$2, resultados!$A$1:$ZZ$1, 0))</f>
        <v/>
      </c>
      <c r="C1028">
        <f>INDEX(resultados!$A$2:$ZZ$2290, 1022, MATCH($B$3, resultados!$A$1:$ZZ$1, 0))</f>
        <v/>
      </c>
    </row>
    <row r="1029">
      <c r="A1029">
        <f>INDEX(resultados!$A$2:$ZZ$2290, 1023, MATCH($B$1, resultados!$A$1:$ZZ$1, 0))</f>
        <v/>
      </c>
      <c r="B1029">
        <f>INDEX(resultados!$A$2:$ZZ$2290, 1023, MATCH($B$2, resultados!$A$1:$ZZ$1, 0))</f>
        <v/>
      </c>
      <c r="C1029">
        <f>INDEX(resultados!$A$2:$ZZ$2290, 1023, MATCH($B$3, resultados!$A$1:$ZZ$1, 0))</f>
        <v/>
      </c>
    </row>
    <row r="1030">
      <c r="A1030">
        <f>INDEX(resultados!$A$2:$ZZ$2290, 1024, MATCH($B$1, resultados!$A$1:$ZZ$1, 0))</f>
        <v/>
      </c>
      <c r="B1030">
        <f>INDEX(resultados!$A$2:$ZZ$2290, 1024, MATCH($B$2, resultados!$A$1:$ZZ$1, 0))</f>
        <v/>
      </c>
      <c r="C1030">
        <f>INDEX(resultados!$A$2:$ZZ$2290, 1024, MATCH($B$3, resultados!$A$1:$ZZ$1, 0))</f>
        <v/>
      </c>
    </row>
    <row r="1031">
      <c r="A1031">
        <f>INDEX(resultados!$A$2:$ZZ$2290, 1025, MATCH($B$1, resultados!$A$1:$ZZ$1, 0))</f>
        <v/>
      </c>
      <c r="B1031">
        <f>INDEX(resultados!$A$2:$ZZ$2290, 1025, MATCH($B$2, resultados!$A$1:$ZZ$1, 0))</f>
        <v/>
      </c>
      <c r="C1031">
        <f>INDEX(resultados!$A$2:$ZZ$2290, 1025, MATCH($B$3, resultados!$A$1:$ZZ$1, 0))</f>
        <v/>
      </c>
    </row>
    <row r="1032">
      <c r="A1032">
        <f>INDEX(resultados!$A$2:$ZZ$2290, 1026, MATCH($B$1, resultados!$A$1:$ZZ$1, 0))</f>
        <v/>
      </c>
      <c r="B1032">
        <f>INDEX(resultados!$A$2:$ZZ$2290, 1026, MATCH($B$2, resultados!$A$1:$ZZ$1, 0))</f>
        <v/>
      </c>
      <c r="C1032">
        <f>INDEX(resultados!$A$2:$ZZ$2290, 1026, MATCH($B$3, resultados!$A$1:$ZZ$1, 0))</f>
        <v/>
      </c>
    </row>
    <row r="1033">
      <c r="A1033">
        <f>INDEX(resultados!$A$2:$ZZ$2290, 1027, MATCH($B$1, resultados!$A$1:$ZZ$1, 0))</f>
        <v/>
      </c>
      <c r="B1033">
        <f>INDEX(resultados!$A$2:$ZZ$2290, 1027, MATCH($B$2, resultados!$A$1:$ZZ$1, 0))</f>
        <v/>
      </c>
      <c r="C1033">
        <f>INDEX(resultados!$A$2:$ZZ$2290, 1027, MATCH($B$3, resultados!$A$1:$ZZ$1, 0))</f>
        <v/>
      </c>
    </row>
    <row r="1034">
      <c r="A1034">
        <f>INDEX(resultados!$A$2:$ZZ$2290, 1028, MATCH($B$1, resultados!$A$1:$ZZ$1, 0))</f>
        <v/>
      </c>
      <c r="B1034">
        <f>INDEX(resultados!$A$2:$ZZ$2290, 1028, MATCH($B$2, resultados!$A$1:$ZZ$1, 0))</f>
        <v/>
      </c>
      <c r="C1034">
        <f>INDEX(resultados!$A$2:$ZZ$2290, 1028, MATCH($B$3, resultados!$A$1:$ZZ$1, 0))</f>
        <v/>
      </c>
    </row>
    <row r="1035">
      <c r="A1035">
        <f>INDEX(resultados!$A$2:$ZZ$2290, 1029, MATCH($B$1, resultados!$A$1:$ZZ$1, 0))</f>
        <v/>
      </c>
      <c r="B1035">
        <f>INDEX(resultados!$A$2:$ZZ$2290, 1029, MATCH($B$2, resultados!$A$1:$ZZ$1, 0))</f>
        <v/>
      </c>
      <c r="C1035">
        <f>INDEX(resultados!$A$2:$ZZ$2290, 1029, MATCH($B$3, resultados!$A$1:$ZZ$1, 0))</f>
        <v/>
      </c>
    </row>
    <row r="1036">
      <c r="A1036">
        <f>INDEX(resultados!$A$2:$ZZ$2290, 1030, MATCH($B$1, resultados!$A$1:$ZZ$1, 0))</f>
        <v/>
      </c>
      <c r="B1036">
        <f>INDEX(resultados!$A$2:$ZZ$2290, 1030, MATCH($B$2, resultados!$A$1:$ZZ$1, 0))</f>
        <v/>
      </c>
      <c r="C1036">
        <f>INDEX(resultados!$A$2:$ZZ$2290, 1030, MATCH($B$3, resultados!$A$1:$ZZ$1, 0))</f>
        <v/>
      </c>
    </row>
    <row r="1037">
      <c r="A1037">
        <f>INDEX(resultados!$A$2:$ZZ$2290, 1031, MATCH($B$1, resultados!$A$1:$ZZ$1, 0))</f>
        <v/>
      </c>
      <c r="B1037">
        <f>INDEX(resultados!$A$2:$ZZ$2290, 1031, MATCH($B$2, resultados!$A$1:$ZZ$1, 0))</f>
        <v/>
      </c>
      <c r="C1037">
        <f>INDEX(resultados!$A$2:$ZZ$2290, 1031, MATCH($B$3, resultados!$A$1:$ZZ$1, 0))</f>
        <v/>
      </c>
    </row>
    <row r="1038">
      <c r="A1038">
        <f>INDEX(resultados!$A$2:$ZZ$2290, 1032, MATCH($B$1, resultados!$A$1:$ZZ$1, 0))</f>
        <v/>
      </c>
      <c r="B1038">
        <f>INDEX(resultados!$A$2:$ZZ$2290, 1032, MATCH($B$2, resultados!$A$1:$ZZ$1, 0))</f>
        <v/>
      </c>
      <c r="C1038">
        <f>INDEX(resultados!$A$2:$ZZ$2290, 1032, MATCH($B$3, resultados!$A$1:$ZZ$1, 0))</f>
        <v/>
      </c>
    </row>
    <row r="1039">
      <c r="A1039">
        <f>INDEX(resultados!$A$2:$ZZ$2290, 1033, MATCH($B$1, resultados!$A$1:$ZZ$1, 0))</f>
        <v/>
      </c>
      <c r="B1039">
        <f>INDEX(resultados!$A$2:$ZZ$2290, 1033, MATCH($B$2, resultados!$A$1:$ZZ$1, 0))</f>
        <v/>
      </c>
      <c r="C1039">
        <f>INDEX(resultados!$A$2:$ZZ$2290, 1033, MATCH($B$3, resultados!$A$1:$ZZ$1, 0))</f>
        <v/>
      </c>
    </row>
    <row r="1040">
      <c r="A1040">
        <f>INDEX(resultados!$A$2:$ZZ$2290, 1034, MATCH($B$1, resultados!$A$1:$ZZ$1, 0))</f>
        <v/>
      </c>
      <c r="B1040">
        <f>INDEX(resultados!$A$2:$ZZ$2290, 1034, MATCH($B$2, resultados!$A$1:$ZZ$1, 0))</f>
        <v/>
      </c>
      <c r="C1040">
        <f>INDEX(resultados!$A$2:$ZZ$2290, 1034, MATCH($B$3, resultados!$A$1:$ZZ$1, 0))</f>
        <v/>
      </c>
    </row>
    <row r="1041">
      <c r="A1041">
        <f>INDEX(resultados!$A$2:$ZZ$2290, 1035, MATCH($B$1, resultados!$A$1:$ZZ$1, 0))</f>
        <v/>
      </c>
      <c r="B1041">
        <f>INDEX(resultados!$A$2:$ZZ$2290, 1035, MATCH($B$2, resultados!$A$1:$ZZ$1, 0))</f>
        <v/>
      </c>
      <c r="C1041">
        <f>INDEX(resultados!$A$2:$ZZ$2290, 1035, MATCH($B$3, resultados!$A$1:$ZZ$1, 0))</f>
        <v/>
      </c>
    </row>
    <row r="1042">
      <c r="A1042">
        <f>INDEX(resultados!$A$2:$ZZ$2290, 1036, MATCH($B$1, resultados!$A$1:$ZZ$1, 0))</f>
        <v/>
      </c>
      <c r="B1042">
        <f>INDEX(resultados!$A$2:$ZZ$2290, 1036, MATCH($B$2, resultados!$A$1:$ZZ$1, 0))</f>
        <v/>
      </c>
      <c r="C1042">
        <f>INDEX(resultados!$A$2:$ZZ$2290, 1036, MATCH($B$3, resultados!$A$1:$ZZ$1, 0))</f>
        <v/>
      </c>
    </row>
    <row r="1043">
      <c r="A1043">
        <f>INDEX(resultados!$A$2:$ZZ$2290, 1037, MATCH($B$1, resultados!$A$1:$ZZ$1, 0))</f>
        <v/>
      </c>
      <c r="B1043">
        <f>INDEX(resultados!$A$2:$ZZ$2290, 1037, MATCH($B$2, resultados!$A$1:$ZZ$1, 0))</f>
        <v/>
      </c>
      <c r="C1043">
        <f>INDEX(resultados!$A$2:$ZZ$2290, 1037, MATCH($B$3, resultados!$A$1:$ZZ$1, 0))</f>
        <v/>
      </c>
    </row>
    <row r="1044">
      <c r="A1044">
        <f>INDEX(resultados!$A$2:$ZZ$2290, 1038, MATCH($B$1, resultados!$A$1:$ZZ$1, 0))</f>
        <v/>
      </c>
      <c r="B1044">
        <f>INDEX(resultados!$A$2:$ZZ$2290, 1038, MATCH($B$2, resultados!$A$1:$ZZ$1, 0))</f>
        <v/>
      </c>
      <c r="C1044">
        <f>INDEX(resultados!$A$2:$ZZ$2290, 1038, MATCH($B$3, resultados!$A$1:$ZZ$1, 0))</f>
        <v/>
      </c>
    </row>
    <row r="1045">
      <c r="A1045">
        <f>INDEX(resultados!$A$2:$ZZ$2290, 1039, MATCH($B$1, resultados!$A$1:$ZZ$1, 0))</f>
        <v/>
      </c>
      <c r="B1045">
        <f>INDEX(resultados!$A$2:$ZZ$2290, 1039, MATCH($B$2, resultados!$A$1:$ZZ$1, 0))</f>
        <v/>
      </c>
      <c r="C1045">
        <f>INDEX(resultados!$A$2:$ZZ$2290, 1039, MATCH($B$3, resultados!$A$1:$ZZ$1, 0))</f>
        <v/>
      </c>
    </row>
    <row r="1046">
      <c r="A1046">
        <f>INDEX(resultados!$A$2:$ZZ$2290, 1040, MATCH($B$1, resultados!$A$1:$ZZ$1, 0))</f>
        <v/>
      </c>
      <c r="B1046">
        <f>INDEX(resultados!$A$2:$ZZ$2290, 1040, MATCH($B$2, resultados!$A$1:$ZZ$1, 0))</f>
        <v/>
      </c>
      <c r="C1046">
        <f>INDEX(resultados!$A$2:$ZZ$2290, 1040, MATCH($B$3, resultados!$A$1:$ZZ$1, 0))</f>
        <v/>
      </c>
    </row>
    <row r="1047">
      <c r="A1047">
        <f>INDEX(resultados!$A$2:$ZZ$2290, 1041, MATCH($B$1, resultados!$A$1:$ZZ$1, 0))</f>
        <v/>
      </c>
      <c r="B1047">
        <f>INDEX(resultados!$A$2:$ZZ$2290, 1041, MATCH($B$2, resultados!$A$1:$ZZ$1, 0))</f>
        <v/>
      </c>
      <c r="C1047">
        <f>INDEX(resultados!$A$2:$ZZ$2290, 1041, MATCH($B$3, resultados!$A$1:$ZZ$1, 0))</f>
        <v/>
      </c>
    </row>
    <row r="1048">
      <c r="A1048">
        <f>INDEX(resultados!$A$2:$ZZ$2290, 1042, MATCH($B$1, resultados!$A$1:$ZZ$1, 0))</f>
        <v/>
      </c>
      <c r="B1048">
        <f>INDEX(resultados!$A$2:$ZZ$2290, 1042, MATCH($B$2, resultados!$A$1:$ZZ$1, 0))</f>
        <v/>
      </c>
      <c r="C1048">
        <f>INDEX(resultados!$A$2:$ZZ$2290, 1042, MATCH($B$3, resultados!$A$1:$ZZ$1, 0))</f>
        <v/>
      </c>
    </row>
    <row r="1049">
      <c r="A1049">
        <f>INDEX(resultados!$A$2:$ZZ$2290, 1043, MATCH($B$1, resultados!$A$1:$ZZ$1, 0))</f>
        <v/>
      </c>
      <c r="B1049">
        <f>INDEX(resultados!$A$2:$ZZ$2290, 1043, MATCH($B$2, resultados!$A$1:$ZZ$1, 0))</f>
        <v/>
      </c>
      <c r="C1049">
        <f>INDEX(resultados!$A$2:$ZZ$2290, 1043, MATCH($B$3, resultados!$A$1:$ZZ$1, 0))</f>
        <v/>
      </c>
    </row>
    <row r="1050">
      <c r="A1050">
        <f>INDEX(resultados!$A$2:$ZZ$2290, 1044, MATCH($B$1, resultados!$A$1:$ZZ$1, 0))</f>
        <v/>
      </c>
      <c r="B1050">
        <f>INDEX(resultados!$A$2:$ZZ$2290, 1044, MATCH($B$2, resultados!$A$1:$ZZ$1, 0))</f>
        <v/>
      </c>
      <c r="C1050">
        <f>INDEX(resultados!$A$2:$ZZ$2290, 1044, MATCH($B$3, resultados!$A$1:$ZZ$1, 0))</f>
        <v/>
      </c>
    </row>
    <row r="1051">
      <c r="A1051">
        <f>INDEX(resultados!$A$2:$ZZ$2290, 1045, MATCH($B$1, resultados!$A$1:$ZZ$1, 0))</f>
        <v/>
      </c>
      <c r="B1051">
        <f>INDEX(resultados!$A$2:$ZZ$2290, 1045, MATCH($B$2, resultados!$A$1:$ZZ$1, 0))</f>
        <v/>
      </c>
      <c r="C1051">
        <f>INDEX(resultados!$A$2:$ZZ$2290, 1045, MATCH($B$3, resultados!$A$1:$ZZ$1, 0))</f>
        <v/>
      </c>
    </row>
    <row r="1052">
      <c r="A1052">
        <f>INDEX(resultados!$A$2:$ZZ$2290, 1046, MATCH($B$1, resultados!$A$1:$ZZ$1, 0))</f>
        <v/>
      </c>
      <c r="B1052">
        <f>INDEX(resultados!$A$2:$ZZ$2290, 1046, MATCH($B$2, resultados!$A$1:$ZZ$1, 0))</f>
        <v/>
      </c>
      <c r="C1052">
        <f>INDEX(resultados!$A$2:$ZZ$2290, 1046, MATCH($B$3, resultados!$A$1:$ZZ$1, 0))</f>
        <v/>
      </c>
    </row>
    <row r="1053">
      <c r="A1053">
        <f>INDEX(resultados!$A$2:$ZZ$2290, 1047, MATCH($B$1, resultados!$A$1:$ZZ$1, 0))</f>
        <v/>
      </c>
      <c r="B1053">
        <f>INDEX(resultados!$A$2:$ZZ$2290, 1047, MATCH($B$2, resultados!$A$1:$ZZ$1, 0))</f>
        <v/>
      </c>
      <c r="C1053">
        <f>INDEX(resultados!$A$2:$ZZ$2290, 1047, MATCH($B$3, resultados!$A$1:$ZZ$1, 0))</f>
        <v/>
      </c>
    </row>
    <row r="1054">
      <c r="A1054">
        <f>INDEX(resultados!$A$2:$ZZ$2290, 1048, MATCH($B$1, resultados!$A$1:$ZZ$1, 0))</f>
        <v/>
      </c>
      <c r="B1054">
        <f>INDEX(resultados!$A$2:$ZZ$2290, 1048, MATCH($B$2, resultados!$A$1:$ZZ$1, 0))</f>
        <v/>
      </c>
      <c r="C1054">
        <f>INDEX(resultados!$A$2:$ZZ$2290, 1048, MATCH($B$3, resultados!$A$1:$ZZ$1, 0))</f>
        <v/>
      </c>
    </row>
    <row r="1055">
      <c r="A1055">
        <f>INDEX(resultados!$A$2:$ZZ$2290, 1049, MATCH($B$1, resultados!$A$1:$ZZ$1, 0))</f>
        <v/>
      </c>
      <c r="B1055">
        <f>INDEX(resultados!$A$2:$ZZ$2290, 1049, MATCH($B$2, resultados!$A$1:$ZZ$1, 0))</f>
        <v/>
      </c>
      <c r="C1055">
        <f>INDEX(resultados!$A$2:$ZZ$2290, 1049, MATCH($B$3, resultados!$A$1:$ZZ$1, 0))</f>
        <v/>
      </c>
    </row>
    <row r="1056">
      <c r="A1056">
        <f>INDEX(resultados!$A$2:$ZZ$2290, 1050, MATCH($B$1, resultados!$A$1:$ZZ$1, 0))</f>
        <v/>
      </c>
      <c r="B1056">
        <f>INDEX(resultados!$A$2:$ZZ$2290, 1050, MATCH($B$2, resultados!$A$1:$ZZ$1, 0))</f>
        <v/>
      </c>
      <c r="C1056">
        <f>INDEX(resultados!$A$2:$ZZ$2290, 1050, MATCH($B$3, resultados!$A$1:$ZZ$1, 0))</f>
        <v/>
      </c>
    </row>
    <row r="1057">
      <c r="A1057">
        <f>INDEX(resultados!$A$2:$ZZ$2290, 1051, MATCH($B$1, resultados!$A$1:$ZZ$1, 0))</f>
        <v/>
      </c>
      <c r="B1057">
        <f>INDEX(resultados!$A$2:$ZZ$2290, 1051, MATCH($B$2, resultados!$A$1:$ZZ$1, 0))</f>
        <v/>
      </c>
      <c r="C1057">
        <f>INDEX(resultados!$A$2:$ZZ$2290, 1051, MATCH($B$3, resultados!$A$1:$ZZ$1, 0))</f>
        <v/>
      </c>
    </row>
    <row r="1058">
      <c r="A1058">
        <f>INDEX(resultados!$A$2:$ZZ$2290, 1052, MATCH($B$1, resultados!$A$1:$ZZ$1, 0))</f>
        <v/>
      </c>
      <c r="B1058">
        <f>INDEX(resultados!$A$2:$ZZ$2290, 1052, MATCH($B$2, resultados!$A$1:$ZZ$1, 0))</f>
        <v/>
      </c>
      <c r="C1058">
        <f>INDEX(resultados!$A$2:$ZZ$2290, 1052, MATCH($B$3, resultados!$A$1:$ZZ$1, 0))</f>
        <v/>
      </c>
    </row>
    <row r="1059">
      <c r="A1059">
        <f>INDEX(resultados!$A$2:$ZZ$2290, 1053, MATCH($B$1, resultados!$A$1:$ZZ$1, 0))</f>
        <v/>
      </c>
      <c r="B1059">
        <f>INDEX(resultados!$A$2:$ZZ$2290, 1053, MATCH($B$2, resultados!$A$1:$ZZ$1, 0))</f>
        <v/>
      </c>
      <c r="C1059">
        <f>INDEX(resultados!$A$2:$ZZ$2290, 1053, MATCH($B$3, resultados!$A$1:$ZZ$1, 0))</f>
        <v/>
      </c>
    </row>
    <row r="1060">
      <c r="A1060">
        <f>INDEX(resultados!$A$2:$ZZ$2290, 1054, MATCH($B$1, resultados!$A$1:$ZZ$1, 0))</f>
        <v/>
      </c>
      <c r="B1060">
        <f>INDEX(resultados!$A$2:$ZZ$2290, 1054, MATCH($B$2, resultados!$A$1:$ZZ$1, 0))</f>
        <v/>
      </c>
      <c r="C1060">
        <f>INDEX(resultados!$A$2:$ZZ$2290, 1054, MATCH($B$3, resultados!$A$1:$ZZ$1, 0))</f>
        <v/>
      </c>
    </row>
    <row r="1061">
      <c r="A1061">
        <f>INDEX(resultados!$A$2:$ZZ$2290, 1055, MATCH($B$1, resultados!$A$1:$ZZ$1, 0))</f>
        <v/>
      </c>
      <c r="B1061">
        <f>INDEX(resultados!$A$2:$ZZ$2290, 1055, MATCH($B$2, resultados!$A$1:$ZZ$1, 0))</f>
        <v/>
      </c>
      <c r="C1061">
        <f>INDEX(resultados!$A$2:$ZZ$2290, 1055, MATCH($B$3, resultados!$A$1:$ZZ$1, 0))</f>
        <v/>
      </c>
    </row>
    <row r="1062">
      <c r="A1062">
        <f>INDEX(resultados!$A$2:$ZZ$2290, 1056, MATCH($B$1, resultados!$A$1:$ZZ$1, 0))</f>
        <v/>
      </c>
      <c r="B1062">
        <f>INDEX(resultados!$A$2:$ZZ$2290, 1056, MATCH($B$2, resultados!$A$1:$ZZ$1, 0))</f>
        <v/>
      </c>
      <c r="C1062">
        <f>INDEX(resultados!$A$2:$ZZ$2290, 1056, MATCH($B$3, resultados!$A$1:$ZZ$1, 0))</f>
        <v/>
      </c>
    </row>
    <row r="1063">
      <c r="A1063">
        <f>INDEX(resultados!$A$2:$ZZ$2290, 1057, MATCH($B$1, resultados!$A$1:$ZZ$1, 0))</f>
        <v/>
      </c>
      <c r="B1063">
        <f>INDEX(resultados!$A$2:$ZZ$2290, 1057, MATCH($B$2, resultados!$A$1:$ZZ$1, 0))</f>
        <v/>
      </c>
      <c r="C1063">
        <f>INDEX(resultados!$A$2:$ZZ$2290, 1057, MATCH($B$3, resultados!$A$1:$ZZ$1, 0))</f>
        <v/>
      </c>
    </row>
    <row r="1064">
      <c r="A1064">
        <f>INDEX(resultados!$A$2:$ZZ$2290, 1058, MATCH($B$1, resultados!$A$1:$ZZ$1, 0))</f>
        <v/>
      </c>
      <c r="B1064">
        <f>INDEX(resultados!$A$2:$ZZ$2290, 1058, MATCH($B$2, resultados!$A$1:$ZZ$1, 0))</f>
        <v/>
      </c>
      <c r="C1064">
        <f>INDEX(resultados!$A$2:$ZZ$2290, 1058, MATCH($B$3, resultados!$A$1:$ZZ$1, 0))</f>
        <v/>
      </c>
    </row>
    <row r="1065">
      <c r="A1065">
        <f>INDEX(resultados!$A$2:$ZZ$2290, 1059, MATCH($B$1, resultados!$A$1:$ZZ$1, 0))</f>
        <v/>
      </c>
      <c r="B1065">
        <f>INDEX(resultados!$A$2:$ZZ$2290, 1059, MATCH($B$2, resultados!$A$1:$ZZ$1, 0))</f>
        <v/>
      </c>
      <c r="C1065">
        <f>INDEX(resultados!$A$2:$ZZ$2290, 1059, MATCH($B$3, resultados!$A$1:$ZZ$1, 0))</f>
        <v/>
      </c>
    </row>
    <row r="1066">
      <c r="A1066">
        <f>INDEX(resultados!$A$2:$ZZ$2290, 1060, MATCH($B$1, resultados!$A$1:$ZZ$1, 0))</f>
        <v/>
      </c>
      <c r="B1066">
        <f>INDEX(resultados!$A$2:$ZZ$2290, 1060, MATCH($B$2, resultados!$A$1:$ZZ$1, 0))</f>
        <v/>
      </c>
      <c r="C1066">
        <f>INDEX(resultados!$A$2:$ZZ$2290, 1060, MATCH($B$3, resultados!$A$1:$ZZ$1, 0))</f>
        <v/>
      </c>
    </row>
    <row r="1067">
      <c r="A1067">
        <f>INDEX(resultados!$A$2:$ZZ$2290, 1061, MATCH($B$1, resultados!$A$1:$ZZ$1, 0))</f>
        <v/>
      </c>
      <c r="B1067">
        <f>INDEX(resultados!$A$2:$ZZ$2290, 1061, MATCH($B$2, resultados!$A$1:$ZZ$1, 0))</f>
        <v/>
      </c>
      <c r="C1067">
        <f>INDEX(resultados!$A$2:$ZZ$2290, 1061, MATCH($B$3, resultados!$A$1:$ZZ$1, 0))</f>
        <v/>
      </c>
    </row>
    <row r="1068">
      <c r="A1068">
        <f>INDEX(resultados!$A$2:$ZZ$2290, 1062, MATCH($B$1, resultados!$A$1:$ZZ$1, 0))</f>
        <v/>
      </c>
      <c r="B1068">
        <f>INDEX(resultados!$A$2:$ZZ$2290, 1062, MATCH($B$2, resultados!$A$1:$ZZ$1, 0))</f>
        <v/>
      </c>
      <c r="C1068">
        <f>INDEX(resultados!$A$2:$ZZ$2290, 1062, MATCH($B$3, resultados!$A$1:$ZZ$1, 0))</f>
        <v/>
      </c>
    </row>
    <row r="1069">
      <c r="A1069">
        <f>INDEX(resultados!$A$2:$ZZ$2290, 1063, MATCH($B$1, resultados!$A$1:$ZZ$1, 0))</f>
        <v/>
      </c>
      <c r="B1069">
        <f>INDEX(resultados!$A$2:$ZZ$2290, 1063, MATCH($B$2, resultados!$A$1:$ZZ$1, 0))</f>
        <v/>
      </c>
      <c r="C1069">
        <f>INDEX(resultados!$A$2:$ZZ$2290, 1063, MATCH($B$3, resultados!$A$1:$ZZ$1, 0))</f>
        <v/>
      </c>
    </row>
    <row r="1070">
      <c r="A1070">
        <f>INDEX(resultados!$A$2:$ZZ$2290, 1064, MATCH($B$1, resultados!$A$1:$ZZ$1, 0))</f>
        <v/>
      </c>
      <c r="B1070">
        <f>INDEX(resultados!$A$2:$ZZ$2290, 1064, MATCH($B$2, resultados!$A$1:$ZZ$1, 0))</f>
        <v/>
      </c>
      <c r="C1070">
        <f>INDEX(resultados!$A$2:$ZZ$2290, 1064, MATCH($B$3, resultados!$A$1:$ZZ$1, 0))</f>
        <v/>
      </c>
    </row>
    <row r="1071">
      <c r="A1071">
        <f>INDEX(resultados!$A$2:$ZZ$2290, 1065, MATCH($B$1, resultados!$A$1:$ZZ$1, 0))</f>
        <v/>
      </c>
      <c r="B1071">
        <f>INDEX(resultados!$A$2:$ZZ$2290, 1065, MATCH($B$2, resultados!$A$1:$ZZ$1, 0))</f>
        <v/>
      </c>
      <c r="C1071">
        <f>INDEX(resultados!$A$2:$ZZ$2290, 1065, MATCH($B$3, resultados!$A$1:$ZZ$1, 0))</f>
        <v/>
      </c>
    </row>
    <row r="1072">
      <c r="A1072">
        <f>INDEX(resultados!$A$2:$ZZ$2290, 1066, MATCH($B$1, resultados!$A$1:$ZZ$1, 0))</f>
        <v/>
      </c>
      <c r="B1072">
        <f>INDEX(resultados!$A$2:$ZZ$2290, 1066, MATCH($B$2, resultados!$A$1:$ZZ$1, 0))</f>
        <v/>
      </c>
      <c r="C1072">
        <f>INDEX(resultados!$A$2:$ZZ$2290, 1066, MATCH($B$3, resultados!$A$1:$ZZ$1, 0))</f>
        <v/>
      </c>
    </row>
    <row r="1073">
      <c r="A1073">
        <f>INDEX(resultados!$A$2:$ZZ$2290, 1067, MATCH($B$1, resultados!$A$1:$ZZ$1, 0))</f>
        <v/>
      </c>
      <c r="B1073">
        <f>INDEX(resultados!$A$2:$ZZ$2290, 1067, MATCH($B$2, resultados!$A$1:$ZZ$1, 0))</f>
        <v/>
      </c>
      <c r="C1073">
        <f>INDEX(resultados!$A$2:$ZZ$2290, 1067, MATCH($B$3, resultados!$A$1:$ZZ$1, 0))</f>
        <v/>
      </c>
    </row>
    <row r="1074">
      <c r="A1074">
        <f>INDEX(resultados!$A$2:$ZZ$2290, 1068, MATCH($B$1, resultados!$A$1:$ZZ$1, 0))</f>
        <v/>
      </c>
      <c r="B1074">
        <f>INDEX(resultados!$A$2:$ZZ$2290, 1068, MATCH($B$2, resultados!$A$1:$ZZ$1, 0))</f>
        <v/>
      </c>
      <c r="C1074">
        <f>INDEX(resultados!$A$2:$ZZ$2290, 1068, MATCH($B$3, resultados!$A$1:$ZZ$1, 0))</f>
        <v/>
      </c>
    </row>
    <row r="1075">
      <c r="A1075">
        <f>INDEX(resultados!$A$2:$ZZ$2290, 1069, MATCH($B$1, resultados!$A$1:$ZZ$1, 0))</f>
        <v/>
      </c>
      <c r="B1075">
        <f>INDEX(resultados!$A$2:$ZZ$2290, 1069, MATCH($B$2, resultados!$A$1:$ZZ$1, 0))</f>
        <v/>
      </c>
      <c r="C1075">
        <f>INDEX(resultados!$A$2:$ZZ$2290, 1069, MATCH($B$3, resultados!$A$1:$ZZ$1, 0))</f>
        <v/>
      </c>
    </row>
    <row r="1076">
      <c r="A1076">
        <f>INDEX(resultados!$A$2:$ZZ$2290, 1070, MATCH($B$1, resultados!$A$1:$ZZ$1, 0))</f>
        <v/>
      </c>
      <c r="B1076">
        <f>INDEX(resultados!$A$2:$ZZ$2290, 1070, MATCH($B$2, resultados!$A$1:$ZZ$1, 0))</f>
        <v/>
      </c>
      <c r="C1076">
        <f>INDEX(resultados!$A$2:$ZZ$2290, 1070, MATCH($B$3, resultados!$A$1:$ZZ$1, 0))</f>
        <v/>
      </c>
    </row>
    <row r="1077">
      <c r="A1077">
        <f>INDEX(resultados!$A$2:$ZZ$2290, 1071, MATCH($B$1, resultados!$A$1:$ZZ$1, 0))</f>
        <v/>
      </c>
      <c r="B1077">
        <f>INDEX(resultados!$A$2:$ZZ$2290, 1071, MATCH($B$2, resultados!$A$1:$ZZ$1, 0))</f>
        <v/>
      </c>
      <c r="C1077">
        <f>INDEX(resultados!$A$2:$ZZ$2290, 1071, MATCH($B$3, resultados!$A$1:$ZZ$1, 0))</f>
        <v/>
      </c>
    </row>
    <row r="1078">
      <c r="A1078">
        <f>INDEX(resultados!$A$2:$ZZ$2290, 1072, MATCH($B$1, resultados!$A$1:$ZZ$1, 0))</f>
        <v/>
      </c>
      <c r="B1078">
        <f>INDEX(resultados!$A$2:$ZZ$2290, 1072, MATCH($B$2, resultados!$A$1:$ZZ$1, 0))</f>
        <v/>
      </c>
      <c r="C1078">
        <f>INDEX(resultados!$A$2:$ZZ$2290, 1072, MATCH($B$3, resultados!$A$1:$ZZ$1, 0))</f>
        <v/>
      </c>
    </row>
    <row r="1079">
      <c r="A1079">
        <f>INDEX(resultados!$A$2:$ZZ$2290, 1073, MATCH($B$1, resultados!$A$1:$ZZ$1, 0))</f>
        <v/>
      </c>
      <c r="B1079">
        <f>INDEX(resultados!$A$2:$ZZ$2290, 1073, MATCH($B$2, resultados!$A$1:$ZZ$1, 0))</f>
        <v/>
      </c>
      <c r="C1079">
        <f>INDEX(resultados!$A$2:$ZZ$2290, 1073, MATCH($B$3, resultados!$A$1:$ZZ$1, 0))</f>
        <v/>
      </c>
    </row>
    <row r="1080">
      <c r="A1080">
        <f>INDEX(resultados!$A$2:$ZZ$2290, 1074, MATCH($B$1, resultados!$A$1:$ZZ$1, 0))</f>
        <v/>
      </c>
      <c r="B1080">
        <f>INDEX(resultados!$A$2:$ZZ$2290, 1074, MATCH($B$2, resultados!$A$1:$ZZ$1, 0))</f>
        <v/>
      </c>
      <c r="C1080">
        <f>INDEX(resultados!$A$2:$ZZ$2290, 1074, MATCH($B$3, resultados!$A$1:$ZZ$1, 0))</f>
        <v/>
      </c>
    </row>
    <row r="1081">
      <c r="A1081">
        <f>INDEX(resultados!$A$2:$ZZ$2290, 1075, MATCH($B$1, resultados!$A$1:$ZZ$1, 0))</f>
        <v/>
      </c>
      <c r="B1081">
        <f>INDEX(resultados!$A$2:$ZZ$2290, 1075, MATCH($B$2, resultados!$A$1:$ZZ$1, 0))</f>
        <v/>
      </c>
      <c r="C1081">
        <f>INDEX(resultados!$A$2:$ZZ$2290, 1075, MATCH($B$3, resultados!$A$1:$ZZ$1, 0))</f>
        <v/>
      </c>
    </row>
    <row r="1082">
      <c r="A1082">
        <f>INDEX(resultados!$A$2:$ZZ$2290, 1076, MATCH($B$1, resultados!$A$1:$ZZ$1, 0))</f>
        <v/>
      </c>
      <c r="B1082">
        <f>INDEX(resultados!$A$2:$ZZ$2290, 1076, MATCH($B$2, resultados!$A$1:$ZZ$1, 0))</f>
        <v/>
      </c>
      <c r="C1082">
        <f>INDEX(resultados!$A$2:$ZZ$2290, 1076, MATCH($B$3, resultados!$A$1:$ZZ$1, 0))</f>
        <v/>
      </c>
    </row>
    <row r="1083">
      <c r="A1083">
        <f>INDEX(resultados!$A$2:$ZZ$2290, 1077, MATCH($B$1, resultados!$A$1:$ZZ$1, 0))</f>
        <v/>
      </c>
      <c r="B1083">
        <f>INDEX(resultados!$A$2:$ZZ$2290, 1077, MATCH($B$2, resultados!$A$1:$ZZ$1, 0))</f>
        <v/>
      </c>
      <c r="C1083">
        <f>INDEX(resultados!$A$2:$ZZ$2290, 1077, MATCH($B$3, resultados!$A$1:$ZZ$1, 0))</f>
        <v/>
      </c>
    </row>
    <row r="1084">
      <c r="A1084">
        <f>INDEX(resultados!$A$2:$ZZ$2290, 1078, MATCH($B$1, resultados!$A$1:$ZZ$1, 0))</f>
        <v/>
      </c>
      <c r="B1084">
        <f>INDEX(resultados!$A$2:$ZZ$2290, 1078, MATCH($B$2, resultados!$A$1:$ZZ$1, 0))</f>
        <v/>
      </c>
      <c r="C1084">
        <f>INDEX(resultados!$A$2:$ZZ$2290, 1078, MATCH($B$3, resultados!$A$1:$ZZ$1, 0))</f>
        <v/>
      </c>
    </row>
    <row r="1085">
      <c r="A1085">
        <f>INDEX(resultados!$A$2:$ZZ$2290, 1079, MATCH($B$1, resultados!$A$1:$ZZ$1, 0))</f>
        <v/>
      </c>
      <c r="B1085">
        <f>INDEX(resultados!$A$2:$ZZ$2290, 1079, MATCH($B$2, resultados!$A$1:$ZZ$1, 0))</f>
        <v/>
      </c>
      <c r="C1085">
        <f>INDEX(resultados!$A$2:$ZZ$2290, 1079, MATCH($B$3, resultados!$A$1:$ZZ$1, 0))</f>
        <v/>
      </c>
    </row>
    <row r="1086">
      <c r="A1086">
        <f>INDEX(resultados!$A$2:$ZZ$2290, 1080, MATCH($B$1, resultados!$A$1:$ZZ$1, 0))</f>
        <v/>
      </c>
      <c r="B1086">
        <f>INDEX(resultados!$A$2:$ZZ$2290, 1080, MATCH($B$2, resultados!$A$1:$ZZ$1, 0))</f>
        <v/>
      </c>
      <c r="C1086">
        <f>INDEX(resultados!$A$2:$ZZ$2290, 1080, MATCH($B$3, resultados!$A$1:$ZZ$1, 0))</f>
        <v/>
      </c>
    </row>
    <row r="1087">
      <c r="A1087">
        <f>INDEX(resultados!$A$2:$ZZ$2290, 1081, MATCH($B$1, resultados!$A$1:$ZZ$1, 0))</f>
        <v/>
      </c>
      <c r="B1087">
        <f>INDEX(resultados!$A$2:$ZZ$2290, 1081, MATCH($B$2, resultados!$A$1:$ZZ$1, 0))</f>
        <v/>
      </c>
      <c r="C1087">
        <f>INDEX(resultados!$A$2:$ZZ$2290, 1081, MATCH($B$3, resultados!$A$1:$ZZ$1, 0))</f>
        <v/>
      </c>
    </row>
    <row r="1088">
      <c r="A1088">
        <f>INDEX(resultados!$A$2:$ZZ$2290, 1082, MATCH($B$1, resultados!$A$1:$ZZ$1, 0))</f>
        <v/>
      </c>
      <c r="B1088">
        <f>INDEX(resultados!$A$2:$ZZ$2290, 1082, MATCH($B$2, resultados!$A$1:$ZZ$1, 0))</f>
        <v/>
      </c>
      <c r="C1088">
        <f>INDEX(resultados!$A$2:$ZZ$2290, 1082, MATCH($B$3, resultados!$A$1:$ZZ$1, 0))</f>
        <v/>
      </c>
    </row>
    <row r="1089">
      <c r="A1089">
        <f>INDEX(resultados!$A$2:$ZZ$2290, 1083, MATCH($B$1, resultados!$A$1:$ZZ$1, 0))</f>
        <v/>
      </c>
      <c r="B1089">
        <f>INDEX(resultados!$A$2:$ZZ$2290, 1083, MATCH($B$2, resultados!$A$1:$ZZ$1, 0))</f>
        <v/>
      </c>
      <c r="C1089">
        <f>INDEX(resultados!$A$2:$ZZ$2290, 1083, MATCH($B$3, resultados!$A$1:$ZZ$1, 0))</f>
        <v/>
      </c>
    </row>
    <row r="1090">
      <c r="A1090">
        <f>INDEX(resultados!$A$2:$ZZ$2290, 1084, MATCH($B$1, resultados!$A$1:$ZZ$1, 0))</f>
        <v/>
      </c>
      <c r="B1090">
        <f>INDEX(resultados!$A$2:$ZZ$2290, 1084, MATCH($B$2, resultados!$A$1:$ZZ$1, 0))</f>
        <v/>
      </c>
      <c r="C1090">
        <f>INDEX(resultados!$A$2:$ZZ$2290, 1084, MATCH($B$3, resultados!$A$1:$ZZ$1, 0))</f>
        <v/>
      </c>
    </row>
    <row r="1091">
      <c r="A1091">
        <f>INDEX(resultados!$A$2:$ZZ$2290, 1085, MATCH($B$1, resultados!$A$1:$ZZ$1, 0))</f>
        <v/>
      </c>
      <c r="B1091">
        <f>INDEX(resultados!$A$2:$ZZ$2290, 1085, MATCH($B$2, resultados!$A$1:$ZZ$1, 0))</f>
        <v/>
      </c>
      <c r="C1091">
        <f>INDEX(resultados!$A$2:$ZZ$2290, 1085, MATCH($B$3, resultados!$A$1:$ZZ$1, 0))</f>
        <v/>
      </c>
    </row>
    <row r="1092">
      <c r="A1092">
        <f>INDEX(resultados!$A$2:$ZZ$2290, 1086, MATCH($B$1, resultados!$A$1:$ZZ$1, 0))</f>
        <v/>
      </c>
      <c r="B1092">
        <f>INDEX(resultados!$A$2:$ZZ$2290, 1086, MATCH($B$2, resultados!$A$1:$ZZ$1, 0))</f>
        <v/>
      </c>
      <c r="C1092">
        <f>INDEX(resultados!$A$2:$ZZ$2290, 1086, MATCH($B$3, resultados!$A$1:$ZZ$1, 0))</f>
        <v/>
      </c>
    </row>
    <row r="1093">
      <c r="A1093">
        <f>INDEX(resultados!$A$2:$ZZ$2290, 1087, MATCH($B$1, resultados!$A$1:$ZZ$1, 0))</f>
        <v/>
      </c>
      <c r="B1093">
        <f>INDEX(resultados!$A$2:$ZZ$2290, 1087, MATCH($B$2, resultados!$A$1:$ZZ$1, 0))</f>
        <v/>
      </c>
      <c r="C1093">
        <f>INDEX(resultados!$A$2:$ZZ$2290, 1087, MATCH($B$3, resultados!$A$1:$ZZ$1, 0))</f>
        <v/>
      </c>
    </row>
    <row r="1094">
      <c r="A1094">
        <f>INDEX(resultados!$A$2:$ZZ$2290, 1088, MATCH($B$1, resultados!$A$1:$ZZ$1, 0))</f>
        <v/>
      </c>
      <c r="B1094">
        <f>INDEX(resultados!$A$2:$ZZ$2290, 1088, MATCH($B$2, resultados!$A$1:$ZZ$1, 0))</f>
        <v/>
      </c>
      <c r="C1094">
        <f>INDEX(resultados!$A$2:$ZZ$2290, 1088, MATCH($B$3, resultados!$A$1:$ZZ$1, 0))</f>
        <v/>
      </c>
    </row>
    <row r="1095">
      <c r="A1095">
        <f>INDEX(resultados!$A$2:$ZZ$2290, 1089, MATCH($B$1, resultados!$A$1:$ZZ$1, 0))</f>
        <v/>
      </c>
      <c r="B1095">
        <f>INDEX(resultados!$A$2:$ZZ$2290, 1089, MATCH($B$2, resultados!$A$1:$ZZ$1, 0))</f>
        <v/>
      </c>
      <c r="C1095">
        <f>INDEX(resultados!$A$2:$ZZ$2290, 1089, MATCH($B$3, resultados!$A$1:$ZZ$1, 0))</f>
        <v/>
      </c>
    </row>
    <row r="1096">
      <c r="A1096">
        <f>INDEX(resultados!$A$2:$ZZ$2290, 1090, MATCH($B$1, resultados!$A$1:$ZZ$1, 0))</f>
        <v/>
      </c>
      <c r="B1096">
        <f>INDEX(resultados!$A$2:$ZZ$2290, 1090, MATCH($B$2, resultados!$A$1:$ZZ$1, 0))</f>
        <v/>
      </c>
      <c r="C1096">
        <f>INDEX(resultados!$A$2:$ZZ$2290, 1090, MATCH($B$3, resultados!$A$1:$ZZ$1, 0))</f>
        <v/>
      </c>
    </row>
    <row r="1097">
      <c r="A1097">
        <f>INDEX(resultados!$A$2:$ZZ$2290, 1091, MATCH($B$1, resultados!$A$1:$ZZ$1, 0))</f>
        <v/>
      </c>
      <c r="B1097">
        <f>INDEX(resultados!$A$2:$ZZ$2290, 1091, MATCH($B$2, resultados!$A$1:$ZZ$1, 0))</f>
        <v/>
      </c>
      <c r="C1097">
        <f>INDEX(resultados!$A$2:$ZZ$2290, 1091, MATCH($B$3, resultados!$A$1:$ZZ$1, 0))</f>
        <v/>
      </c>
    </row>
    <row r="1098">
      <c r="A1098">
        <f>INDEX(resultados!$A$2:$ZZ$2290, 1092, MATCH($B$1, resultados!$A$1:$ZZ$1, 0))</f>
        <v/>
      </c>
      <c r="B1098">
        <f>INDEX(resultados!$A$2:$ZZ$2290, 1092, MATCH($B$2, resultados!$A$1:$ZZ$1, 0))</f>
        <v/>
      </c>
      <c r="C1098">
        <f>INDEX(resultados!$A$2:$ZZ$2290, 1092, MATCH($B$3, resultados!$A$1:$ZZ$1, 0))</f>
        <v/>
      </c>
    </row>
    <row r="1099">
      <c r="A1099">
        <f>INDEX(resultados!$A$2:$ZZ$2290, 1093, MATCH($B$1, resultados!$A$1:$ZZ$1, 0))</f>
        <v/>
      </c>
      <c r="B1099">
        <f>INDEX(resultados!$A$2:$ZZ$2290, 1093, MATCH($B$2, resultados!$A$1:$ZZ$1, 0))</f>
        <v/>
      </c>
      <c r="C1099">
        <f>INDEX(resultados!$A$2:$ZZ$2290, 1093, MATCH($B$3, resultados!$A$1:$ZZ$1, 0))</f>
        <v/>
      </c>
    </row>
    <row r="1100">
      <c r="A1100">
        <f>INDEX(resultados!$A$2:$ZZ$2290, 1094, MATCH($B$1, resultados!$A$1:$ZZ$1, 0))</f>
        <v/>
      </c>
      <c r="B1100">
        <f>INDEX(resultados!$A$2:$ZZ$2290, 1094, MATCH($B$2, resultados!$A$1:$ZZ$1, 0))</f>
        <v/>
      </c>
      <c r="C1100">
        <f>INDEX(resultados!$A$2:$ZZ$2290, 1094, MATCH($B$3, resultados!$A$1:$ZZ$1, 0))</f>
        <v/>
      </c>
    </row>
    <row r="1101">
      <c r="A1101">
        <f>INDEX(resultados!$A$2:$ZZ$2290, 1095, MATCH($B$1, resultados!$A$1:$ZZ$1, 0))</f>
        <v/>
      </c>
      <c r="B1101">
        <f>INDEX(resultados!$A$2:$ZZ$2290, 1095, MATCH($B$2, resultados!$A$1:$ZZ$1, 0))</f>
        <v/>
      </c>
      <c r="C1101">
        <f>INDEX(resultados!$A$2:$ZZ$2290, 1095, MATCH($B$3, resultados!$A$1:$ZZ$1, 0))</f>
        <v/>
      </c>
    </row>
    <row r="1102">
      <c r="A1102">
        <f>INDEX(resultados!$A$2:$ZZ$2290, 1096, MATCH($B$1, resultados!$A$1:$ZZ$1, 0))</f>
        <v/>
      </c>
      <c r="B1102">
        <f>INDEX(resultados!$A$2:$ZZ$2290, 1096, MATCH($B$2, resultados!$A$1:$ZZ$1, 0))</f>
        <v/>
      </c>
      <c r="C1102">
        <f>INDEX(resultados!$A$2:$ZZ$2290, 1096, MATCH($B$3, resultados!$A$1:$ZZ$1, 0))</f>
        <v/>
      </c>
    </row>
    <row r="1103">
      <c r="A1103">
        <f>INDEX(resultados!$A$2:$ZZ$2290, 1097, MATCH($B$1, resultados!$A$1:$ZZ$1, 0))</f>
        <v/>
      </c>
      <c r="B1103">
        <f>INDEX(resultados!$A$2:$ZZ$2290, 1097, MATCH($B$2, resultados!$A$1:$ZZ$1, 0))</f>
        <v/>
      </c>
      <c r="C1103">
        <f>INDEX(resultados!$A$2:$ZZ$2290, 1097, MATCH($B$3, resultados!$A$1:$ZZ$1, 0))</f>
        <v/>
      </c>
    </row>
    <row r="1104">
      <c r="A1104">
        <f>INDEX(resultados!$A$2:$ZZ$2290, 1098, MATCH($B$1, resultados!$A$1:$ZZ$1, 0))</f>
        <v/>
      </c>
      <c r="B1104">
        <f>INDEX(resultados!$A$2:$ZZ$2290, 1098, MATCH($B$2, resultados!$A$1:$ZZ$1, 0))</f>
        <v/>
      </c>
      <c r="C1104">
        <f>INDEX(resultados!$A$2:$ZZ$2290, 1098, MATCH($B$3, resultados!$A$1:$ZZ$1, 0))</f>
        <v/>
      </c>
    </row>
    <row r="1105">
      <c r="A1105">
        <f>INDEX(resultados!$A$2:$ZZ$2290, 1099, MATCH($B$1, resultados!$A$1:$ZZ$1, 0))</f>
        <v/>
      </c>
      <c r="B1105">
        <f>INDEX(resultados!$A$2:$ZZ$2290, 1099, MATCH($B$2, resultados!$A$1:$ZZ$1, 0))</f>
        <v/>
      </c>
      <c r="C1105">
        <f>INDEX(resultados!$A$2:$ZZ$2290, 1099, MATCH($B$3, resultados!$A$1:$ZZ$1, 0))</f>
        <v/>
      </c>
    </row>
    <row r="1106">
      <c r="A1106">
        <f>INDEX(resultados!$A$2:$ZZ$2290, 1100, MATCH($B$1, resultados!$A$1:$ZZ$1, 0))</f>
        <v/>
      </c>
      <c r="B1106">
        <f>INDEX(resultados!$A$2:$ZZ$2290, 1100, MATCH($B$2, resultados!$A$1:$ZZ$1, 0))</f>
        <v/>
      </c>
      <c r="C1106">
        <f>INDEX(resultados!$A$2:$ZZ$2290, 1100, MATCH($B$3, resultados!$A$1:$ZZ$1, 0))</f>
        <v/>
      </c>
    </row>
    <row r="1107">
      <c r="A1107">
        <f>INDEX(resultados!$A$2:$ZZ$2290, 1101, MATCH($B$1, resultados!$A$1:$ZZ$1, 0))</f>
        <v/>
      </c>
      <c r="B1107">
        <f>INDEX(resultados!$A$2:$ZZ$2290, 1101, MATCH($B$2, resultados!$A$1:$ZZ$1, 0))</f>
        <v/>
      </c>
      <c r="C1107">
        <f>INDEX(resultados!$A$2:$ZZ$2290, 1101, MATCH($B$3, resultados!$A$1:$ZZ$1, 0))</f>
        <v/>
      </c>
    </row>
    <row r="1108">
      <c r="A1108">
        <f>INDEX(resultados!$A$2:$ZZ$2290, 1102, MATCH($B$1, resultados!$A$1:$ZZ$1, 0))</f>
        <v/>
      </c>
      <c r="B1108">
        <f>INDEX(resultados!$A$2:$ZZ$2290, 1102, MATCH($B$2, resultados!$A$1:$ZZ$1, 0))</f>
        <v/>
      </c>
      <c r="C1108">
        <f>INDEX(resultados!$A$2:$ZZ$2290, 1102, MATCH($B$3, resultados!$A$1:$ZZ$1, 0))</f>
        <v/>
      </c>
    </row>
    <row r="1109">
      <c r="A1109">
        <f>INDEX(resultados!$A$2:$ZZ$2290, 1103, MATCH($B$1, resultados!$A$1:$ZZ$1, 0))</f>
        <v/>
      </c>
      <c r="B1109">
        <f>INDEX(resultados!$A$2:$ZZ$2290, 1103, MATCH($B$2, resultados!$A$1:$ZZ$1, 0))</f>
        <v/>
      </c>
      <c r="C1109">
        <f>INDEX(resultados!$A$2:$ZZ$2290, 1103, MATCH($B$3, resultados!$A$1:$ZZ$1, 0))</f>
        <v/>
      </c>
    </row>
    <row r="1110">
      <c r="A1110">
        <f>INDEX(resultados!$A$2:$ZZ$2290, 1104, MATCH($B$1, resultados!$A$1:$ZZ$1, 0))</f>
        <v/>
      </c>
      <c r="B1110">
        <f>INDEX(resultados!$A$2:$ZZ$2290, 1104, MATCH($B$2, resultados!$A$1:$ZZ$1, 0))</f>
        <v/>
      </c>
      <c r="C1110">
        <f>INDEX(resultados!$A$2:$ZZ$2290, 1104, MATCH($B$3, resultados!$A$1:$ZZ$1, 0))</f>
        <v/>
      </c>
    </row>
    <row r="1111">
      <c r="A1111">
        <f>INDEX(resultados!$A$2:$ZZ$2290, 1105, MATCH($B$1, resultados!$A$1:$ZZ$1, 0))</f>
        <v/>
      </c>
      <c r="B1111">
        <f>INDEX(resultados!$A$2:$ZZ$2290, 1105, MATCH($B$2, resultados!$A$1:$ZZ$1, 0))</f>
        <v/>
      </c>
      <c r="C1111">
        <f>INDEX(resultados!$A$2:$ZZ$2290, 1105, MATCH($B$3, resultados!$A$1:$ZZ$1, 0))</f>
        <v/>
      </c>
    </row>
    <row r="1112">
      <c r="A1112">
        <f>INDEX(resultados!$A$2:$ZZ$2290, 1106, MATCH($B$1, resultados!$A$1:$ZZ$1, 0))</f>
        <v/>
      </c>
      <c r="B1112">
        <f>INDEX(resultados!$A$2:$ZZ$2290, 1106, MATCH($B$2, resultados!$A$1:$ZZ$1, 0))</f>
        <v/>
      </c>
      <c r="C1112">
        <f>INDEX(resultados!$A$2:$ZZ$2290, 1106, MATCH($B$3, resultados!$A$1:$ZZ$1, 0))</f>
        <v/>
      </c>
    </row>
    <row r="1113">
      <c r="A1113">
        <f>INDEX(resultados!$A$2:$ZZ$2290, 1107, MATCH($B$1, resultados!$A$1:$ZZ$1, 0))</f>
        <v/>
      </c>
      <c r="B1113">
        <f>INDEX(resultados!$A$2:$ZZ$2290, 1107, MATCH($B$2, resultados!$A$1:$ZZ$1, 0))</f>
        <v/>
      </c>
      <c r="C1113">
        <f>INDEX(resultados!$A$2:$ZZ$2290, 1107, MATCH($B$3, resultados!$A$1:$ZZ$1, 0))</f>
        <v/>
      </c>
    </row>
    <row r="1114">
      <c r="A1114">
        <f>INDEX(resultados!$A$2:$ZZ$2290, 1108, MATCH($B$1, resultados!$A$1:$ZZ$1, 0))</f>
        <v/>
      </c>
      <c r="B1114">
        <f>INDEX(resultados!$A$2:$ZZ$2290, 1108, MATCH($B$2, resultados!$A$1:$ZZ$1, 0))</f>
        <v/>
      </c>
      <c r="C1114">
        <f>INDEX(resultados!$A$2:$ZZ$2290, 1108, MATCH($B$3, resultados!$A$1:$ZZ$1, 0))</f>
        <v/>
      </c>
    </row>
    <row r="1115">
      <c r="A1115">
        <f>INDEX(resultados!$A$2:$ZZ$2290, 1109, MATCH($B$1, resultados!$A$1:$ZZ$1, 0))</f>
        <v/>
      </c>
      <c r="B1115">
        <f>INDEX(resultados!$A$2:$ZZ$2290, 1109, MATCH($B$2, resultados!$A$1:$ZZ$1, 0))</f>
        <v/>
      </c>
      <c r="C1115">
        <f>INDEX(resultados!$A$2:$ZZ$2290, 1109, MATCH($B$3, resultados!$A$1:$ZZ$1, 0))</f>
        <v/>
      </c>
    </row>
    <row r="1116">
      <c r="A1116">
        <f>INDEX(resultados!$A$2:$ZZ$2290, 1110, MATCH($B$1, resultados!$A$1:$ZZ$1, 0))</f>
        <v/>
      </c>
      <c r="B1116">
        <f>INDEX(resultados!$A$2:$ZZ$2290, 1110, MATCH($B$2, resultados!$A$1:$ZZ$1, 0))</f>
        <v/>
      </c>
      <c r="C1116">
        <f>INDEX(resultados!$A$2:$ZZ$2290, 1110, MATCH($B$3, resultados!$A$1:$ZZ$1, 0))</f>
        <v/>
      </c>
    </row>
    <row r="1117">
      <c r="A1117">
        <f>INDEX(resultados!$A$2:$ZZ$2290, 1111, MATCH($B$1, resultados!$A$1:$ZZ$1, 0))</f>
        <v/>
      </c>
      <c r="B1117">
        <f>INDEX(resultados!$A$2:$ZZ$2290, 1111, MATCH($B$2, resultados!$A$1:$ZZ$1, 0))</f>
        <v/>
      </c>
      <c r="C1117">
        <f>INDEX(resultados!$A$2:$ZZ$2290, 1111, MATCH($B$3, resultados!$A$1:$ZZ$1, 0))</f>
        <v/>
      </c>
    </row>
    <row r="1118">
      <c r="A1118">
        <f>INDEX(resultados!$A$2:$ZZ$2290, 1112, MATCH($B$1, resultados!$A$1:$ZZ$1, 0))</f>
        <v/>
      </c>
      <c r="B1118">
        <f>INDEX(resultados!$A$2:$ZZ$2290, 1112, MATCH($B$2, resultados!$A$1:$ZZ$1, 0))</f>
        <v/>
      </c>
      <c r="C1118">
        <f>INDEX(resultados!$A$2:$ZZ$2290, 1112, MATCH($B$3, resultados!$A$1:$ZZ$1, 0))</f>
        <v/>
      </c>
    </row>
    <row r="1119">
      <c r="A1119">
        <f>INDEX(resultados!$A$2:$ZZ$2290, 1113, MATCH($B$1, resultados!$A$1:$ZZ$1, 0))</f>
        <v/>
      </c>
      <c r="B1119">
        <f>INDEX(resultados!$A$2:$ZZ$2290, 1113, MATCH($B$2, resultados!$A$1:$ZZ$1, 0))</f>
        <v/>
      </c>
      <c r="C1119">
        <f>INDEX(resultados!$A$2:$ZZ$2290, 1113, MATCH($B$3, resultados!$A$1:$ZZ$1, 0))</f>
        <v/>
      </c>
    </row>
    <row r="1120">
      <c r="A1120">
        <f>INDEX(resultados!$A$2:$ZZ$2290, 1114, MATCH($B$1, resultados!$A$1:$ZZ$1, 0))</f>
        <v/>
      </c>
      <c r="B1120">
        <f>INDEX(resultados!$A$2:$ZZ$2290, 1114, MATCH($B$2, resultados!$A$1:$ZZ$1, 0))</f>
        <v/>
      </c>
      <c r="C1120">
        <f>INDEX(resultados!$A$2:$ZZ$2290, 1114, MATCH($B$3, resultados!$A$1:$ZZ$1, 0))</f>
        <v/>
      </c>
    </row>
    <row r="1121">
      <c r="A1121">
        <f>INDEX(resultados!$A$2:$ZZ$2290, 1115, MATCH($B$1, resultados!$A$1:$ZZ$1, 0))</f>
        <v/>
      </c>
      <c r="B1121">
        <f>INDEX(resultados!$A$2:$ZZ$2290, 1115, MATCH($B$2, resultados!$A$1:$ZZ$1, 0))</f>
        <v/>
      </c>
      <c r="C1121">
        <f>INDEX(resultados!$A$2:$ZZ$2290, 1115, MATCH($B$3, resultados!$A$1:$ZZ$1, 0))</f>
        <v/>
      </c>
    </row>
    <row r="1122">
      <c r="A1122">
        <f>INDEX(resultados!$A$2:$ZZ$2290, 1116, MATCH($B$1, resultados!$A$1:$ZZ$1, 0))</f>
        <v/>
      </c>
      <c r="B1122">
        <f>INDEX(resultados!$A$2:$ZZ$2290, 1116, MATCH($B$2, resultados!$A$1:$ZZ$1, 0))</f>
        <v/>
      </c>
      <c r="C1122">
        <f>INDEX(resultados!$A$2:$ZZ$2290, 1116, MATCH($B$3, resultados!$A$1:$ZZ$1, 0))</f>
        <v/>
      </c>
    </row>
    <row r="1123">
      <c r="A1123">
        <f>INDEX(resultados!$A$2:$ZZ$2290, 1117, MATCH($B$1, resultados!$A$1:$ZZ$1, 0))</f>
        <v/>
      </c>
      <c r="B1123">
        <f>INDEX(resultados!$A$2:$ZZ$2290, 1117, MATCH($B$2, resultados!$A$1:$ZZ$1, 0))</f>
        <v/>
      </c>
      <c r="C1123">
        <f>INDEX(resultados!$A$2:$ZZ$2290, 1117, MATCH($B$3, resultados!$A$1:$ZZ$1, 0))</f>
        <v/>
      </c>
    </row>
    <row r="1124">
      <c r="A1124">
        <f>INDEX(resultados!$A$2:$ZZ$2290, 1118, MATCH($B$1, resultados!$A$1:$ZZ$1, 0))</f>
        <v/>
      </c>
      <c r="B1124">
        <f>INDEX(resultados!$A$2:$ZZ$2290, 1118, MATCH($B$2, resultados!$A$1:$ZZ$1, 0))</f>
        <v/>
      </c>
      <c r="C1124">
        <f>INDEX(resultados!$A$2:$ZZ$2290, 1118, MATCH($B$3, resultados!$A$1:$ZZ$1, 0))</f>
        <v/>
      </c>
    </row>
    <row r="1125">
      <c r="A1125">
        <f>INDEX(resultados!$A$2:$ZZ$2290, 1119, MATCH($B$1, resultados!$A$1:$ZZ$1, 0))</f>
        <v/>
      </c>
      <c r="B1125">
        <f>INDEX(resultados!$A$2:$ZZ$2290, 1119, MATCH($B$2, resultados!$A$1:$ZZ$1, 0))</f>
        <v/>
      </c>
      <c r="C1125">
        <f>INDEX(resultados!$A$2:$ZZ$2290, 1119, MATCH($B$3, resultados!$A$1:$ZZ$1, 0))</f>
        <v/>
      </c>
    </row>
    <row r="1126">
      <c r="A1126">
        <f>INDEX(resultados!$A$2:$ZZ$2290, 1120, MATCH($B$1, resultados!$A$1:$ZZ$1, 0))</f>
        <v/>
      </c>
      <c r="B1126">
        <f>INDEX(resultados!$A$2:$ZZ$2290, 1120, MATCH($B$2, resultados!$A$1:$ZZ$1, 0))</f>
        <v/>
      </c>
      <c r="C1126">
        <f>INDEX(resultados!$A$2:$ZZ$2290, 1120, MATCH($B$3, resultados!$A$1:$ZZ$1, 0))</f>
        <v/>
      </c>
    </row>
    <row r="1127">
      <c r="A1127">
        <f>INDEX(resultados!$A$2:$ZZ$2290, 1121, MATCH($B$1, resultados!$A$1:$ZZ$1, 0))</f>
        <v/>
      </c>
      <c r="B1127">
        <f>INDEX(resultados!$A$2:$ZZ$2290, 1121, MATCH($B$2, resultados!$A$1:$ZZ$1, 0))</f>
        <v/>
      </c>
      <c r="C1127">
        <f>INDEX(resultados!$A$2:$ZZ$2290, 1121, MATCH($B$3, resultados!$A$1:$ZZ$1, 0))</f>
        <v/>
      </c>
    </row>
    <row r="1128">
      <c r="A1128">
        <f>INDEX(resultados!$A$2:$ZZ$2290, 1122, MATCH($B$1, resultados!$A$1:$ZZ$1, 0))</f>
        <v/>
      </c>
      <c r="B1128">
        <f>INDEX(resultados!$A$2:$ZZ$2290, 1122, MATCH($B$2, resultados!$A$1:$ZZ$1, 0))</f>
        <v/>
      </c>
      <c r="C1128">
        <f>INDEX(resultados!$A$2:$ZZ$2290, 1122, MATCH($B$3, resultados!$A$1:$ZZ$1, 0))</f>
        <v/>
      </c>
    </row>
    <row r="1129">
      <c r="A1129">
        <f>INDEX(resultados!$A$2:$ZZ$2290, 1123, MATCH($B$1, resultados!$A$1:$ZZ$1, 0))</f>
        <v/>
      </c>
      <c r="B1129">
        <f>INDEX(resultados!$A$2:$ZZ$2290, 1123, MATCH($B$2, resultados!$A$1:$ZZ$1, 0))</f>
        <v/>
      </c>
      <c r="C1129">
        <f>INDEX(resultados!$A$2:$ZZ$2290, 1123, MATCH($B$3, resultados!$A$1:$ZZ$1, 0))</f>
        <v/>
      </c>
    </row>
    <row r="1130">
      <c r="A1130">
        <f>INDEX(resultados!$A$2:$ZZ$2290, 1124, MATCH($B$1, resultados!$A$1:$ZZ$1, 0))</f>
        <v/>
      </c>
      <c r="B1130">
        <f>INDEX(resultados!$A$2:$ZZ$2290, 1124, MATCH($B$2, resultados!$A$1:$ZZ$1, 0))</f>
        <v/>
      </c>
      <c r="C1130">
        <f>INDEX(resultados!$A$2:$ZZ$2290, 1124, MATCH($B$3, resultados!$A$1:$ZZ$1, 0))</f>
        <v/>
      </c>
    </row>
    <row r="1131">
      <c r="A1131">
        <f>INDEX(resultados!$A$2:$ZZ$2290, 1125, MATCH($B$1, resultados!$A$1:$ZZ$1, 0))</f>
        <v/>
      </c>
      <c r="B1131">
        <f>INDEX(resultados!$A$2:$ZZ$2290, 1125, MATCH($B$2, resultados!$A$1:$ZZ$1, 0))</f>
        <v/>
      </c>
      <c r="C1131">
        <f>INDEX(resultados!$A$2:$ZZ$2290, 1125, MATCH($B$3, resultados!$A$1:$ZZ$1, 0))</f>
        <v/>
      </c>
    </row>
    <row r="1132">
      <c r="A1132">
        <f>INDEX(resultados!$A$2:$ZZ$2290, 1126, MATCH($B$1, resultados!$A$1:$ZZ$1, 0))</f>
        <v/>
      </c>
      <c r="B1132">
        <f>INDEX(resultados!$A$2:$ZZ$2290, 1126, MATCH($B$2, resultados!$A$1:$ZZ$1, 0))</f>
        <v/>
      </c>
      <c r="C1132">
        <f>INDEX(resultados!$A$2:$ZZ$2290, 1126, MATCH($B$3, resultados!$A$1:$ZZ$1, 0))</f>
        <v/>
      </c>
    </row>
    <row r="1133">
      <c r="A1133">
        <f>INDEX(resultados!$A$2:$ZZ$2290, 1127, MATCH($B$1, resultados!$A$1:$ZZ$1, 0))</f>
        <v/>
      </c>
      <c r="B1133">
        <f>INDEX(resultados!$A$2:$ZZ$2290, 1127, MATCH($B$2, resultados!$A$1:$ZZ$1, 0))</f>
        <v/>
      </c>
      <c r="C1133">
        <f>INDEX(resultados!$A$2:$ZZ$2290, 1127, MATCH($B$3, resultados!$A$1:$ZZ$1, 0))</f>
        <v/>
      </c>
    </row>
    <row r="1134">
      <c r="A1134">
        <f>INDEX(resultados!$A$2:$ZZ$2290, 1128, MATCH($B$1, resultados!$A$1:$ZZ$1, 0))</f>
        <v/>
      </c>
      <c r="B1134">
        <f>INDEX(resultados!$A$2:$ZZ$2290, 1128, MATCH($B$2, resultados!$A$1:$ZZ$1, 0))</f>
        <v/>
      </c>
      <c r="C1134">
        <f>INDEX(resultados!$A$2:$ZZ$2290, 1128, MATCH($B$3, resultados!$A$1:$ZZ$1, 0))</f>
        <v/>
      </c>
    </row>
    <row r="1135">
      <c r="A1135">
        <f>INDEX(resultados!$A$2:$ZZ$2290, 1129, MATCH($B$1, resultados!$A$1:$ZZ$1, 0))</f>
        <v/>
      </c>
      <c r="B1135">
        <f>INDEX(resultados!$A$2:$ZZ$2290, 1129, MATCH($B$2, resultados!$A$1:$ZZ$1, 0))</f>
        <v/>
      </c>
      <c r="C1135">
        <f>INDEX(resultados!$A$2:$ZZ$2290, 1129, MATCH($B$3, resultados!$A$1:$ZZ$1, 0))</f>
        <v/>
      </c>
    </row>
    <row r="1136">
      <c r="A1136">
        <f>INDEX(resultados!$A$2:$ZZ$2290, 1130, MATCH($B$1, resultados!$A$1:$ZZ$1, 0))</f>
        <v/>
      </c>
      <c r="B1136">
        <f>INDEX(resultados!$A$2:$ZZ$2290, 1130, MATCH($B$2, resultados!$A$1:$ZZ$1, 0))</f>
        <v/>
      </c>
      <c r="C1136">
        <f>INDEX(resultados!$A$2:$ZZ$2290, 1130, MATCH($B$3, resultados!$A$1:$ZZ$1, 0))</f>
        <v/>
      </c>
    </row>
    <row r="1137">
      <c r="A1137">
        <f>INDEX(resultados!$A$2:$ZZ$2290, 1131, MATCH($B$1, resultados!$A$1:$ZZ$1, 0))</f>
        <v/>
      </c>
      <c r="B1137">
        <f>INDEX(resultados!$A$2:$ZZ$2290, 1131, MATCH($B$2, resultados!$A$1:$ZZ$1, 0))</f>
        <v/>
      </c>
      <c r="C1137">
        <f>INDEX(resultados!$A$2:$ZZ$2290, 1131, MATCH($B$3, resultados!$A$1:$ZZ$1, 0))</f>
        <v/>
      </c>
    </row>
    <row r="1138">
      <c r="A1138">
        <f>INDEX(resultados!$A$2:$ZZ$2290, 1132, MATCH($B$1, resultados!$A$1:$ZZ$1, 0))</f>
        <v/>
      </c>
      <c r="B1138">
        <f>INDEX(resultados!$A$2:$ZZ$2290, 1132, MATCH($B$2, resultados!$A$1:$ZZ$1, 0))</f>
        <v/>
      </c>
      <c r="C1138">
        <f>INDEX(resultados!$A$2:$ZZ$2290, 1132, MATCH($B$3, resultados!$A$1:$ZZ$1, 0))</f>
        <v/>
      </c>
    </row>
    <row r="1139">
      <c r="A1139">
        <f>INDEX(resultados!$A$2:$ZZ$2290, 1133, MATCH($B$1, resultados!$A$1:$ZZ$1, 0))</f>
        <v/>
      </c>
      <c r="B1139">
        <f>INDEX(resultados!$A$2:$ZZ$2290, 1133, MATCH($B$2, resultados!$A$1:$ZZ$1, 0))</f>
        <v/>
      </c>
      <c r="C1139">
        <f>INDEX(resultados!$A$2:$ZZ$2290, 1133, MATCH($B$3, resultados!$A$1:$ZZ$1, 0))</f>
        <v/>
      </c>
    </row>
    <row r="1140">
      <c r="A1140">
        <f>INDEX(resultados!$A$2:$ZZ$2290, 1134, MATCH($B$1, resultados!$A$1:$ZZ$1, 0))</f>
        <v/>
      </c>
      <c r="B1140">
        <f>INDEX(resultados!$A$2:$ZZ$2290, 1134, MATCH($B$2, resultados!$A$1:$ZZ$1, 0))</f>
        <v/>
      </c>
      <c r="C1140">
        <f>INDEX(resultados!$A$2:$ZZ$2290, 1134, MATCH($B$3, resultados!$A$1:$ZZ$1, 0))</f>
        <v/>
      </c>
    </row>
    <row r="1141">
      <c r="A1141">
        <f>INDEX(resultados!$A$2:$ZZ$2290, 1135, MATCH($B$1, resultados!$A$1:$ZZ$1, 0))</f>
        <v/>
      </c>
      <c r="B1141">
        <f>INDEX(resultados!$A$2:$ZZ$2290, 1135, MATCH($B$2, resultados!$A$1:$ZZ$1, 0))</f>
        <v/>
      </c>
      <c r="C1141">
        <f>INDEX(resultados!$A$2:$ZZ$2290, 1135, MATCH($B$3, resultados!$A$1:$ZZ$1, 0))</f>
        <v/>
      </c>
    </row>
    <row r="1142">
      <c r="A1142">
        <f>INDEX(resultados!$A$2:$ZZ$2290, 1136, MATCH($B$1, resultados!$A$1:$ZZ$1, 0))</f>
        <v/>
      </c>
      <c r="B1142">
        <f>INDEX(resultados!$A$2:$ZZ$2290, 1136, MATCH($B$2, resultados!$A$1:$ZZ$1, 0))</f>
        <v/>
      </c>
      <c r="C1142">
        <f>INDEX(resultados!$A$2:$ZZ$2290, 1136, MATCH($B$3, resultados!$A$1:$ZZ$1, 0))</f>
        <v/>
      </c>
    </row>
    <row r="1143">
      <c r="A1143">
        <f>INDEX(resultados!$A$2:$ZZ$2290, 1137, MATCH($B$1, resultados!$A$1:$ZZ$1, 0))</f>
        <v/>
      </c>
      <c r="B1143">
        <f>INDEX(resultados!$A$2:$ZZ$2290, 1137, MATCH($B$2, resultados!$A$1:$ZZ$1, 0))</f>
        <v/>
      </c>
      <c r="C1143">
        <f>INDEX(resultados!$A$2:$ZZ$2290, 1137, MATCH($B$3, resultados!$A$1:$ZZ$1, 0))</f>
        <v/>
      </c>
    </row>
    <row r="1144">
      <c r="A1144">
        <f>INDEX(resultados!$A$2:$ZZ$2290, 1138, MATCH($B$1, resultados!$A$1:$ZZ$1, 0))</f>
        <v/>
      </c>
      <c r="B1144">
        <f>INDEX(resultados!$A$2:$ZZ$2290, 1138, MATCH($B$2, resultados!$A$1:$ZZ$1, 0))</f>
        <v/>
      </c>
      <c r="C1144">
        <f>INDEX(resultados!$A$2:$ZZ$2290, 1138, MATCH($B$3, resultados!$A$1:$ZZ$1, 0))</f>
        <v/>
      </c>
    </row>
    <row r="1145">
      <c r="A1145">
        <f>INDEX(resultados!$A$2:$ZZ$2290, 1139, MATCH($B$1, resultados!$A$1:$ZZ$1, 0))</f>
        <v/>
      </c>
      <c r="B1145">
        <f>INDEX(resultados!$A$2:$ZZ$2290, 1139, MATCH($B$2, resultados!$A$1:$ZZ$1, 0))</f>
        <v/>
      </c>
      <c r="C1145">
        <f>INDEX(resultados!$A$2:$ZZ$2290, 1139, MATCH($B$3, resultados!$A$1:$ZZ$1, 0))</f>
        <v/>
      </c>
    </row>
    <row r="1146">
      <c r="A1146">
        <f>INDEX(resultados!$A$2:$ZZ$2290, 1140, MATCH($B$1, resultados!$A$1:$ZZ$1, 0))</f>
        <v/>
      </c>
      <c r="B1146">
        <f>INDEX(resultados!$A$2:$ZZ$2290, 1140, MATCH($B$2, resultados!$A$1:$ZZ$1, 0))</f>
        <v/>
      </c>
      <c r="C1146">
        <f>INDEX(resultados!$A$2:$ZZ$2290, 1140, MATCH($B$3, resultados!$A$1:$ZZ$1, 0))</f>
        <v/>
      </c>
    </row>
    <row r="1147">
      <c r="A1147">
        <f>INDEX(resultados!$A$2:$ZZ$2290, 1141, MATCH($B$1, resultados!$A$1:$ZZ$1, 0))</f>
        <v/>
      </c>
      <c r="B1147">
        <f>INDEX(resultados!$A$2:$ZZ$2290, 1141, MATCH($B$2, resultados!$A$1:$ZZ$1, 0))</f>
        <v/>
      </c>
      <c r="C1147">
        <f>INDEX(resultados!$A$2:$ZZ$2290, 1141, MATCH($B$3, resultados!$A$1:$ZZ$1, 0))</f>
        <v/>
      </c>
    </row>
    <row r="1148">
      <c r="A1148">
        <f>INDEX(resultados!$A$2:$ZZ$2290, 1142, MATCH($B$1, resultados!$A$1:$ZZ$1, 0))</f>
        <v/>
      </c>
      <c r="B1148">
        <f>INDEX(resultados!$A$2:$ZZ$2290, 1142, MATCH($B$2, resultados!$A$1:$ZZ$1, 0))</f>
        <v/>
      </c>
      <c r="C1148">
        <f>INDEX(resultados!$A$2:$ZZ$2290, 1142, MATCH($B$3, resultados!$A$1:$ZZ$1, 0))</f>
        <v/>
      </c>
    </row>
    <row r="1149">
      <c r="A1149">
        <f>INDEX(resultados!$A$2:$ZZ$2290, 1143, MATCH($B$1, resultados!$A$1:$ZZ$1, 0))</f>
        <v/>
      </c>
      <c r="B1149">
        <f>INDEX(resultados!$A$2:$ZZ$2290, 1143, MATCH($B$2, resultados!$A$1:$ZZ$1, 0))</f>
        <v/>
      </c>
      <c r="C1149">
        <f>INDEX(resultados!$A$2:$ZZ$2290, 1143, MATCH($B$3, resultados!$A$1:$ZZ$1, 0))</f>
        <v/>
      </c>
    </row>
    <row r="1150">
      <c r="A1150">
        <f>INDEX(resultados!$A$2:$ZZ$2290, 1144, MATCH($B$1, resultados!$A$1:$ZZ$1, 0))</f>
        <v/>
      </c>
      <c r="B1150">
        <f>INDEX(resultados!$A$2:$ZZ$2290, 1144, MATCH($B$2, resultados!$A$1:$ZZ$1, 0))</f>
        <v/>
      </c>
      <c r="C1150">
        <f>INDEX(resultados!$A$2:$ZZ$2290, 1144, MATCH($B$3, resultados!$A$1:$ZZ$1, 0))</f>
        <v/>
      </c>
    </row>
    <row r="1151">
      <c r="A1151">
        <f>INDEX(resultados!$A$2:$ZZ$2290, 1145, MATCH($B$1, resultados!$A$1:$ZZ$1, 0))</f>
        <v/>
      </c>
      <c r="B1151">
        <f>INDEX(resultados!$A$2:$ZZ$2290, 1145, MATCH($B$2, resultados!$A$1:$ZZ$1, 0))</f>
        <v/>
      </c>
      <c r="C1151">
        <f>INDEX(resultados!$A$2:$ZZ$2290, 1145, MATCH($B$3, resultados!$A$1:$ZZ$1, 0))</f>
        <v/>
      </c>
    </row>
    <row r="1152">
      <c r="A1152">
        <f>INDEX(resultados!$A$2:$ZZ$2290, 1146, MATCH($B$1, resultados!$A$1:$ZZ$1, 0))</f>
        <v/>
      </c>
      <c r="B1152">
        <f>INDEX(resultados!$A$2:$ZZ$2290, 1146, MATCH($B$2, resultados!$A$1:$ZZ$1, 0))</f>
        <v/>
      </c>
      <c r="C1152">
        <f>INDEX(resultados!$A$2:$ZZ$2290, 1146, MATCH($B$3, resultados!$A$1:$ZZ$1, 0))</f>
        <v/>
      </c>
    </row>
    <row r="1153">
      <c r="A1153">
        <f>INDEX(resultados!$A$2:$ZZ$2290, 1147, MATCH($B$1, resultados!$A$1:$ZZ$1, 0))</f>
        <v/>
      </c>
      <c r="B1153">
        <f>INDEX(resultados!$A$2:$ZZ$2290, 1147, MATCH($B$2, resultados!$A$1:$ZZ$1, 0))</f>
        <v/>
      </c>
      <c r="C1153">
        <f>INDEX(resultados!$A$2:$ZZ$2290, 1147, MATCH($B$3, resultados!$A$1:$ZZ$1, 0))</f>
        <v/>
      </c>
    </row>
    <row r="1154">
      <c r="A1154">
        <f>INDEX(resultados!$A$2:$ZZ$2290, 1148, MATCH($B$1, resultados!$A$1:$ZZ$1, 0))</f>
        <v/>
      </c>
      <c r="B1154">
        <f>INDEX(resultados!$A$2:$ZZ$2290, 1148, MATCH($B$2, resultados!$A$1:$ZZ$1, 0))</f>
        <v/>
      </c>
      <c r="C1154">
        <f>INDEX(resultados!$A$2:$ZZ$2290, 1148, MATCH($B$3, resultados!$A$1:$ZZ$1, 0))</f>
        <v/>
      </c>
    </row>
    <row r="1155">
      <c r="A1155">
        <f>INDEX(resultados!$A$2:$ZZ$2290, 1149, MATCH($B$1, resultados!$A$1:$ZZ$1, 0))</f>
        <v/>
      </c>
      <c r="B1155">
        <f>INDEX(resultados!$A$2:$ZZ$2290, 1149, MATCH($B$2, resultados!$A$1:$ZZ$1, 0))</f>
        <v/>
      </c>
      <c r="C1155">
        <f>INDEX(resultados!$A$2:$ZZ$2290, 1149, MATCH($B$3, resultados!$A$1:$ZZ$1, 0))</f>
        <v/>
      </c>
    </row>
    <row r="1156">
      <c r="A1156">
        <f>INDEX(resultados!$A$2:$ZZ$2290, 1150, MATCH($B$1, resultados!$A$1:$ZZ$1, 0))</f>
        <v/>
      </c>
      <c r="B1156">
        <f>INDEX(resultados!$A$2:$ZZ$2290, 1150, MATCH($B$2, resultados!$A$1:$ZZ$1, 0))</f>
        <v/>
      </c>
      <c r="C1156">
        <f>INDEX(resultados!$A$2:$ZZ$2290, 1150, MATCH($B$3, resultados!$A$1:$ZZ$1, 0))</f>
        <v/>
      </c>
    </row>
    <row r="1157">
      <c r="A1157">
        <f>INDEX(resultados!$A$2:$ZZ$2290, 1151, MATCH($B$1, resultados!$A$1:$ZZ$1, 0))</f>
        <v/>
      </c>
      <c r="B1157">
        <f>INDEX(resultados!$A$2:$ZZ$2290, 1151, MATCH($B$2, resultados!$A$1:$ZZ$1, 0))</f>
        <v/>
      </c>
      <c r="C1157">
        <f>INDEX(resultados!$A$2:$ZZ$2290, 1151, MATCH($B$3, resultados!$A$1:$ZZ$1, 0))</f>
        <v/>
      </c>
    </row>
    <row r="1158">
      <c r="A1158">
        <f>INDEX(resultados!$A$2:$ZZ$2290, 1152, MATCH($B$1, resultados!$A$1:$ZZ$1, 0))</f>
        <v/>
      </c>
      <c r="B1158">
        <f>INDEX(resultados!$A$2:$ZZ$2290, 1152, MATCH($B$2, resultados!$A$1:$ZZ$1, 0))</f>
        <v/>
      </c>
      <c r="C1158">
        <f>INDEX(resultados!$A$2:$ZZ$2290, 1152, MATCH($B$3, resultados!$A$1:$ZZ$1, 0))</f>
        <v/>
      </c>
    </row>
    <row r="1159">
      <c r="A1159">
        <f>INDEX(resultados!$A$2:$ZZ$2290, 1153, MATCH($B$1, resultados!$A$1:$ZZ$1, 0))</f>
        <v/>
      </c>
      <c r="B1159">
        <f>INDEX(resultados!$A$2:$ZZ$2290, 1153, MATCH($B$2, resultados!$A$1:$ZZ$1, 0))</f>
        <v/>
      </c>
      <c r="C1159">
        <f>INDEX(resultados!$A$2:$ZZ$2290, 1153, MATCH($B$3, resultados!$A$1:$ZZ$1, 0))</f>
        <v/>
      </c>
    </row>
    <row r="1160">
      <c r="A1160">
        <f>INDEX(resultados!$A$2:$ZZ$2290, 1154, MATCH($B$1, resultados!$A$1:$ZZ$1, 0))</f>
        <v/>
      </c>
      <c r="B1160">
        <f>INDEX(resultados!$A$2:$ZZ$2290, 1154, MATCH($B$2, resultados!$A$1:$ZZ$1, 0))</f>
        <v/>
      </c>
      <c r="C1160">
        <f>INDEX(resultados!$A$2:$ZZ$2290, 1154, MATCH($B$3, resultados!$A$1:$ZZ$1, 0))</f>
        <v/>
      </c>
    </row>
    <row r="1161">
      <c r="A1161">
        <f>INDEX(resultados!$A$2:$ZZ$2290, 1155, MATCH($B$1, resultados!$A$1:$ZZ$1, 0))</f>
        <v/>
      </c>
      <c r="B1161">
        <f>INDEX(resultados!$A$2:$ZZ$2290, 1155, MATCH($B$2, resultados!$A$1:$ZZ$1, 0))</f>
        <v/>
      </c>
      <c r="C1161">
        <f>INDEX(resultados!$A$2:$ZZ$2290, 1155, MATCH($B$3, resultados!$A$1:$ZZ$1, 0))</f>
        <v/>
      </c>
    </row>
    <row r="1162">
      <c r="A1162">
        <f>INDEX(resultados!$A$2:$ZZ$2290, 1156, MATCH($B$1, resultados!$A$1:$ZZ$1, 0))</f>
        <v/>
      </c>
      <c r="B1162">
        <f>INDEX(resultados!$A$2:$ZZ$2290, 1156, MATCH($B$2, resultados!$A$1:$ZZ$1, 0))</f>
        <v/>
      </c>
      <c r="C1162">
        <f>INDEX(resultados!$A$2:$ZZ$2290, 1156, MATCH($B$3, resultados!$A$1:$ZZ$1, 0))</f>
        <v/>
      </c>
    </row>
    <row r="1163">
      <c r="A1163">
        <f>INDEX(resultados!$A$2:$ZZ$2290, 1157, MATCH($B$1, resultados!$A$1:$ZZ$1, 0))</f>
        <v/>
      </c>
      <c r="B1163">
        <f>INDEX(resultados!$A$2:$ZZ$2290, 1157, MATCH($B$2, resultados!$A$1:$ZZ$1, 0))</f>
        <v/>
      </c>
      <c r="C1163">
        <f>INDEX(resultados!$A$2:$ZZ$2290, 1157, MATCH($B$3, resultados!$A$1:$ZZ$1, 0))</f>
        <v/>
      </c>
    </row>
    <row r="1164">
      <c r="A1164">
        <f>INDEX(resultados!$A$2:$ZZ$2290, 1158, MATCH($B$1, resultados!$A$1:$ZZ$1, 0))</f>
        <v/>
      </c>
      <c r="B1164">
        <f>INDEX(resultados!$A$2:$ZZ$2290, 1158, MATCH($B$2, resultados!$A$1:$ZZ$1, 0))</f>
        <v/>
      </c>
      <c r="C1164">
        <f>INDEX(resultados!$A$2:$ZZ$2290, 1158, MATCH($B$3, resultados!$A$1:$ZZ$1, 0))</f>
        <v/>
      </c>
    </row>
    <row r="1165">
      <c r="A1165">
        <f>INDEX(resultados!$A$2:$ZZ$2290, 1159, MATCH($B$1, resultados!$A$1:$ZZ$1, 0))</f>
        <v/>
      </c>
      <c r="B1165">
        <f>INDEX(resultados!$A$2:$ZZ$2290, 1159, MATCH($B$2, resultados!$A$1:$ZZ$1, 0))</f>
        <v/>
      </c>
      <c r="C1165">
        <f>INDEX(resultados!$A$2:$ZZ$2290, 1159, MATCH($B$3, resultados!$A$1:$ZZ$1, 0))</f>
        <v/>
      </c>
    </row>
    <row r="1166">
      <c r="A1166">
        <f>INDEX(resultados!$A$2:$ZZ$2290, 1160, MATCH($B$1, resultados!$A$1:$ZZ$1, 0))</f>
        <v/>
      </c>
      <c r="B1166">
        <f>INDEX(resultados!$A$2:$ZZ$2290, 1160, MATCH($B$2, resultados!$A$1:$ZZ$1, 0))</f>
        <v/>
      </c>
      <c r="C1166">
        <f>INDEX(resultados!$A$2:$ZZ$2290, 1160, MATCH($B$3, resultados!$A$1:$ZZ$1, 0))</f>
        <v/>
      </c>
    </row>
    <row r="1167">
      <c r="A1167">
        <f>INDEX(resultados!$A$2:$ZZ$2290, 1161, MATCH($B$1, resultados!$A$1:$ZZ$1, 0))</f>
        <v/>
      </c>
      <c r="B1167">
        <f>INDEX(resultados!$A$2:$ZZ$2290, 1161, MATCH($B$2, resultados!$A$1:$ZZ$1, 0))</f>
        <v/>
      </c>
      <c r="C1167">
        <f>INDEX(resultados!$A$2:$ZZ$2290, 1161, MATCH($B$3, resultados!$A$1:$ZZ$1, 0))</f>
        <v/>
      </c>
    </row>
    <row r="1168">
      <c r="A1168">
        <f>INDEX(resultados!$A$2:$ZZ$2290, 1162, MATCH($B$1, resultados!$A$1:$ZZ$1, 0))</f>
        <v/>
      </c>
      <c r="B1168">
        <f>INDEX(resultados!$A$2:$ZZ$2290, 1162, MATCH($B$2, resultados!$A$1:$ZZ$1, 0))</f>
        <v/>
      </c>
      <c r="C1168">
        <f>INDEX(resultados!$A$2:$ZZ$2290, 1162, MATCH($B$3, resultados!$A$1:$ZZ$1, 0))</f>
        <v/>
      </c>
    </row>
    <row r="1169">
      <c r="A1169">
        <f>INDEX(resultados!$A$2:$ZZ$2290, 1163, MATCH($B$1, resultados!$A$1:$ZZ$1, 0))</f>
        <v/>
      </c>
      <c r="B1169">
        <f>INDEX(resultados!$A$2:$ZZ$2290, 1163, MATCH($B$2, resultados!$A$1:$ZZ$1, 0))</f>
        <v/>
      </c>
      <c r="C1169">
        <f>INDEX(resultados!$A$2:$ZZ$2290, 1163, MATCH($B$3, resultados!$A$1:$ZZ$1, 0))</f>
        <v/>
      </c>
    </row>
    <row r="1170">
      <c r="A1170">
        <f>INDEX(resultados!$A$2:$ZZ$2290, 1164, MATCH($B$1, resultados!$A$1:$ZZ$1, 0))</f>
        <v/>
      </c>
      <c r="B1170">
        <f>INDEX(resultados!$A$2:$ZZ$2290, 1164, MATCH($B$2, resultados!$A$1:$ZZ$1, 0))</f>
        <v/>
      </c>
      <c r="C1170">
        <f>INDEX(resultados!$A$2:$ZZ$2290, 1164, MATCH($B$3, resultados!$A$1:$ZZ$1, 0))</f>
        <v/>
      </c>
    </row>
    <row r="1171">
      <c r="A1171">
        <f>INDEX(resultados!$A$2:$ZZ$2290, 1165, MATCH($B$1, resultados!$A$1:$ZZ$1, 0))</f>
        <v/>
      </c>
      <c r="B1171">
        <f>INDEX(resultados!$A$2:$ZZ$2290, 1165, MATCH($B$2, resultados!$A$1:$ZZ$1, 0))</f>
        <v/>
      </c>
      <c r="C1171">
        <f>INDEX(resultados!$A$2:$ZZ$2290, 1165, MATCH($B$3, resultados!$A$1:$ZZ$1, 0))</f>
        <v/>
      </c>
    </row>
    <row r="1172">
      <c r="A1172">
        <f>INDEX(resultados!$A$2:$ZZ$2290, 1166, MATCH($B$1, resultados!$A$1:$ZZ$1, 0))</f>
        <v/>
      </c>
      <c r="B1172">
        <f>INDEX(resultados!$A$2:$ZZ$2290, 1166, MATCH($B$2, resultados!$A$1:$ZZ$1, 0))</f>
        <v/>
      </c>
      <c r="C1172">
        <f>INDEX(resultados!$A$2:$ZZ$2290, 1166, MATCH($B$3, resultados!$A$1:$ZZ$1, 0))</f>
        <v/>
      </c>
    </row>
    <row r="1173">
      <c r="A1173">
        <f>INDEX(resultados!$A$2:$ZZ$2290, 1167, MATCH($B$1, resultados!$A$1:$ZZ$1, 0))</f>
        <v/>
      </c>
      <c r="B1173">
        <f>INDEX(resultados!$A$2:$ZZ$2290, 1167, MATCH($B$2, resultados!$A$1:$ZZ$1, 0))</f>
        <v/>
      </c>
      <c r="C1173">
        <f>INDEX(resultados!$A$2:$ZZ$2290, 1167, MATCH($B$3, resultados!$A$1:$ZZ$1, 0))</f>
        <v/>
      </c>
    </row>
    <row r="1174">
      <c r="A1174">
        <f>INDEX(resultados!$A$2:$ZZ$2290, 1168, MATCH($B$1, resultados!$A$1:$ZZ$1, 0))</f>
        <v/>
      </c>
      <c r="B1174">
        <f>INDEX(resultados!$A$2:$ZZ$2290, 1168, MATCH($B$2, resultados!$A$1:$ZZ$1, 0))</f>
        <v/>
      </c>
      <c r="C1174">
        <f>INDEX(resultados!$A$2:$ZZ$2290, 1168, MATCH($B$3, resultados!$A$1:$ZZ$1, 0))</f>
        <v/>
      </c>
    </row>
    <row r="1175">
      <c r="A1175">
        <f>INDEX(resultados!$A$2:$ZZ$2290, 1169, MATCH($B$1, resultados!$A$1:$ZZ$1, 0))</f>
        <v/>
      </c>
      <c r="B1175">
        <f>INDEX(resultados!$A$2:$ZZ$2290, 1169, MATCH($B$2, resultados!$A$1:$ZZ$1, 0))</f>
        <v/>
      </c>
      <c r="C1175">
        <f>INDEX(resultados!$A$2:$ZZ$2290, 1169, MATCH($B$3, resultados!$A$1:$ZZ$1, 0))</f>
        <v/>
      </c>
    </row>
    <row r="1176">
      <c r="A1176">
        <f>INDEX(resultados!$A$2:$ZZ$2290, 1170, MATCH($B$1, resultados!$A$1:$ZZ$1, 0))</f>
        <v/>
      </c>
      <c r="B1176">
        <f>INDEX(resultados!$A$2:$ZZ$2290, 1170, MATCH($B$2, resultados!$A$1:$ZZ$1, 0))</f>
        <v/>
      </c>
      <c r="C1176">
        <f>INDEX(resultados!$A$2:$ZZ$2290, 1170, MATCH($B$3, resultados!$A$1:$ZZ$1, 0))</f>
        <v/>
      </c>
    </row>
    <row r="1177">
      <c r="A1177">
        <f>INDEX(resultados!$A$2:$ZZ$2290, 1171, MATCH($B$1, resultados!$A$1:$ZZ$1, 0))</f>
        <v/>
      </c>
      <c r="B1177">
        <f>INDEX(resultados!$A$2:$ZZ$2290, 1171, MATCH($B$2, resultados!$A$1:$ZZ$1, 0))</f>
        <v/>
      </c>
      <c r="C1177">
        <f>INDEX(resultados!$A$2:$ZZ$2290, 1171, MATCH($B$3, resultados!$A$1:$ZZ$1, 0))</f>
        <v/>
      </c>
    </row>
    <row r="1178">
      <c r="A1178">
        <f>INDEX(resultados!$A$2:$ZZ$2290, 1172, MATCH($B$1, resultados!$A$1:$ZZ$1, 0))</f>
        <v/>
      </c>
      <c r="B1178">
        <f>INDEX(resultados!$A$2:$ZZ$2290, 1172, MATCH($B$2, resultados!$A$1:$ZZ$1, 0))</f>
        <v/>
      </c>
      <c r="C1178">
        <f>INDEX(resultados!$A$2:$ZZ$2290, 1172, MATCH($B$3, resultados!$A$1:$ZZ$1, 0))</f>
        <v/>
      </c>
    </row>
    <row r="1179">
      <c r="A1179">
        <f>INDEX(resultados!$A$2:$ZZ$2290, 1173, MATCH($B$1, resultados!$A$1:$ZZ$1, 0))</f>
        <v/>
      </c>
      <c r="B1179">
        <f>INDEX(resultados!$A$2:$ZZ$2290, 1173, MATCH($B$2, resultados!$A$1:$ZZ$1, 0))</f>
        <v/>
      </c>
      <c r="C1179">
        <f>INDEX(resultados!$A$2:$ZZ$2290, 1173, MATCH($B$3, resultados!$A$1:$ZZ$1, 0))</f>
        <v/>
      </c>
    </row>
    <row r="1180">
      <c r="A1180">
        <f>INDEX(resultados!$A$2:$ZZ$2290, 1174, MATCH($B$1, resultados!$A$1:$ZZ$1, 0))</f>
        <v/>
      </c>
      <c r="B1180">
        <f>INDEX(resultados!$A$2:$ZZ$2290, 1174, MATCH($B$2, resultados!$A$1:$ZZ$1, 0))</f>
        <v/>
      </c>
      <c r="C1180">
        <f>INDEX(resultados!$A$2:$ZZ$2290, 1174, MATCH($B$3, resultados!$A$1:$ZZ$1, 0))</f>
        <v/>
      </c>
    </row>
    <row r="1181">
      <c r="A1181">
        <f>INDEX(resultados!$A$2:$ZZ$2290, 1175, MATCH($B$1, resultados!$A$1:$ZZ$1, 0))</f>
        <v/>
      </c>
      <c r="B1181">
        <f>INDEX(resultados!$A$2:$ZZ$2290, 1175, MATCH($B$2, resultados!$A$1:$ZZ$1, 0))</f>
        <v/>
      </c>
      <c r="C1181">
        <f>INDEX(resultados!$A$2:$ZZ$2290, 1175, MATCH($B$3, resultados!$A$1:$ZZ$1, 0))</f>
        <v/>
      </c>
    </row>
    <row r="1182">
      <c r="A1182">
        <f>INDEX(resultados!$A$2:$ZZ$2290, 1176, MATCH($B$1, resultados!$A$1:$ZZ$1, 0))</f>
        <v/>
      </c>
      <c r="B1182">
        <f>INDEX(resultados!$A$2:$ZZ$2290, 1176, MATCH($B$2, resultados!$A$1:$ZZ$1, 0))</f>
        <v/>
      </c>
      <c r="C1182">
        <f>INDEX(resultados!$A$2:$ZZ$2290, 1176, MATCH($B$3, resultados!$A$1:$ZZ$1, 0))</f>
        <v/>
      </c>
    </row>
    <row r="1183">
      <c r="A1183">
        <f>INDEX(resultados!$A$2:$ZZ$2290, 1177, MATCH($B$1, resultados!$A$1:$ZZ$1, 0))</f>
        <v/>
      </c>
      <c r="B1183">
        <f>INDEX(resultados!$A$2:$ZZ$2290, 1177, MATCH($B$2, resultados!$A$1:$ZZ$1, 0))</f>
        <v/>
      </c>
      <c r="C1183">
        <f>INDEX(resultados!$A$2:$ZZ$2290, 1177, MATCH($B$3, resultados!$A$1:$ZZ$1, 0))</f>
        <v/>
      </c>
    </row>
    <row r="1184">
      <c r="A1184">
        <f>INDEX(resultados!$A$2:$ZZ$2290, 1178, MATCH($B$1, resultados!$A$1:$ZZ$1, 0))</f>
        <v/>
      </c>
      <c r="B1184">
        <f>INDEX(resultados!$A$2:$ZZ$2290, 1178, MATCH($B$2, resultados!$A$1:$ZZ$1, 0))</f>
        <v/>
      </c>
      <c r="C1184">
        <f>INDEX(resultados!$A$2:$ZZ$2290, 1178, MATCH($B$3, resultados!$A$1:$ZZ$1, 0))</f>
        <v/>
      </c>
    </row>
    <row r="1185">
      <c r="A1185">
        <f>INDEX(resultados!$A$2:$ZZ$2290, 1179, MATCH($B$1, resultados!$A$1:$ZZ$1, 0))</f>
        <v/>
      </c>
      <c r="B1185">
        <f>INDEX(resultados!$A$2:$ZZ$2290, 1179, MATCH($B$2, resultados!$A$1:$ZZ$1, 0))</f>
        <v/>
      </c>
      <c r="C1185">
        <f>INDEX(resultados!$A$2:$ZZ$2290, 1179, MATCH($B$3, resultados!$A$1:$ZZ$1, 0))</f>
        <v/>
      </c>
    </row>
    <row r="1186">
      <c r="A1186">
        <f>INDEX(resultados!$A$2:$ZZ$2290, 1180, MATCH($B$1, resultados!$A$1:$ZZ$1, 0))</f>
        <v/>
      </c>
      <c r="B1186">
        <f>INDEX(resultados!$A$2:$ZZ$2290, 1180, MATCH($B$2, resultados!$A$1:$ZZ$1, 0))</f>
        <v/>
      </c>
      <c r="C1186">
        <f>INDEX(resultados!$A$2:$ZZ$2290, 1180, MATCH($B$3, resultados!$A$1:$ZZ$1, 0))</f>
        <v/>
      </c>
    </row>
    <row r="1187">
      <c r="A1187">
        <f>INDEX(resultados!$A$2:$ZZ$2290, 1181, MATCH($B$1, resultados!$A$1:$ZZ$1, 0))</f>
        <v/>
      </c>
      <c r="B1187">
        <f>INDEX(resultados!$A$2:$ZZ$2290, 1181, MATCH($B$2, resultados!$A$1:$ZZ$1, 0))</f>
        <v/>
      </c>
      <c r="C1187">
        <f>INDEX(resultados!$A$2:$ZZ$2290, 1181, MATCH($B$3, resultados!$A$1:$ZZ$1, 0))</f>
        <v/>
      </c>
    </row>
    <row r="1188">
      <c r="A1188">
        <f>INDEX(resultados!$A$2:$ZZ$2290, 1182, MATCH($B$1, resultados!$A$1:$ZZ$1, 0))</f>
        <v/>
      </c>
      <c r="B1188">
        <f>INDEX(resultados!$A$2:$ZZ$2290, 1182, MATCH($B$2, resultados!$A$1:$ZZ$1, 0))</f>
        <v/>
      </c>
      <c r="C1188">
        <f>INDEX(resultados!$A$2:$ZZ$2290, 1182, MATCH($B$3, resultados!$A$1:$ZZ$1, 0))</f>
        <v/>
      </c>
    </row>
    <row r="1189">
      <c r="A1189">
        <f>INDEX(resultados!$A$2:$ZZ$2290, 1183, MATCH($B$1, resultados!$A$1:$ZZ$1, 0))</f>
        <v/>
      </c>
      <c r="B1189">
        <f>INDEX(resultados!$A$2:$ZZ$2290, 1183, MATCH($B$2, resultados!$A$1:$ZZ$1, 0))</f>
        <v/>
      </c>
      <c r="C1189">
        <f>INDEX(resultados!$A$2:$ZZ$2290, 1183, MATCH($B$3, resultados!$A$1:$ZZ$1, 0))</f>
        <v/>
      </c>
    </row>
    <row r="1190">
      <c r="A1190">
        <f>INDEX(resultados!$A$2:$ZZ$2290, 1184, MATCH($B$1, resultados!$A$1:$ZZ$1, 0))</f>
        <v/>
      </c>
      <c r="B1190">
        <f>INDEX(resultados!$A$2:$ZZ$2290, 1184, MATCH($B$2, resultados!$A$1:$ZZ$1, 0))</f>
        <v/>
      </c>
      <c r="C1190">
        <f>INDEX(resultados!$A$2:$ZZ$2290, 1184, MATCH($B$3, resultados!$A$1:$ZZ$1, 0))</f>
        <v/>
      </c>
    </row>
    <row r="1191">
      <c r="A1191">
        <f>INDEX(resultados!$A$2:$ZZ$2290, 1185, MATCH($B$1, resultados!$A$1:$ZZ$1, 0))</f>
        <v/>
      </c>
      <c r="B1191">
        <f>INDEX(resultados!$A$2:$ZZ$2290, 1185, MATCH($B$2, resultados!$A$1:$ZZ$1, 0))</f>
        <v/>
      </c>
      <c r="C1191">
        <f>INDEX(resultados!$A$2:$ZZ$2290, 1185, MATCH($B$3, resultados!$A$1:$ZZ$1, 0))</f>
        <v/>
      </c>
    </row>
    <row r="1192">
      <c r="A1192">
        <f>INDEX(resultados!$A$2:$ZZ$2290, 1186, MATCH($B$1, resultados!$A$1:$ZZ$1, 0))</f>
        <v/>
      </c>
      <c r="B1192">
        <f>INDEX(resultados!$A$2:$ZZ$2290, 1186, MATCH($B$2, resultados!$A$1:$ZZ$1, 0))</f>
        <v/>
      </c>
      <c r="C1192">
        <f>INDEX(resultados!$A$2:$ZZ$2290, 1186, MATCH($B$3, resultados!$A$1:$ZZ$1, 0))</f>
        <v/>
      </c>
    </row>
    <row r="1193">
      <c r="A1193">
        <f>INDEX(resultados!$A$2:$ZZ$2290, 1187, MATCH($B$1, resultados!$A$1:$ZZ$1, 0))</f>
        <v/>
      </c>
      <c r="B1193">
        <f>INDEX(resultados!$A$2:$ZZ$2290, 1187, MATCH($B$2, resultados!$A$1:$ZZ$1, 0))</f>
        <v/>
      </c>
      <c r="C1193">
        <f>INDEX(resultados!$A$2:$ZZ$2290, 1187, MATCH($B$3, resultados!$A$1:$ZZ$1, 0))</f>
        <v/>
      </c>
    </row>
    <row r="1194">
      <c r="A1194">
        <f>INDEX(resultados!$A$2:$ZZ$2290, 1188, MATCH($B$1, resultados!$A$1:$ZZ$1, 0))</f>
        <v/>
      </c>
      <c r="B1194">
        <f>INDEX(resultados!$A$2:$ZZ$2290, 1188, MATCH($B$2, resultados!$A$1:$ZZ$1, 0))</f>
        <v/>
      </c>
      <c r="C1194">
        <f>INDEX(resultados!$A$2:$ZZ$2290, 1188, MATCH($B$3, resultados!$A$1:$ZZ$1, 0))</f>
        <v/>
      </c>
    </row>
    <row r="1195">
      <c r="A1195">
        <f>INDEX(resultados!$A$2:$ZZ$2290, 1189, MATCH($B$1, resultados!$A$1:$ZZ$1, 0))</f>
        <v/>
      </c>
      <c r="B1195">
        <f>INDEX(resultados!$A$2:$ZZ$2290, 1189, MATCH($B$2, resultados!$A$1:$ZZ$1, 0))</f>
        <v/>
      </c>
      <c r="C1195">
        <f>INDEX(resultados!$A$2:$ZZ$2290, 1189, MATCH($B$3, resultados!$A$1:$ZZ$1, 0))</f>
        <v/>
      </c>
    </row>
    <row r="1196">
      <c r="A1196">
        <f>INDEX(resultados!$A$2:$ZZ$2290, 1190, MATCH($B$1, resultados!$A$1:$ZZ$1, 0))</f>
        <v/>
      </c>
      <c r="B1196">
        <f>INDEX(resultados!$A$2:$ZZ$2290, 1190, MATCH($B$2, resultados!$A$1:$ZZ$1, 0))</f>
        <v/>
      </c>
      <c r="C1196">
        <f>INDEX(resultados!$A$2:$ZZ$2290, 1190, MATCH($B$3, resultados!$A$1:$ZZ$1, 0))</f>
        <v/>
      </c>
    </row>
    <row r="1197">
      <c r="A1197">
        <f>INDEX(resultados!$A$2:$ZZ$2290, 1191, MATCH($B$1, resultados!$A$1:$ZZ$1, 0))</f>
        <v/>
      </c>
      <c r="B1197">
        <f>INDEX(resultados!$A$2:$ZZ$2290, 1191, MATCH($B$2, resultados!$A$1:$ZZ$1, 0))</f>
        <v/>
      </c>
      <c r="C1197">
        <f>INDEX(resultados!$A$2:$ZZ$2290, 1191, MATCH($B$3, resultados!$A$1:$ZZ$1, 0))</f>
        <v/>
      </c>
    </row>
    <row r="1198">
      <c r="A1198">
        <f>INDEX(resultados!$A$2:$ZZ$2290, 1192, MATCH($B$1, resultados!$A$1:$ZZ$1, 0))</f>
        <v/>
      </c>
      <c r="B1198">
        <f>INDEX(resultados!$A$2:$ZZ$2290, 1192, MATCH($B$2, resultados!$A$1:$ZZ$1, 0))</f>
        <v/>
      </c>
      <c r="C1198">
        <f>INDEX(resultados!$A$2:$ZZ$2290, 1192, MATCH($B$3, resultados!$A$1:$ZZ$1, 0))</f>
        <v/>
      </c>
    </row>
    <row r="1199">
      <c r="A1199">
        <f>INDEX(resultados!$A$2:$ZZ$2290, 1193, MATCH($B$1, resultados!$A$1:$ZZ$1, 0))</f>
        <v/>
      </c>
      <c r="B1199">
        <f>INDEX(resultados!$A$2:$ZZ$2290, 1193, MATCH($B$2, resultados!$A$1:$ZZ$1, 0))</f>
        <v/>
      </c>
      <c r="C1199">
        <f>INDEX(resultados!$A$2:$ZZ$2290, 1193, MATCH($B$3, resultados!$A$1:$ZZ$1, 0))</f>
        <v/>
      </c>
    </row>
    <row r="1200">
      <c r="A1200">
        <f>INDEX(resultados!$A$2:$ZZ$2290, 1194, MATCH($B$1, resultados!$A$1:$ZZ$1, 0))</f>
        <v/>
      </c>
      <c r="B1200">
        <f>INDEX(resultados!$A$2:$ZZ$2290, 1194, MATCH($B$2, resultados!$A$1:$ZZ$1, 0))</f>
        <v/>
      </c>
      <c r="C1200">
        <f>INDEX(resultados!$A$2:$ZZ$2290, 1194, MATCH($B$3, resultados!$A$1:$ZZ$1, 0))</f>
        <v/>
      </c>
    </row>
    <row r="1201">
      <c r="A1201">
        <f>INDEX(resultados!$A$2:$ZZ$2290, 1195, MATCH($B$1, resultados!$A$1:$ZZ$1, 0))</f>
        <v/>
      </c>
      <c r="B1201">
        <f>INDEX(resultados!$A$2:$ZZ$2290, 1195, MATCH($B$2, resultados!$A$1:$ZZ$1, 0))</f>
        <v/>
      </c>
      <c r="C1201">
        <f>INDEX(resultados!$A$2:$ZZ$2290, 1195, MATCH($B$3, resultados!$A$1:$ZZ$1, 0))</f>
        <v/>
      </c>
    </row>
    <row r="1202">
      <c r="A1202">
        <f>INDEX(resultados!$A$2:$ZZ$2290, 1196, MATCH($B$1, resultados!$A$1:$ZZ$1, 0))</f>
        <v/>
      </c>
      <c r="B1202">
        <f>INDEX(resultados!$A$2:$ZZ$2290, 1196, MATCH($B$2, resultados!$A$1:$ZZ$1, 0))</f>
        <v/>
      </c>
      <c r="C1202">
        <f>INDEX(resultados!$A$2:$ZZ$2290, 1196, MATCH($B$3, resultados!$A$1:$ZZ$1, 0))</f>
        <v/>
      </c>
    </row>
    <row r="1203">
      <c r="A1203">
        <f>INDEX(resultados!$A$2:$ZZ$2290, 1197, MATCH($B$1, resultados!$A$1:$ZZ$1, 0))</f>
        <v/>
      </c>
      <c r="B1203">
        <f>INDEX(resultados!$A$2:$ZZ$2290, 1197, MATCH($B$2, resultados!$A$1:$ZZ$1, 0))</f>
        <v/>
      </c>
      <c r="C1203">
        <f>INDEX(resultados!$A$2:$ZZ$2290, 1197, MATCH($B$3, resultados!$A$1:$ZZ$1, 0))</f>
        <v/>
      </c>
    </row>
    <row r="1204">
      <c r="A1204">
        <f>INDEX(resultados!$A$2:$ZZ$2290, 1198, MATCH($B$1, resultados!$A$1:$ZZ$1, 0))</f>
        <v/>
      </c>
      <c r="B1204">
        <f>INDEX(resultados!$A$2:$ZZ$2290, 1198, MATCH($B$2, resultados!$A$1:$ZZ$1, 0))</f>
        <v/>
      </c>
      <c r="C1204">
        <f>INDEX(resultados!$A$2:$ZZ$2290, 1198, MATCH($B$3, resultados!$A$1:$ZZ$1, 0))</f>
        <v/>
      </c>
    </row>
    <row r="1205">
      <c r="A1205">
        <f>INDEX(resultados!$A$2:$ZZ$2290, 1199, MATCH($B$1, resultados!$A$1:$ZZ$1, 0))</f>
        <v/>
      </c>
      <c r="B1205">
        <f>INDEX(resultados!$A$2:$ZZ$2290, 1199, MATCH($B$2, resultados!$A$1:$ZZ$1, 0))</f>
        <v/>
      </c>
      <c r="C1205">
        <f>INDEX(resultados!$A$2:$ZZ$2290, 1199, MATCH($B$3, resultados!$A$1:$ZZ$1, 0))</f>
        <v/>
      </c>
    </row>
    <row r="1206">
      <c r="A1206">
        <f>INDEX(resultados!$A$2:$ZZ$2290, 1200, MATCH($B$1, resultados!$A$1:$ZZ$1, 0))</f>
        <v/>
      </c>
      <c r="B1206">
        <f>INDEX(resultados!$A$2:$ZZ$2290, 1200, MATCH($B$2, resultados!$A$1:$ZZ$1, 0))</f>
        <v/>
      </c>
      <c r="C1206">
        <f>INDEX(resultados!$A$2:$ZZ$2290, 1200, MATCH($B$3, resultados!$A$1:$ZZ$1, 0))</f>
        <v/>
      </c>
    </row>
    <row r="1207">
      <c r="A1207">
        <f>INDEX(resultados!$A$2:$ZZ$2290, 1201, MATCH($B$1, resultados!$A$1:$ZZ$1, 0))</f>
        <v/>
      </c>
      <c r="B1207">
        <f>INDEX(resultados!$A$2:$ZZ$2290, 1201, MATCH($B$2, resultados!$A$1:$ZZ$1, 0))</f>
        <v/>
      </c>
      <c r="C1207">
        <f>INDEX(resultados!$A$2:$ZZ$2290, 1201, MATCH($B$3, resultados!$A$1:$ZZ$1, 0))</f>
        <v/>
      </c>
    </row>
    <row r="1208">
      <c r="A1208">
        <f>INDEX(resultados!$A$2:$ZZ$2290, 1202, MATCH($B$1, resultados!$A$1:$ZZ$1, 0))</f>
        <v/>
      </c>
      <c r="B1208">
        <f>INDEX(resultados!$A$2:$ZZ$2290, 1202, MATCH($B$2, resultados!$A$1:$ZZ$1, 0))</f>
        <v/>
      </c>
      <c r="C1208">
        <f>INDEX(resultados!$A$2:$ZZ$2290, 1202, MATCH($B$3, resultados!$A$1:$ZZ$1, 0))</f>
        <v/>
      </c>
    </row>
    <row r="1209">
      <c r="A1209">
        <f>INDEX(resultados!$A$2:$ZZ$2290, 1203, MATCH($B$1, resultados!$A$1:$ZZ$1, 0))</f>
        <v/>
      </c>
      <c r="B1209">
        <f>INDEX(resultados!$A$2:$ZZ$2290, 1203, MATCH($B$2, resultados!$A$1:$ZZ$1, 0))</f>
        <v/>
      </c>
      <c r="C1209">
        <f>INDEX(resultados!$A$2:$ZZ$2290, 1203, MATCH($B$3, resultados!$A$1:$ZZ$1, 0))</f>
        <v/>
      </c>
    </row>
    <row r="1210">
      <c r="A1210">
        <f>INDEX(resultados!$A$2:$ZZ$2290, 1204, MATCH($B$1, resultados!$A$1:$ZZ$1, 0))</f>
        <v/>
      </c>
      <c r="B1210">
        <f>INDEX(resultados!$A$2:$ZZ$2290, 1204, MATCH($B$2, resultados!$A$1:$ZZ$1, 0))</f>
        <v/>
      </c>
      <c r="C1210">
        <f>INDEX(resultados!$A$2:$ZZ$2290, 1204, MATCH($B$3, resultados!$A$1:$ZZ$1, 0))</f>
        <v/>
      </c>
    </row>
    <row r="1211">
      <c r="A1211">
        <f>INDEX(resultados!$A$2:$ZZ$2290, 1205, MATCH($B$1, resultados!$A$1:$ZZ$1, 0))</f>
        <v/>
      </c>
      <c r="B1211">
        <f>INDEX(resultados!$A$2:$ZZ$2290, 1205, MATCH($B$2, resultados!$A$1:$ZZ$1, 0))</f>
        <v/>
      </c>
      <c r="C1211">
        <f>INDEX(resultados!$A$2:$ZZ$2290, 1205, MATCH($B$3, resultados!$A$1:$ZZ$1, 0))</f>
        <v/>
      </c>
    </row>
    <row r="1212">
      <c r="A1212">
        <f>INDEX(resultados!$A$2:$ZZ$2290, 1206, MATCH($B$1, resultados!$A$1:$ZZ$1, 0))</f>
        <v/>
      </c>
      <c r="B1212">
        <f>INDEX(resultados!$A$2:$ZZ$2290, 1206, MATCH($B$2, resultados!$A$1:$ZZ$1, 0))</f>
        <v/>
      </c>
      <c r="C1212">
        <f>INDEX(resultados!$A$2:$ZZ$2290, 1206, MATCH($B$3, resultados!$A$1:$ZZ$1, 0))</f>
        <v/>
      </c>
    </row>
    <row r="1213">
      <c r="A1213">
        <f>INDEX(resultados!$A$2:$ZZ$2290, 1207, MATCH($B$1, resultados!$A$1:$ZZ$1, 0))</f>
        <v/>
      </c>
      <c r="B1213">
        <f>INDEX(resultados!$A$2:$ZZ$2290, 1207, MATCH($B$2, resultados!$A$1:$ZZ$1, 0))</f>
        <v/>
      </c>
      <c r="C1213">
        <f>INDEX(resultados!$A$2:$ZZ$2290, 1207, MATCH($B$3, resultados!$A$1:$ZZ$1, 0))</f>
        <v/>
      </c>
    </row>
    <row r="1214">
      <c r="A1214">
        <f>INDEX(resultados!$A$2:$ZZ$2290, 1208, MATCH($B$1, resultados!$A$1:$ZZ$1, 0))</f>
        <v/>
      </c>
      <c r="B1214">
        <f>INDEX(resultados!$A$2:$ZZ$2290, 1208, MATCH($B$2, resultados!$A$1:$ZZ$1, 0))</f>
        <v/>
      </c>
      <c r="C1214">
        <f>INDEX(resultados!$A$2:$ZZ$2290, 1208, MATCH($B$3, resultados!$A$1:$ZZ$1, 0))</f>
        <v/>
      </c>
    </row>
    <row r="1215">
      <c r="A1215">
        <f>INDEX(resultados!$A$2:$ZZ$2290, 1209, MATCH($B$1, resultados!$A$1:$ZZ$1, 0))</f>
        <v/>
      </c>
      <c r="B1215">
        <f>INDEX(resultados!$A$2:$ZZ$2290, 1209, MATCH($B$2, resultados!$A$1:$ZZ$1, 0))</f>
        <v/>
      </c>
      <c r="C1215">
        <f>INDEX(resultados!$A$2:$ZZ$2290, 1209, MATCH($B$3, resultados!$A$1:$ZZ$1, 0))</f>
        <v/>
      </c>
    </row>
    <row r="1216">
      <c r="A1216">
        <f>INDEX(resultados!$A$2:$ZZ$2290, 1210, MATCH($B$1, resultados!$A$1:$ZZ$1, 0))</f>
        <v/>
      </c>
      <c r="B1216">
        <f>INDEX(resultados!$A$2:$ZZ$2290, 1210, MATCH($B$2, resultados!$A$1:$ZZ$1, 0))</f>
        <v/>
      </c>
      <c r="C1216">
        <f>INDEX(resultados!$A$2:$ZZ$2290, 1210, MATCH($B$3, resultados!$A$1:$ZZ$1, 0))</f>
        <v/>
      </c>
    </row>
    <row r="1217">
      <c r="A1217">
        <f>INDEX(resultados!$A$2:$ZZ$2290, 1211, MATCH($B$1, resultados!$A$1:$ZZ$1, 0))</f>
        <v/>
      </c>
      <c r="B1217">
        <f>INDEX(resultados!$A$2:$ZZ$2290, 1211, MATCH($B$2, resultados!$A$1:$ZZ$1, 0))</f>
        <v/>
      </c>
      <c r="C1217">
        <f>INDEX(resultados!$A$2:$ZZ$2290, 1211, MATCH($B$3, resultados!$A$1:$ZZ$1, 0))</f>
        <v/>
      </c>
    </row>
    <row r="1218">
      <c r="A1218">
        <f>INDEX(resultados!$A$2:$ZZ$2290, 1212, MATCH($B$1, resultados!$A$1:$ZZ$1, 0))</f>
        <v/>
      </c>
      <c r="B1218">
        <f>INDEX(resultados!$A$2:$ZZ$2290, 1212, MATCH($B$2, resultados!$A$1:$ZZ$1, 0))</f>
        <v/>
      </c>
      <c r="C1218">
        <f>INDEX(resultados!$A$2:$ZZ$2290, 1212, MATCH($B$3, resultados!$A$1:$ZZ$1, 0))</f>
        <v/>
      </c>
    </row>
    <row r="1219">
      <c r="A1219">
        <f>INDEX(resultados!$A$2:$ZZ$2290, 1213, MATCH($B$1, resultados!$A$1:$ZZ$1, 0))</f>
        <v/>
      </c>
      <c r="B1219">
        <f>INDEX(resultados!$A$2:$ZZ$2290, 1213, MATCH($B$2, resultados!$A$1:$ZZ$1, 0))</f>
        <v/>
      </c>
      <c r="C1219">
        <f>INDEX(resultados!$A$2:$ZZ$2290, 1213, MATCH($B$3, resultados!$A$1:$ZZ$1, 0))</f>
        <v/>
      </c>
    </row>
    <row r="1220">
      <c r="A1220">
        <f>INDEX(resultados!$A$2:$ZZ$2290, 1214, MATCH($B$1, resultados!$A$1:$ZZ$1, 0))</f>
        <v/>
      </c>
      <c r="B1220">
        <f>INDEX(resultados!$A$2:$ZZ$2290, 1214, MATCH($B$2, resultados!$A$1:$ZZ$1, 0))</f>
        <v/>
      </c>
      <c r="C1220">
        <f>INDEX(resultados!$A$2:$ZZ$2290, 1214, MATCH($B$3, resultados!$A$1:$ZZ$1, 0))</f>
        <v/>
      </c>
    </row>
    <row r="1221">
      <c r="A1221">
        <f>INDEX(resultados!$A$2:$ZZ$2290, 1215, MATCH($B$1, resultados!$A$1:$ZZ$1, 0))</f>
        <v/>
      </c>
      <c r="B1221">
        <f>INDEX(resultados!$A$2:$ZZ$2290, 1215, MATCH($B$2, resultados!$A$1:$ZZ$1, 0))</f>
        <v/>
      </c>
      <c r="C1221">
        <f>INDEX(resultados!$A$2:$ZZ$2290, 1215, MATCH($B$3, resultados!$A$1:$ZZ$1, 0))</f>
        <v/>
      </c>
    </row>
    <row r="1222">
      <c r="A1222">
        <f>INDEX(resultados!$A$2:$ZZ$2290, 1216, MATCH($B$1, resultados!$A$1:$ZZ$1, 0))</f>
        <v/>
      </c>
      <c r="B1222">
        <f>INDEX(resultados!$A$2:$ZZ$2290, 1216, MATCH($B$2, resultados!$A$1:$ZZ$1, 0))</f>
        <v/>
      </c>
      <c r="C1222">
        <f>INDEX(resultados!$A$2:$ZZ$2290, 1216, MATCH($B$3, resultados!$A$1:$ZZ$1, 0))</f>
        <v/>
      </c>
    </row>
    <row r="1223">
      <c r="A1223">
        <f>INDEX(resultados!$A$2:$ZZ$2290, 1217, MATCH($B$1, resultados!$A$1:$ZZ$1, 0))</f>
        <v/>
      </c>
      <c r="B1223">
        <f>INDEX(resultados!$A$2:$ZZ$2290, 1217, MATCH($B$2, resultados!$A$1:$ZZ$1, 0))</f>
        <v/>
      </c>
      <c r="C1223">
        <f>INDEX(resultados!$A$2:$ZZ$2290, 1217, MATCH($B$3, resultados!$A$1:$ZZ$1, 0))</f>
        <v/>
      </c>
    </row>
    <row r="1224">
      <c r="A1224">
        <f>INDEX(resultados!$A$2:$ZZ$2290, 1218, MATCH($B$1, resultados!$A$1:$ZZ$1, 0))</f>
        <v/>
      </c>
      <c r="B1224">
        <f>INDEX(resultados!$A$2:$ZZ$2290, 1218, MATCH($B$2, resultados!$A$1:$ZZ$1, 0))</f>
        <v/>
      </c>
      <c r="C1224">
        <f>INDEX(resultados!$A$2:$ZZ$2290, 1218, MATCH($B$3, resultados!$A$1:$ZZ$1, 0))</f>
        <v/>
      </c>
    </row>
    <row r="1225">
      <c r="A1225">
        <f>INDEX(resultados!$A$2:$ZZ$2290, 1219, MATCH($B$1, resultados!$A$1:$ZZ$1, 0))</f>
        <v/>
      </c>
      <c r="B1225">
        <f>INDEX(resultados!$A$2:$ZZ$2290, 1219, MATCH($B$2, resultados!$A$1:$ZZ$1, 0))</f>
        <v/>
      </c>
      <c r="C1225">
        <f>INDEX(resultados!$A$2:$ZZ$2290, 1219, MATCH($B$3, resultados!$A$1:$ZZ$1, 0))</f>
        <v/>
      </c>
    </row>
    <row r="1226">
      <c r="A1226">
        <f>INDEX(resultados!$A$2:$ZZ$2290, 1220, MATCH($B$1, resultados!$A$1:$ZZ$1, 0))</f>
        <v/>
      </c>
      <c r="B1226">
        <f>INDEX(resultados!$A$2:$ZZ$2290, 1220, MATCH($B$2, resultados!$A$1:$ZZ$1, 0))</f>
        <v/>
      </c>
      <c r="C1226">
        <f>INDEX(resultados!$A$2:$ZZ$2290, 1220, MATCH($B$3, resultados!$A$1:$ZZ$1, 0))</f>
        <v/>
      </c>
    </row>
    <row r="1227">
      <c r="A1227">
        <f>INDEX(resultados!$A$2:$ZZ$2290, 1221, MATCH($B$1, resultados!$A$1:$ZZ$1, 0))</f>
        <v/>
      </c>
      <c r="B1227">
        <f>INDEX(resultados!$A$2:$ZZ$2290, 1221, MATCH($B$2, resultados!$A$1:$ZZ$1, 0))</f>
        <v/>
      </c>
      <c r="C1227">
        <f>INDEX(resultados!$A$2:$ZZ$2290, 1221, MATCH($B$3, resultados!$A$1:$ZZ$1, 0))</f>
        <v/>
      </c>
    </row>
    <row r="1228">
      <c r="A1228">
        <f>INDEX(resultados!$A$2:$ZZ$2290, 1222, MATCH($B$1, resultados!$A$1:$ZZ$1, 0))</f>
        <v/>
      </c>
      <c r="B1228">
        <f>INDEX(resultados!$A$2:$ZZ$2290, 1222, MATCH($B$2, resultados!$A$1:$ZZ$1, 0))</f>
        <v/>
      </c>
      <c r="C1228">
        <f>INDEX(resultados!$A$2:$ZZ$2290, 1222, MATCH($B$3, resultados!$A$1:$ZZ$1, 0))</f>
        <v/>
      </c>
    </row>
    <row r="1229">
      <c r="A1229">
        <f>INDEX(resultados!$A$2:$ZZ$2290, 1223, MATCH($B$1, resultados!$A$1:$ZZ$1, 0))</f>
        <v/>
      </c>
      <c r="B1229">
        <f>INDEX(resultados!$A$2:$ZZ$2290, 1223, MATCH($B$2, resultados!$A$1:$ZZ$1, 0))</f>
        <v/>
      </c>
      <c r="C1229">
        <f>INDEX(resultados!$A$2:$ZZ$2290, 1223, MATCH($B$3, resultados!$A$1:$ZZ$1, 0))</f>
        <v/>
      </c>
    </row>
    <row r="1230">
      <c r="A1230">
        <f>INDEX(resultados!$A$2:$ZZ$2290, 1224, MATCH($B$1, resultados!$A$1:$ZZ$1, 0))</f>
        <v/>
      </c>
      <c r="B1230">
        <f>INDEX(resultados!$A$2:$ZZ$2290, 1224, MATCH($B$2, resultados!$A$1:$ZZ$1, 0))</f>
        <v/>
      </c>
      <c r="C1230">
        <f>INDEX(resultados!$A$2:$ZZ$2290, 1224, MATCH($B$3, resultados!$A$1:$ZZ$1, 0))</f>
        <v/>
      </c>
    </row>
    <row r="1231">
      <c r="A1231">
        <f>INDEX(resultados!$A$2:$ZZ$2290, 1225, MATCH($B$1, resultados!$A$1:$ZZ$1, 0))</f>
        <v/>
      </c>
      <c r="B1231">
        <f>INDEX(resultados!$A$2:$ZZ$2290, 1225, MATCH($B$2, resultados!$A$1:$ZZ$1, 0))</f>
        <v/>
      </c>
      <c r="C1231">
        <f>INDEX(resultados!$A$2:$ZZ$2290, 1225, MATCH($B$3, resultados!$A$1:$ZZ$1, 0))</f>
        <v/>
      </c>
    </row>
    <row r="1232">
      <c r="A1232">
        <f>INDEX(resultados!$A$2:$ZZ$2290, 1226, MATCH($B$1, resultados!$A$1:$ZZ$1, 0))</f>
        <v/>
      </c>
      <c r="B1232">
        <f>INDEX(resultados!$A$2:$ZZ$2290, 1226, MATCH($B$2, resultados!$A$1:$ZZ$1, 0))</f>
        <v/>
      </c>
      <c r="C1232">
        <f>INDEX(resultados!$A$2:$ZZ$2290, 1226, MATCH($B$3, resultados!$A$1:$ZZ$1, 0))</f>
        <v/>
      </c>
    </row>
    <row r="1233">
      <c r="A1233">
        <f>INDEX(resultados!$A$2:$ZZ$2290, 1227, MATCH($B$1, resultados!$A$1:$ZZ$1, 0))</f>
        <v/>
      </c>
      <c r="B1233">
        <f>INDEX(resultados!$A$2:$ZZ$2290, 1227, MATCH($B$2, resultados!$A$1:$ZZ$1, 0))</f>
        <v/>
      </c>
      <c r="C1233">
        <f>INDEX(resultados!$A$2:$ZZ$2290, 1227, MATCH($B$3, resultados!$A$1:$ZZ$1, 0))</f>
        <v/>
      </c>
    </row>
    <row r="1234">
      <c r="A1234">
        <f>INDEX(resultados!$A$2:$ZZ$2290, 1228, MATCH($B$1, resultados!$A$1:$ZZ$1, 0))</f>
        <v/>
      </c>
      <c r="B1234">
        <f>INDEX(resultados!$A$2:$ZZ$2290, 1228, MATCH($B$2, resultados!$A$1:$ZZ$1, 0))</f>
        <v/>
      </c>
      <c r="C1234">
        <f>INDEX(resultados!$A$2:$ZZ$2290, 1228, MATCH($B$3, resultados!$A$1:$ZZ$1, 0))</f>
        <v/>
      </c>
    </row>
    <row r="1235">
      <c r="A1235">
        <f>INDEX(resultados!$A$2:$ZZ$2290, 1229, MATCH($B$1, resultados!$A$1:$ZZ$1, 0))</f>
        <v/>
      </c>
      <c r="B1235">
        <f>INDEX(resultados!$A$2:$ZZ$2290, 1229, MATCH($B$2, resultados!$A$1:$ZZ$1, 0))</f>
        <v/>
      </c>
      <c r="C1235">
        <f>INDEX(resultados!$A$2:$ZZ$2290, 1229, MATCH($B$3, resultados!$A$1:$ZZ$1, 0))</f>
        <v/>
      </c>
    </row>
    <row r="1236">
      <c r="A1236">
        <f>INDEX(resultados!$A$2:$ZZ$2290, 1230, MATCH($B$1, resultados!$A$1:$ZZ$1, 0))</f>
        <v/>
      </c>
      <c r="B1236">
        <f>INDEX(resultados!$A$2:$ZZ$2290, 1230, MATCH($B$2, resultados!$A$1:$ZZ$1, 0))</f>
        <v/>
      </c>
      <c r="C1236">
        <f>INDEX(resultados!$A$2:$ZZ$2290, 1230, MATCH($B$3, resultados!$A$1:$ZZ$1, 0))</f>
        <v/>
      </c>
    </row>
    <row r="1237">
      <c r="A1237">
        <f>INDEX(resultados!$A$2:$ZZ$2290, 1231, MATCH($B$1, resultados!$A$1:$ZZ$1, 0))</f>
        <v/>
      </c>
      <c r="B1237">
        <f>INDEX(resultados!$A$2:$ZZ$2290, 1231, MATCH($B$2, resultados!$A$1:$ZZ$1, 0))</f>
        <v/>
      </c>
      <c r="C1237">
        <f>INDEX(resultados!$A$2:$ZZ$2290, 1231, MATCH($B$3, resultados!$A$1:$ZZ$1, 0))</f>
        <v/>
      </c>
    </row>
    <row r="1238">
      <c r="A1238">
        <f>INDEX(resultados!$A$2:$ZZ$2290, 1232, MATCH($B$1, resultados!$A$1:$ZZ$1, 0))</f>
        <v/>
      </c>
      <c r="B1238">
        <f>INDEX(resultados!$A$2:$ZZ$2290, 1232, MATCH($B$2, resultados!$A$1:$ZZ$1, 0))</f>
        <v/>
      </c>
      <c r="C1238">
        <f>INDEX(resultados!$A$2:$ZZ$2290, 1232, MATCH($B$3, resultados!$A$1:$ZZ$1, 0))</f>
        <v/>
      </c>
    </row>
    <row r="1239">
      <c r="A1239">
        <f>INDEX(resultados!$A$2:$ZZ$2290, 1233, MATCH($B$1, resultados!$A$1:$ZZ$1, 0))</f>
        <v/>
      </c>
      <c r="B1239">
        <f>INDEX(resultados!$A$2:$ZZ$2290, 1233, MATCH($B$2, resultados!$A$1:$ZZ$1, 0))</f>
        <v/>
      </c>
      <c r="C1239">
        <f>INDEX(resultados!$A$2:$ZZ$2290, 1233, MATCH($B$3, resultados!$A$1:$ZZ$1, 0))</f>
        <v/>
      </c>
    </row>
    <row r="1240">
      <c r="A1240">
        <f>INDEX(resultados!$A$2:$ZZ$2290, 1234, MATCH($B$1, resultados!$A$1:$ZZ$1, 0))</f>
        <v/>
      </c>
      <c r="B1240">
        <f>INDEX(resultados!$A$2:$ZZ$2290, 1234, MATCH($B$2, resultados!$A$1:$ZZ$1, 0))</f>
        <v/>
      </c>
      <c r="C1240">
        <f>INDEX(resultados!$A$2:$ZZ$2290, 1234, MATCH($B$3, resultados!$A$1:$ZZ$1, 0))</f>
        <v/>
      </c>
    </row>
    <row r="1241">
      <c r="A1241">
        <f>INDEX(resultados!$A$2:$ZZ$2290, 1235, MATCH($B$1, resultados!$A$1:$ZZ$1, 0))</f>
        <v/>
      </c>
      <c r="B1241">
        <f>INDEX(resultados!$A$2:$ZZ$2290, 1235, MATCH($B$2, resultados!$A$1:$ZZ$1, 0))</f>
        <v/>
      </c>
      <c r="C1241">
        <f>INDEX(resultados!$A$2:$ZZ$2290, 1235, MATCH($B$3, resultados!$A$1:$ZZ$1, 0))</f>
        <v/>
      </c>
    </row>
    <row r="1242">
      <c r="A1242">
        <f>INDEX(resultados!$A$2:$ZZ$2290, 1236, MATCH($B$1, resultados!$A$1:$ZZ$1, 0))</f>
        <v/>
      </c>
      <c r="B1242">
        <f>INDEX(resultados!$A$2:$ZZ$2290, 1236, MATCH($B$2, resultados!$A$1:$ZZ$1, 0))</f>
        <v/>
      </c>
      <c r="C1242">
        <f>INDEX(resultados!$A$2:$ZZ$2290, 1236, MATCH($B$3, resultados!$A$1:$ZZ$1, 0))</f>
        <v/>
      </c>
    </row>
    <row r="1243">
      <c r="A1243">
        <f>INDEX(resultados!$A$2:$ZZ$2290, 1237, MATCH($B$1, resultados!$A$1:$ZZ$1, 0))</f>
        <v/>
      </c>
      <c r="B1243">
        <f>INDEX(resultados!$A$2:$ZZ$2290, 1237, MATCH($B$2, resultados!$A$1:$ZZ$1, 0))</f>
        <v/>
      </c>
      <c r="C1243">
        <f>INDEX(resultados!$A$2:$ZZ$2290, 1237, MATCH($B$3, resultados!$A$1:$ZZ$1, 0))</f>
        <v/>
      </c>
    </row>
    <row r="1244">
      <c r="A1244">
        <f>INDEX(resultados!$A$2:$ZZ$2290, 1238, MATCH($B$1, resultados!$A$1:$ZZ$1, 0))</f>
        <v/>
      </c>
      <c r="B1244">
        <f>INDEX(resultados!$A$2:$ZZ$2290, 1238, MATCH($B$2, resultados!$A$1:$ZZ$1, 0))</f>
        <v/>
      </c>
      <c r="C1244">
        <f>INDEX(resultados!$A$2:$ZZ$2290, 1238, MATCH($B$3, resultados!$A$1:$ZZ$1, 0))</f>
        <v/>
      </c>
    </row>
    <row r="1245">
      <c r="A1245">
        <f>INDEX(resultados!$A$2:$ZZ$2290, 1239, MATCH($B$1, resultados!$A$1:$ZZ$1, 0))</f>
        <v/>
      </c>
      <c r="B1245">
        <f>INDEX(resultados!$A$2:$ZZ$2290, 1239, MATCH($B$2, resultados!$A$1:$ZZ$1, 0))</f>
        <v/>
      </c>
      <c r="C1245">
        <f>INDEX(resultados!$A$2:$ZZ$2290, 1239, MATCH($B$3, resultados!$A$1:$ZZ$1, 0))</f>
        <v/>
      </c>
    </row>
    <row r="1246">
      <c r="A1246">
        <f>INDEX(resultados!$A$2:$ZZ$2290, 1240, MATCH($B$1, resultados!$A$1:$ZZ$1, 0))</f>
        <v/>
      </c>
      <c r="B1246">
        <f>INDEX(resultados!$A$2:$ZZ$2290, 1240, MATCH($B$2, resultados!$A$1:$ZZ$1, 0))</f>
        <v/>
      </c>
      <c r="C1246">
        <f>INDEX(resultados!$A$2:$ZZ$2290, 1240, MATCH($B$3, resultados!$A$1:$ZZ$1, 0))</f>
        <v/>
      </c>
    </row>
    <row r="1247">
      <c r="A1247">
        <f>INDEX(resultados!$A$2:$ZZ$2290, 1241, MATCH($B$1, resultados!$A$1:$ZZ$1, 0))</f>
        <v/>
      </c>
      <c r="B1247">
        <f>INDEX(resultados!$A$2:$ZZ$2290, 1241, MATCH($B$2, resultados!$A$1:$ZZ$1, 0))</f>
        <v/>
      </c>
      <c r="C1247">
        <f>INDEX(resultados!$A$2:$ZZ$2290, 1241, MATCH($B$3, resultados!$A$1:$ZZ$1, 0))</f>
        <v/>
      </c>
    </row>
    <row r="1248">
      <c r="A1248">
        <f>INDEX(resultados!$A$2:$ZZ$2290, 1242, MATCH($B$1, resultados!$A$1:$ZZ$1, 0))</f>
        <v/>
      </c>
      <c r="B1248">
        <f>INDEX(resultados!$A$2:$ZZ$2290, 1242, MATCH($B$2, resultados!$A$1:$ZZ$1, 0))</f>
        <v/>
      </c>
      <c r="C1248">
        <f>INDEX(resultados!$A$2:$ZZ$2290, 1242, MATCH($B$3, resultados!$A$1:$ZZ$1, 0))</f>
        <v/>
      </c>
    </row>
    <row r="1249">
      <c r="A1249">
        <f>INDEX(resultados!$A$2:$ZZ$2290, 1243, MATCH($B$1, resultados!$A$1:$ZZ$1, 0))</f>
        <v/>
      </c>
      <c r="B1249">
        <f>INDEX(resultados!$A$2:$ZZ$2290, 1243, MATCH($B$2, resultados!$A$1:$ZZ$1, 0))</f>
        <v/>
      </c>
      <c r="C1249">
        <f>INDEX(resultados!$A$2:$ZZ$2290, 1243, MATCH($B$3, resultados!$A$1:$ZZ$1, 0))</f>
        <v/>
      </c>
    </row>
    <row r="1250">
      <c r="A1250">
        <f>INDEX(resultados!$A$2:$ZZ$2290, 1244, MATCH($B$1, resultados!$A$1:$ZZ$1, 0))</f>
        <v/>
      </c>
      <c r="B1250">
        <f>INDEX(resultados!$A$2:$ZZ$2290, 1244, MATCH($B$2, resultados!$A$1:$ZZ$1, 0))</f>
        <v/>
      </c>
      <c r="C1250">
        <f>INDEX(resultados!$A$2:$ZZ$2290, 1244, MATCH($B$3, resultados!$A$1:$ZZ$1, 0))</f>
        <v/>
      </c>
    </row>
    <row r="1251">
      <c r="A1251">
        <f>INDEX(resultados!$A$2:$ZZ$2290, 1245, MATCH($B$1, resultados!$A$1:$ZZ$1, 0))</f>
        <v/>
      </c>
      <c r="B1251">
        <f>INDEX(resultados!$A$2:$ZZ$2290, 1245, MATCH($B$2, resultados!$A$1:$ZZ$1, 0))</f>
        <v/>
      </c>
      <c r="C1251">
        <f>INDEX(resultados!$A$2:$ZZ$2290, 1245, MATCH($B$3, resultados!$A$1:$ZZ$1, 0))</f>
        <v/>
      </c>
    </row>
    <row r="1252">
      <c r="A1252">
        <f>INDEX(resultados!$A$2:$ZZ$2290, 1246, MATCH($B$1, resultados!$A$1:$ZZ$1, 0))</f>
        <v/>
      </c>
      <c r="B1252">
        <f>INDEX(resultados!$A$2:$ZZ$2290, 1246, MATCH($B$2, resultados!$A$1:$ZZ$1, 0))</f>
        <v/>
      </c>
      <c r="C1252">
        <f>INDEX(resultados!$A$2:$ZZ$2290, 1246, MATCH($B$3, resultados!$A$1:$ZZ$1, 0))</f>
        <v/>
      </c>
    </row>
    <row r="1253">
      <c r="A1253">
        <f>INDEX(resultados!$A$2:$ZZ$2290, 1247, MATCH($B$1, resultados!$A$1:$ZZ$1, 0))</f>
        <v/>
      </c>
      <c r="B1253">
        <f>INDEX(resultados!$A$2:$ZZ$2290, 1247, MATCH($B$2, resultados!$A$1:$ZZ$1, 0))</f>
        <v/>
      </c>
      <c r="C1253">
        <f>INDEX(resultados!$A$2:$ZZ$2290, 1247, MATCH($B$3, resultados!$A$1:$ZZ$1, 0))</f>
        <v/>
      </c>
    </row>
    <row r="1254">
      <c r="A1254">
        <f>INDEX(resultados!$A$2:$ZZ$2290, 1248, MATCH($B$1, resultados!$A$1:$ZZ$1, 0))</f>
        <v/>
      </c>
      <c r="B1254">
        <f>INDEX(resultados!$A$2:$ZZ$2290, 1248, MATCH($B$2, resultados!$A$1:$ZZ$1, 0))</f>
        <v/>
      </c>
      <c r="C1254">
        <f>INDEX(resultados!$A$2:$ZZ$2290, 1248, MATCH($B$3, resultados!$A$1:$ZZ$1, 0))</f>
        <v/>
      </c>
    </row>
    <row r="1255">
      <c r="A1255">
        <f>INDEX(resultados!$A$2:$ZZ$2290, 1249, MATCH($B$1, resultados!$A$1:$ZZ$1, 0))</f>
        <v/>
      </c>
      <c r="B1255">
        <f>INDEX(resultados!$A$2:$ZZ$2290, 1249, MATCH($B$2, resultados!$A$1:$ZZ$1, 0))</f>
        <v/>
      </c>
      <c r="C1255">
        <f>INDEX(resultados!$A$2:$ZZ$2290, 1249, MATCH($B$3, resultados!$A$1:$ZZ$1, 0))</f>
        <v/>
      </c>
    </row>
    <row r="1256">
      <c r="A1256">
        <f>INDEX(resultados!$A$2:$ZZ$2290, 1250, MATCH($B$1, resultados!$A$1:$ZZ$1, 0))</f>
        <v/>
      </c>
      <c r="B1256">
        <f>INDEX(resultados!$A$2:$ZZ$2290, 1250, MATCH($B$2, resultados!$A$1:$ZZ$1, 0))</f>
        <v/>
      </c>
      <c r="C1256">
        <f>INDEX(resultados!$A$2:$ZZ$2290, 1250, MATCH($B$3, resultados!$A$1:$ZZ$1, 0))</f>
        <v/>
      </c>
    </row>
    <row r="1257">
      <c r="A1257">
        <f>INDEX(resultados!$A$2:$ZZ$2290, 1251, MATCH($B$1, resultados!$A$1:$ZZ$1, 0))</f>
        <v/>
      </c>
      <c r="B1257">
        <f>INDEX(resultados!$A$2:$ZZ$2290, 1251, MATCH($B$2, resultados!$A$1:$ZZ$1, 0))</f>
        <v/>
      </c>
      <c r="C1257">
        <f>INDEX(resultados!$A$2:$ZZ$2290, 1251, MATCH($B$3, resultados!$A$1:$ZZ$1, 0))</f>
        <v/>
      </c>
    </row>
    <row r="1258">
      <c r="A1258">
        <f>INDEX(resultados!$A$2:$ZZ$2290, 1252, MATCH($B$1, resultados!$A$1:$ZZ$1, 0))</f>
        <v/>
      </c>
      <c r="B1258">
        <f>INDEX(resultados!$A$2:$ZZ$2290, 1252, MATCH($B$2, resultados!$A$1:$ZZ$1, 0))</f>
        <v/>
      </c>
      <c r="C1258">
        <f>INDEX(resultados!$A$2:$ZZ$2290, 1252, MATCH($B$3, resultados!$A$1:$ZZ$1, 0))</f>
        <v/>
      </c>
    </row>
    <row r="1259">
      <c r="A1259">
        <f>INDEX(resultados!$A$2:$ZZ$2290, 1253, MATCH($B$1, resultados!$A$1:$ZZ$1, 0))</f>
        <v/>
      </c>
      <c r="B1259">
        <f>INDEX(resultados!$A$2:$ZZ$2290, 1253, MATCH($B$2, resultados!$A$1:$ZZ$1, 0))</f>
        <v/>
      </c>
      <c r="C1259">
        <f>INDEX(resultados!$A$2:$ZZ$2290, 1253, MATCH($B$3, resultados!$A$1:$ZZ$1, 0))</f>
        <v/>
      </c>
    </row>
    <row r="1260">
      <c r="A1260">
        <f>INDEX(resultados!$A$2:$ZZ$2290, 1254, MATCH($B$1, resultados!$A$1:$ZZ$1, 0))</f>
        <v/>
      </c>
      <c r="B1260">
        <f>INDEX(resultados!$A$2:$ZZ$2290, 1254, MATCH($B$2, resultados!$A$1:$ZZ$1, 0))</f>
        <v/>
      </c>
      <c r="C1260">
        <f>INDEX(resultados!$A$2:$ZZ$2290, 1254, MATCH($B$3, resultados!$A$1:$ZZ$1, 0))</f>
        <v/>
      </c>
    </row>
    <row r="1261">
      <c r="A1261">
        <f>INDEX(resultados!$A$2:$ZZ$2290, 1255, MATCH($B$1, resultados!$A$1:$ZZ$1, 0))</f>
        <v/>
      </c>
      <c r="B1261">
        <f>INDEX(resultados!$A$2:$ZZ$2290, 1255, MATCH($B$2, resultados!$A$1:$ZZ$1, 0))</f>
        <v/>
      </c>
      <c r="C1261">
        <f>INDEX(resultados!$A$2:$ZZ$2290, 1255, MATCH($B$3, resultados!$A$1:$ZZ$1, 0))</f>
        <v/>
      </c>
    </row>
    <row r="1262">
      <c r="A1262">
        <f>INDEX(resultados!$A$2:$ZZ$2290, 1256, MATCH($B$1, resultados!$A$1:$ZZ$1, 0))</f>
        <v/>
      </c>
      <c r="B1262">
        <f>INDEX(resultados!$A$2:$ZZ$2290, 1256, MATCH($B$2, resultados!$A$1:$ZZ$1, 0))</f>
        <v/>
      </c>
      <c r="C1262">
        <f>INDEX(resultados!$A$2:$ZZ$2290, 1256, MATCH($B$3, resultados!$A$1:$ZZ$1, 0))</f>
        <v/>
      </c>
    </row>
    <row r="1263">
      <c r="A1263">
        <f>INDEX(resultados!$A$2:$ZZ$2290, 1257, MATCH($B$1, resultados!$A$1:$ZZ$1, 0))</f>
        <v/>
      </c>
      <c r="B1263">
        <f>INDEX(resultados!$A$2:$ZZ$2290, 1257, MATCH($B$2, resultados!$A$1:$ZZ$1, 0))</f>
        <v/>
      </c>
      <c r="C1263">
        <f>INDEX(resultados!$A$2:$ZZ$2290, 1257, MATCH($B$3, resultados!$A$1:$ZZ$1, 0))</f>
        <v/>
      </c>
    </row>
    <row r="1264">
      <c r="A1264">
        <f>INDEX(resultados!$A$2:$ZZ$2290, 1258, MATCH($B$1, resultados!$A$1:$ZZ$1, 0))</f>
        <v/>
      </c>
      <c r="B1264">
        <f>INDEX(resultados!$A$2:$ZZ$2290, 1258, MATCH($B$2, resultados!$A$1:$ZZ$1, 0))</f>
        <v/>
      </c>
      <c r="C1264">
        <f>INDEX(resultados!$A$2:$ZZ$2290, 1258, MATCH($B$3, resultados!$A$1:$ZZ$1, 0))</f>
        <v/>
      </c>
    </row>
    <row r="1265">
      <c r="A1265">
        <f>INDEX(resultados!$A$2:$ZZ$2290, 1259, MATCH($B$1, resultados!$A$1:$ZZ$1, 0))</f>
        <v/>
      </c>
      <c r="B1265">
        <f>INDEX(resultados!$A$2:$ZZ$2290, 1259, MATCH($B$2, resultados!$A$1:$ZZ$1, 0))</f>
        <v/>
      </c>
      <c r="C1265">
        <f>INDEX(resultados!$A$2:$ZZ$2290, 1259, MATCH($B$3, resultados!$A$1:$ZZ$1, 0))</f>
        <v/>
      </c>
    </row>
    <row r="1266">
      <c r="A1266">
        <f>INDEX(resultados!$A$2:$ZZ$2290, 1260, MATCH($B$1, resultados!$A$1:$ZZ$1, 0))</f>
        <v/>
      </c>
      <c r="B1266">
        <f>INDEX(resultados!$A$2:$ZZ$2290, 1260, MATCH($B$2, resultados!$A$1:$ZZ$1, 0))</f>
        <v/>
      </c>
      <c r="C1266">
        <f>INDEX(resultados!$A$2:$ZZ$2290, 1260, MATCH($B$3, resultados!$A$1:$ZZ$1, 0))</f>
        <v/>
      </c>
    </row>
    <row r="1267">
      <c r="A1267">
        <f>INDEX(resultados!$A$2:$ZZ$2290, 1261, MATCH($B$1, resultados!$A$1:$ZZ$1, 0))</f>
        <v/>
      </c>
      <c r="B1267">
        <f>INDEX(resultados!$A$2:$ZZ$2290, 1261, MATCH($B$2, resultados!$A$1:$ZZ$1, 0))</f>
        <v/>
      </c>
      <c r="C1267">
        <f>INDEX(resultados!$A$2:$ZZ$2290, 1261, MATCH($B$3, resultados!$A$1:$ZZ$1, 0))</f>
        <v/>
      </c>
    </row>
    <row r="1268">
      <c r="A1268">
        <f>INDEX(resultados!$A$2:$ZZ$2290, 1262, MATCH($B$1, resultados!$A$1:$ZZ$1, 0))</f>
        <v/>
      </c>
      <c r="B1268">
        <f>INDEX(resultados!$A$2:$ZZ$2290, 1262, MATCH($B$2, resultados!$A$1:$ZZ$1, 0))</f>
        <v/>
      </c>
      <c r="C1268">
        <f>INDEX(resultados!$A$2:$ZZ$2290, 1262, MATCH($B$3, resultados!$A$1:$ZZ$1, 0))</f>
        <v/>
      </c>
    </row>
    <row r="1269">
      <c r="A1269">
        <f>INDEX(resultados!$A$2:$ZZ$2290, 1263, MATCH($B$1, resultados!$A$1:$ZZ$1, 0))</f>
        <v/>
      </c>
      <c r="B1269">
        <f>INDEX(resultados!$A$2:$ZZ$2290, 1263, MATCH($B$2, resultados!$A$1:$ZZ$1, 0))</f>
        <v/>
      </c>
      <c r="C1269">
        <f>INDEX(resultados!$A$2:$ZZ$2290, 1263, MATCH($B$3, resultados!$A$1:$ZZ$1, 0))</f>
        <v/>
      </c>
    </row>
    <row r="1270">
      <c r="A1270">
        <f>INDEX(resultados!$A$2:$ZZ$2290, 1264, MATCH($B$1, resultados!$A$1:$ZZ$1, 0))</f>
        <v/>
      </c>
      <c r="B1270">
        <f>INDEX(resultados!$A$2:$ZZ$2290, 1264, MATCH($B$2, resultados!$A$1:$ZZ$1, 0))</f>
        <v/>
      </c>
      <c r="C1270">
        <f>INDEX(resultados!$A$2:$ZZ$2290, 1264, MATCH($B$3, resultados!$A$1:$ZZ$1, 0))</f>
        <v/>
      </c>
    </row>
    <row r="1271">
      <c r="A1271">
        <f>INDEX(resultados!$A$2:$ZZ$2290, 1265, MATCH($B$1, resultados!$A$1:$ZZ$1, 0))</f>
        <v/>
      </c>
      <c r="B1271">
        <f>INDEX(resultados!$A$2:$ZZ$2290, 1265, MATCH($B$2, resultados!$A$1:$ZZ$1, 0))</f>
        <v/>
      </c>
      <c r="C1271">
        <f>INDEX(resultados!$A$2:$ZZ$2290, 1265, MATCH($B$3, resultados!$A$1:$ZZ$1, 0))</f>
        <v/>
      </c>
    </row>
    <row r="1272">
      <c r="A1272">
        <f>INDEX(resultados!$A$2:$ZZ$2290, 1266, MATCH($B$1, resultados!$A$1:$ZZ$1, 0))</f>
        <v/>
      </c>
      <c r="B1272">
        <f>INDEX(resultados!$A$2:$ZZ$2290, 1266, MATCH($B$2, resultados!$A$1:$ZZ$1, 0))</f>
        <v/>
      </c>
      <c r="C1272">
        <f>INDEX(resultados!$A$2:$ZZ$2290, 1266, MATCH($B$3, resultados!$A$1:$ZZ$1, 0))</f>
        <v/>
      </c>
    </row>
    <row r="1273">
      <c r="A1273">
        <f>INDEX(resultados!$A$2:$ZZ$2290, 1267, MATCH($B$1, resultados!$A$1:$ZZ$1, 0))</f>
        <v/>
      </c>
      <c r="B1273">
        <f>INDEX(resultados!$A$2:$ZZ$2290, 1267, MATCH($B$2, resultados!$A$1:$ZZ$1, 0))</f>
        <v/>
      </c>
      <c r="C1273">
        <f>INDEX(resultados!$A$2:$ZZ$2290, 1267, MATCH($B$3, resultados!$A$1:$ZZ$1, 0))</f>
        <v/>
      </c>
    </row>
    <row r="1274">
      <c r="A1274">
        <f>INDEX(resultados!$A$2:$ZZ$2290, 1268, MATCH($B$1, resultados!$A$1:$ZZ$1, 0))</f>
        <v/>
      </c>
      <c r="B1274">
        <f>INDEX(resultados!$A$2:$ZZ$2290, 1268, MATCH($B$2, resultados!$A$1:$ZZ$1, 0))</f>
        <v/>
      </c>
      <c r="C1274">
        <f>INDEX(resultados!$A$2:$ZZ$2290, 1268, MATCH($B$3, resultados!$A$1:$ZZ$1, 0))</f>
        <v/>
      </c>
    </row>
    <row r="1275">
      <c r="A1275">
        <f>INDEX(resultados!$A$2:$ZZ$2290, 1269, MATCH($B$1, resultados!$A$1:$ZZ$1, 0))</f>
        <v/>
      </c>
      <c r="B1275">
        <f>INDEX(resultados!$A$2:$ZZ$2290, 1269, MATCH($B$2, resultados!$A$1:$ZZ$1, 0))</f>
        <v/>
      </c>
      <c r="C1275">
        <f>INDEX(resultados!$A$2:$ZZ$2290, 1269, MATCH($B$3, resultados!$A$1:$ZZ$1, 0))</f>
        <v/>
      </c>
    </row>
    <row r="1276">
      <c r="A1276">
        <f>INDEX(resultados!$A$2:$ZZ$2290, 1270, MATCH($B$1, resultados!$A$1:$ZZ$1, 0))</f>
        <v/>
      </c>
      <c r="B1276">
        <f>INDEX(resultados!$A$2:$ZZ$2290, 1270, MATCH($B$2, resultados!$A$1:$ZZ$1, 0))</f>
        <v/>
      </c>
      <c r="C1276">
        <f>INDEX(resultados!$A$2:$ZZ$2290, 1270, MATCH($B$3, resultados!$A$1:$ZZ$1, 0))</f>
        <v/>
      </c>
    </row>
    <row r="1277">
      <c r="A1277">
        <f>INDEX(resultados!$A$2:$ZZ$2290, 1271, MATCH($B$1, resultados!$A$1:$ZZ$1, 0))</f>
        <v/>
      </c>
      <c r="B1277">
        <f>INDEX(resultados!$A$2:$ZZ$2290, 1271, MATCH($B$2, resultados!$A$1:$ZZ$1, 0))</f>
        <v/>
      </c>
      <c r="C1277">
        <f>INDEX(resultados!$A$2:$ZZ$2290, 1271, MATCH($B$3, resultados!$A$1:$ZZ$1, 0))</f>
        <v/>
      </c>
    </row>
    <row r="1278">
      <c r="A1278">
        <f>INDEX(resultados!$A$2:$ZZ$2290, 1272, MATCH($B$1, resultados!$A$1:$ZZ$1, 0))</f>
        <v/>
      </c>
      <c r="B1278">
        <f>INDEX(resultados!$A$2:$ZZ$2290, 1272, MATCH($B$2, resultados!$A$1:$ZZ$1, 0))</f>
        <v/>
      </c>
      <c r="C1278">
        <f>INDEX(resultados!$A$2:$ZZ$2290, 1272, MATCH($B$3, resultados!$A$1:$ZZ$1, 0))</f>
        <v/>
      </c>
    </row>
    <row r="1279">
      <c r="A1279">
        <f>INDEX(resultados!$A$2:$ZZ$2290, 1273, MATCH($B$1, resultados!$A$1:$ZZ$1, 0))</f>
        <v/>
      </c>
      <c r="B1279">
        <f>INDEX(resultados!$A$2:$ZZ$2290, 1273, MATCH($B$2, resultados!$A$1:$ZZ$1, 0))</f>
        <v/>
      </c>
      <c r="C1279">
        <f>INDEX(resultados!$A$2:$ZZ$2290, 1273, MATCH($B$3, resultados!$A$1:$ZZ$1, 0))</f>
        <v/>
      </c>
    </row>
    <row r="1280">
      <c r="A1280">
        <f>INDEX(resultados!$A$2:$ZZ$2290, 1274, MATCH($B$1, resultados!$A$1:$ZZ$1, 0))</f>
        <v/>
      </c>
      <c r="B1280">
        <f>INDEX(resultados!$A$2:$ZZ$2290, 1274, MATCH($B$2, resultados!$A$1:$ZZ$1, 0))</f>
        <v/>
      </c>
      <c r="C1280">
        <f>INDEX(resultados!$A$2:$ZZ$2290, 1274, MATCH($B$3, resultados!$A$1:$ZZ$1, 0))</f>
        <v/>
      </c>
    </row>
    <row r="1281">
      <c r="A1281">
        <f>INDEX(resultados!$A$2:$ZZ$2290, 1275, MATCH($B$1, resultados!$A$1:$ZZ$1, 0))</f>
        <v/>
      </c>
      <c r="B1281">
        <f>INDEX(resultados!$A$2:$ZZ$2290, 1275, MATCH($B$2, resultados!$A$1:$ZZ$1, 0))</f>
        <v/>
      </c>
      <c r="C1281">
        <f>INDEX(resultados!$A$2:$ZZ$2290, 1275, MATCH($B$3, resultados!$A$1:$ZZ$1, 0))</f>
        <v/>
      </c>
    </row>
    <row r="1282">
      <c r="A1282">
        <f>INDEX(resultados!$A$2:$ZZ$2290, 1276, MATCH($B$1, resultados!$A$1:$ZZ$1, 0))</f>
        <v/>
      </c>
      <c r="B1282">
        <f>INDEX(resultados!$A$2:$ZZ$2290, 1276, MATCH($B$2, resultados!$A$1:$ZZ$1, 0))</f>
        <v/>
      </c>
      <c r="C1282">
        <f>INDEX(resultados!$A$2:$ZZ$2290, 1276, MATCH($B$3, resultados!$A$1:$ZZ$1, 0))</f>
        <v/>
      </c>
    </row>
    <row r="1283">
      <c r="A1283">
        <f>INDEX(resultados!$A$2:$ZZ$2290, 1277, MATCH($B$1, resultados!$A$1:$ZZ$1, 0))</f>
        <v/>
      </c>
      <c r="B1283">
        <f>INDEX(resultados!$A$2:$ZZ$2290, 1277, MATCH($B$2, resultados!$A$1:$ZZ$1, 0))</f>
        <v/>
      </c>
      <c r="C1283">
        <f>INDEX(resultados!$A$2:$ZZ$2290, 1277, MATCH($B$3, resultados!$A$1:$ZZ$1, 0))</f>
        <v/>
      </c>
    </row>
    <row r="1284">
      <c r="A1284">
        <f>INDEX(resultados!$A$2:$ZZ$2290, 1278, MATCH($B$1, resultados!$A$1:$ZZ$1, 0))</f>
        <v/>
      </c>
      <c r="B1284">
        <f>INDEX(resultados!$A$2:$ZZ$2290, 1278, MATCH($B$2, resultados!$A$1:$ZZ$1, 0))</f>
        <v/>
      </c>
      <c r="C1284">
        <f>INDEX(resultados!$A$2:$ZZ$2290, 1278, MATCH($B$3, resultados!$A$1:$ZZ$1, 0))</f>
        <v/>
      </c>
    </row>
    <row r="1285">
      <c r="A1285">
        <f>INDEX(resultados!$A$2:$ZZ$2290, 1279, MATCH($B$1, resultados!$A$1:$ZZ$1, 0))</f>
        <v/>
      </c>
      <c r="B1285">
        <f>INDEX(resultados!$A$2:$ZZ$2290, 1279, MATCH($B$2, resultados!$A$1:$ZZ$1, 0))</f>
        <v/>
      </c>
      <c r="C1285">
        <f>INDEX(resultados!$A$2:$ZZ$2290, 1279, MATCH($B$3, resultados!$A$1:$ZZ$1, 0))</f>
        <v/>
      </c>
    </row>
    <row r="1286">
      <c r="A1286">
        <f>INDEX(resultados!$A$2:$ZZ$2290, 1280, MATCH($B$1, resultados!$A$1:$ZZ$1, 0))</f>
        <v/>
      </c>
      <c r="B1286">
        <f>INDEX(resultados!$A$2:$ZZ$2290, 1280, MATCH($B$2, resultados!$A$1:$ZZ$1, 0))</f>
        <v/>
      </c>
      <c r="C1286">
        <f>INDEX(resultados!$A$2:$ZZ$2290, 1280, MATCH($B$3, resultados!$A$1:$ZZ$1, 0))</f>
        <v/>
      </c>
    </row>
    <row r="1287">
      <c r="A1287">
        <f>INDEX(resultados!$A$2:$ZZ$2290, 1281, MATCH($B$1, resultados!$A$1:$ZZ$1, 0))</f>
        <v/>
      </c>
      <c r="B1287">
        <f>INDEX(resultados!$A$2:$ZZ$2290, 1281, MATCH($B$2, resultados!$A$1:$ZZ$1, 0))</f>
        <v/>
      </c>
      <c r="C1287">
        <f>INDEX(resultados!$A$2:$ZZ$2290, 1281, MATCH($B$3, resultados!$A$1:$ZZ$1, 0))</f>
        <v/>
      </c>
    </row>
    <row r="1288">
      <c r="A1288">
        <f>INDEX(resultados!$A$2:$ZZ$2290, 1282, MATCH($B$1, resultados!$A$1:$ZZ$1, 0))</f>
        <v/>
      </c>
      <c r="B1288">
        <f>INDEX(resultados!$A$2:$ZZ$2290, 1282, MATCH($B$2, resultados!$A$1:$ZZ$1, 0))</f>
        <v/>
      </c>
      <c r="C1288">
        <f>INDEX(resultados!$A$2:$ZZ$2290, 1282, MATCH($B$3, resultados!$A$1:$ZZ$1, 0))</f>
        <v/>
      </c>
    </row>
    <row r="1289">
      <c r="A1289">
        <f>INDEX(resultados!$A$2:$ZZ$2290, 1283, MATCH($B$1, resultados!$A$1:$ZZ$1, 0))</f>
        <v/>
      </c>
      <c r="B1289">
        <f>INDEX(resultados!$A$2:$ZZ$2290, 1283, MATCH($B$2, resultados!$A$1:$ZZ$1, 0))</f>
        <v/>
      </c>
      <c r="C1289">
        <f>INDEX(resultados!$A$2:$ZZ$2290, 1283, MATCH($B$3, resultados!$A$1:$ZZ$1, 0))</f>
        <v/>
      </c>
    </row>
    <row r="1290">
      <c r="A1290">
        <f>INDEX(resultados!$A$2:$ZZ$2290, 1284, MATCH($B$1, resultados!$A$1:$ZZ$1, 0))</f>
        <v/>
      </c>
      <c r="B1290">
        <f>INDEX(resultados!$A$2:$ZZ$2290, 1284, MATCH($B$2, resultados!$A$1:$ZZ$1, 0))</f>
        <v/>
      </c>
      <c r="C1290">
        <f>INDEX(resultados!$A$2:$ZZ$2290, 1284, MATCH($B$3, resultados!$A$1:$ZZ$1, 0))</f>
        <v/>
      </c>
    </row>
    <row r="1291">
      <c r="A1291">
        <f>INDEX(resultados!$A$2:$ZZ$2290, 1285, MATCH($B$1, resultados!$A$1:$ZZ$1, 0))</f>
        <v/>
      </c>
      <c r="B1291">
        <f>INDEX(resultados!$A$2:$ZZ$2290, 1285, MATCH($B$2, resultados!$A$1:$ZZ$1, 0))</f>
        <v/>
      </c>
      <c r="C1291">
        <f>INDEX(resultados!$A$2:$ZZ$2290, 1285, MATCH($B$3, resultados!$A$1:$ZZ$1, 0))</f>
        <v/>
      </c>
    </row>
    <row r="1292">
      <c r="A1292">
        <f>INDEX(resultados!$A$2:$ZZ$2290, 1286, MATCH($B$1, resultados!$A$1:$ZZ$1, 0))</f>
        <v/>
      </c>
      <c r="B1292">
        <f>INDEX(resultados!$A$2:$ZZ$2290, 1286, MATCH($B$2, resultados!$A$1:$ZZ$1, 0))</f>
        <v/>
      </c>
      <c r="C1292">
        <f>INDEX(resultados!$A$2:$ZZ$2290, 1286, MATCH($B$3, resultados!$A$1:$ZZ$1, 0))</f>
        <v/>
      </c>
    </row>
    <row r="1293">
      <c r="A1293">
        <f>INDEX(resultados!$A$2:$ZZ$2290, 1287, MATCH($B$1, resultados!$A$1:$ZZ$1, 0))</f>
        <v/>
      </c>
      <c r="B1293">
        <f>INDEX(resultados!$A$2:$ZZ$2290, 1287, MATCH($B$2, resultados!$A$1:$ZZ$1, 0))</f>
        <v/>
      </c>
      <c r="C1293">
        <f>INDEX(resultados!$A$2:$ZZ$2290, 1287, MATCH($B$3, resultados!$A$1:$ZZ$1, 0))</f>
        <v/>
      </c>
    </row>
    <row r="1294">
      <c r="A1294">
        <f>INDEX(resultados!$A$2:$ZZ$2290, 1288, MATCH($B$1, resultados!$A$1:$ZZ$1, 0))</f>
        <v/>
      </c>
      <c r="B1294">
        <f>INDEX(resultados!$A$2:$ZZ$2290, 1288, MATCH($B$2, resultados!$A$1:$ZZ$1, 0))</f>
        <v/>
      </c>
      <c r="C1294">
        <f>INDEX(resultados!$A$2:$ZZ$2290, 1288, MATCH($B$3, resultados!$A$1:$ZZ$1, 0))</f>
        <v/>
      </c>
    </row>
    <row r="1295">
      <c r="A1295">
        <f>INDEX(resultados!$A$2:$ZZ$2290, 1289, MATCH($B$1, resultados!$A$1:$ZZ$1, 0))</f>
        <v/>
      </c>
      <c r="B1295">
        <f>INDEX(resultados!$A$2:$ZZ$2290, 1289, MATCH($B$2, resultados!$A$1:$ZZ$1, 0))</f>
        <v/>
      </c>
      <c r="C1295">
        <f>INDEX(resultados!$A$2:$ZZ$2290, 1289, MATCH($B$3, resultados!$A$1:$ZZ$1, 0))</f>
        <v/>
      </c>
    </row>
    <row r="1296">
      <c r="A1296">
        <f>INDEX(resultados!$A$2:$ZZ$2290, 1290, MATCH($B$1, resultados!$A$1:$ZZ$1, 0))</f>
        <v/>
      </c>
      <c r="B1296">
        <f>INDEX(resultados!$A$2:$ZZ$2290, 1290, MATCH($B$2, resultados!$A$1:$ZZ$1, 0))</f>
        <v/>
      </c>
      <c r="C1296">
        <f>INDEX(resultados!$A$2:$ZZ$2290, 1290, MATCH($B$3, resultados!$A$1:$ZZ$1, 0))</f>
        <v/>
      </c>
    </row>
    <row r="1297">
      <c r="A1297">
        <f>INDEX(resultados!$A$2:$ZZ$2290, 1291, MATCH($B$1, resultados!$A$1:$ZZ$1, 0))</f>
        <v/>
      </c>
      <c r="B1297">
        <f>INDEX(resultados!$A$2:$ZZ$2290, 1291, MATCH($B$2, resultados!$A$1:$ZZ$1, 0))</f>
        <v/>
      </c>
      <c r="C1297">
        <f>INDEX(resultados!$A$2:$ZZ$2290, 1291, MATCH($B$3, resultados!$A$1:$ZZ$1, 0))</f>
        <v/>
      </c>
    </row>
    <row r="1298">
      <c r="A1298">
        <f>INDEX(resultados!$A$2:$ZZ$2290, 1292, MATCH($B$1, resultados!$A$1:$ZZ$1, 0))</f>
        <v/>
      </c>
      <c r="B1298">
        <f>INDEX(resultados!$A$2:$ZZ$2290, 1292, MATCH($B$2, resultados!$A$1:$ZZ$1, 0))</f>
        <v/>
      </c>
      <c r="C1298">
        <f>INDEX(resultados!$A$2:$ZZ$2290, 1292, MATCH($B$3, resultados!$A$1:$ZZ$1, 0))</f>
        <v/>
      </c>
    </row>
    <row r="1299">
      <c r="A1299">
        <f>INDEX(resultados!$A$2:$ZZ$2290, 1293, MATCH($B$1, resultados!$A$1:$ZZ$1, 0))</f>
        <v/>
      </c>
      <c r="B1299">
        <f>INDEX(resultados!$A$2:$ZZ$2290, 1293, MATCH($B$2, resultados!$A$1:$ZZ$1, 0))</f>
        <v/>
      </c>
      <c r="C1299">
        <f>INDEX(resultados!$A$2:$ZZ$2290, 1293, MATCH($B$3, resultados!$A$1:$ZZ$1, 0))</f>
        <v/>
      </c>
    </row>
    <row r="1300">
      <c r="A1300">
        <f>INDEX(resultados!$A$2:$ZZ$2290, 1294, MATCH($B$1, resultados!$A$1:$ZZ$1, 0))</f>
        <v/>
      </c>
      <c r="B1300">
        <f>INDEX(resultados!$A$2:$ZZ$2290, 1294, MATCH($B$2, resultados!$A$1:$ZZ$1, 0))</f>
        <v/>
      </c>
      <c r="C1300">
        <f>INDEX(resultados!$A$2:$ZZ$2290, 1294, MATCH($B$3, resultados!$A$1:$ZZ$1, 0))</f>
        <v/>
      </c>
    </row>
    <row r="1301">
      <c r="A1301">
        <f>INDEX(resultados!$A$2:$ZZ$2290, 1295, MATCH($B$1, resultados!$A$1:$ZZ$1, 0))</f>
        <v/>
      </c>
      <c r="B1301">
        <f>INDEX(resultados!$A$2:$ZZ$2290, 1295, MATCH($B$2, resultados!$A$1:$ZZ$1, 0))</f>
        <v/>
      </c>
      <c r="C1301">
        <f>INDEX(resultados!$A$2:$ZZ$2290, 1295, MATCH($B$3, resultados!$A$1:$ZZ$1, 0))</f>
        <v/>
      </c>
    </row>
    <row r="1302">
      <c r="A1302">
        <f>INDEX(resultados!$A$2:$ZZ$2290, 1296, MATCH($B$1, resultados!$A$1:$ZZ$1, 0))</f>
        <v/>
      </c>
      <c r="B1302">
        <f>INDEX(resultados!$A$2:$ZZ$2290, 1296, MATCH($B$2, resultados!$A$1:$ZZ$1, 0))</f>
        <v/>
      </c>
      <c r="C1302">
        <f>INDEX(resultados!$A$2:$ZZ$2290, 1296, MATCH($B$3, resultados!$A$1:$ZZ$1, 0))</f>
        <v/>
      </c>
    </row>
    <row r="1303">
      <c r="A1303">
        <f>INDEX(resultados!$A$2:$ZZ$2290, 1297, MATCH($B$1, resultados!$A$1:$ZZ$1, 0))</f>
        <v/>
      </c>
      <c r="B1303">
        <f>INDEX(resultados!$A$2:$ZZ$2290, 1297, MATCH($B$2, resultados!$A$1:$ZZ$1, 0))</f>
        <v/>
      </c>
      <c r="C1303">
        <f>INDEX(resultados!$A$2:$ZZ$2290, 1297, MATCH($B$3, resultados!$A$1:$ZZ$1, 0))</f>
        <v/>
      </c>
    </row>
    <row r="1304">
      <c r="A1304">
        <f>INDEX(resultados!$A$2:$ZZ$2290, 1298, MATCH($B$1, resultados!$A$1:$ZZ$1, 0))</f>
        <v/>
      </c>
      <c r="B1304">
        <f>INDEX(resultados!$A$2:$ZZ$2290, 1298, MATCH($B$2, resultados!$A$1:$ZZ$1, 0))</f>
        <v/>
      </c>
      <c r="C1304">
        <f>INDEX(resultados!$A$2:$ZZ$2290, 1298, MATCH($B$3, resultados!$A$1:$ZZ$1, 0))</f>
        <v/>
      </c>
    </row>
    <row r="1305">
      <c r="A1305">
        <f>INDEX(resultados!$A$2:$ZZ$2290, 1299, MATCH($B$1, resultados!$A$1:$ZZ$1, 0))</f>
        <v/>
      </c>
      <c r="B1305">
        <f>INDEX(resultados!$A$2:$ZZ$2290, 1299, MATCH($B$2, resultados!$A$1:$ZZ$1, 0))</f>
        <v/>
      </c>
      <c r="C1305">
        <f>INDEX(resultados!$A$2:$ZZ$2290, 1299, MATCH($B$3, resultados!$A$1:$ZZ$1, 0))</f>
        <v/>
      </c>
    </row>
    <row r="1306">
      <c r="A1306">
        <f>INDEX(resultados!$A$2:$ZZ$2290, 1300, MATCH($B$1, resultados!$A$1:$ZZ$1, 0))</f>
        <v/>
      </c>
      <c r="B1306">
        <f>INDEX(resultados!$A$2:$ZZ$2290, 1300, MATCH($B$2, resultados!$A$1:$ZZ$1, 0))</f>
        <v/>
      </c>
      <c r="C1306">
        <f>INDEX(resultados!$A$2:$ZZ$2290, 1300, MATCH($B$3, resultados!$A$1:$ZZ$1, 0))</f>
        <v/>
      </c>
    </row>
    <row r="1307">
      <c r="A1307">
        <f>INDEX(resultados!$A$2:$ZZ$2290, 1301, MATCH($B$1, resultados!$A$1:$ZZ$1, 0))</f>
        <v/>
      </c>
      <c r="B1307">
        <f>INDEX(resultados!$A$2:$ZZ$2290, 1301, MATCH($B$2, resultados!$A$1:$ZZ$1, 0))</f>
        <v/>
      </c>
      <c r="C1307">
        <f>INDEX(resultados!$A$2:$ZZ$2290, 1301, MATCH($B$3, resultados!$A$1:$ZZ$1, 0))</f>
        <v/>
      </c>
    </row>
    <row r="1308">
      <c r="A1308">
        <f>INDEX(resultados!$A$2:$ZZ$2290, 1302, MATCH($B$1, resultados!$A$1:$ZZ$1, 0))</f>
        <v/>
      </c>
      <c r="B1308">
        <f>INDEX(resultados!$A$2:$ZZ$2290, 1302, MATCH($B$2, resultados!$A$1:$ZZ$1, 0))</f>
        <v/>
      </c>
      <c r="C1308">
        <f>INDEX(resultados!$A$2:$ZZ$2290, 1302, MATCH($B$3, resultados!$A$1:$ZZ$1, 0))</f>
        <v/>
      </c>
    </row>
    <row r="1309">
      <c r="A1309">
        <f>INDEX(resultados!$A$2:$ZZ$2290, 1303, MATCH($B$1, resultados!$A$1:$ZZ$1, 0))</f>
        <v/>
      </c>
      <c r="B1309">
        <f>INDEX(resultados!$A$2:$ZZ$2290, 1303, MATCH($B$2, resultados!$A$1:$ZZ$1, 0))</f>
        <v/>
      </c>
      <c r="C1309">
        <f>INDEX(resultados!$A$2:$ZZ$2290, 1303, MATCH($B$3, resultados!$A$1:$ZZ$1, 0))</f>
        <v/>
      </c>
    </row>
    <row r="1310">
      <c r="A1310">
        <f>INDEX(resultados!$A$2:$ZZ$2290, 1304, MATCH($B$1, resultados!$A$1:$ZZ$1, 0))</f>
        <v/>
      </c>
      <c r="B1310">
        <f>INDEX(resultados!$A$2:$ZZ$2290, 1304, MATCH($B$2, resultados!$A$1:$ZZ$1, 0))</f>
        <v/>
      </c>
      <c r="C1310">
        <f>INDEX(resultados!$A$2:$ZZ$2290, 1304, MATCH($B$3, resultados!$A$1:$ZZ$1, 0))</f>
        <v/>
      </c>
    </row>
    <row r="1311">
      <c r="A1311">
        <f>INDEX(resultados!$A$2:$ZZ$2290, 1305, MATCH($B$1, resultados!$A$1:$ZZ$1, 0))</f>
        <v/>
      </c>
      <c r="B1311">
        <f>INDEX(resultados!$A$2:$ZZ$2290, 1305, MATCH($B$2, resultados!$A$1:$ZZ$1, 0))</f>
        <v/>
      </c>
      <c r="C1311">
        <f>INDEX(resultados!$A$2:$ZZ$2290, 1305, MATCH($B$3, resultados!$A$1:$ZZ$1, 0))</f>
        <v/>
      </c>
    </row>
    <row r="1312">
      <c r="A1312">
        <f>INDEX(resultados!$A$2:$ZZ$2290, 1306, MATCH($B$1, resultados!$A$1:$ZZ$1, 0))</f>
        <v/>
      </c>
      <c r="B1312">
        <f>INDEX(resultados!$A$2:$ZZ$2290, 1306, MATCH($B$2, resultados!$A$1:$ZZ$1, 0))</f>
        <v/>
      </c>
      <c r="C1312">
        <f>INDEX(resultados!$A$2:$ZZ$2290, 1306, MATCH($B$3, resultados!$A$1:$ZZ$1, 0))</f>
        <v/>
      </c>
    </row>
    <row r="1313">
      <c r="A1313">
        <f>INDEX(resultados!$A$2:$ZZ$2290, 1307, MATCH($B$1, resultados!$A$1:$ZZ$1, 0))</f>
        <v/>
      </c>
      <c r="B1313">
        <f>INDEX(resultados!$A$2:$ZZ$2290, 1307, MATCH($B$2, resultados!$A$1:$ZZ$1, 0))</f>
        <v/>
      </c>
      <c r="C1313">
        <f>INDEX(resultados!$A$2:$ZZ$2290, 1307, MATCH($B$3, resultados!$A$1:$ZZ$1, 0))</f>
        <v/>
      </c>
    </row>
    <row r="1314">
      <c r="A1314">
        <f>INDEX(resultados!$A$2:$ZZ$2290, 1308, MATCH($B$1, resultados!$A$1:$ZZ$1, 0))</f>
        <v/>
      </c>
      <c r="B1314">
        <f>INDEX(resultados!$A$2:$ZZ$2290, 1308, MATCH($B$2, resultados!$A$1:$ZZ$1, 0))</f>
        <v/>
      </c>
      <c r="C1314">
        <f>INDEX(resultados!$A$2:$ZZ$2290, 1308, MATCH($B$3, resultados!$A$1:$ZZ$1, 0))</f>
        <v/>
      </c>
    </row>
    <row r="1315">
      <c r="A1315">
        <f>INDEX(resultados!$A$2:$ZZ$2290, 1309, MATCH($B$1, resultados!$A$1:$ZZ$1, 0))</f>
        <v/>
      </c>
      <c r="B1315">
        <f>INDEX(resultados!$A$2:$ZZ$2290, 1309, MATCH($B$2, resultados!$A$1:$ZZ$1, 0))</f>
        <v/>
      </c>
      <c r="C1315">
        <f>INDEX(resultados!$A$2:$ZZ$2290, 1309, MATCH($B$3, resultados!$A$1:$ZZ$1, 0))</f>
        <v/>
      </c>
    </row>
    <row r="1316">
      <c r="A1316">
        <f>INDEX(resultados!$A$2:$ZZ$2290, 1310, MATCH($B$1, resultados!$A$1:$ZZ$1, 0))</f>
        <v/>
      </c>
      <c r="B1316">
        <f>INDEX(resultados!$A$2:$ZZ$2290, 1310, MATCH($B$2, resultados!$A$1:$ZZ$1, 0))</f>
        <v/>
      </c>
      <c r="C1316">
        <f>INDEX(resultados!$A$2:$ZZ$2290, 1310, MATCH($B$3, resultados!$A$1:$ZZ$1, 0))</f>
        <v/>
      </c>
    </row>
    <row r="1317">
      <c r="A1317">
        <f>INDEX(resultados!$A$2:$ZZ$2290, 1311, MATCH($B$1, resultados!$A$1:$ZZ$1, 0))</f>
        <v/>
      </c>
      <c r="B1317">
        <f>INDEX(resultados!$A$2:$ZZ$2290, 1311, MATCH($B$2, resultados!$A$1:$ZZ$1, 0))</f>
        <v/>
      </c>
      <c r="C1317">
        <f>INDEX(resultados!$A$2:$ZZ$2290, 1311, MATCH($B$3, resultados!$A$1:$ZZ$1, 0))</f>
        <v/>
      </c>
    </row>
    <row r="1318">
      <c r="A1318">
        <f>INDEX(resultados!$A$2:$ZZ$2290, 1312, MATCH($B$1, resultados!$A$1:$ZZ$1, 0))</f>
        <v/>
      </c>
      <c r="B1318">
        <f>INDEX(resultados!$A$2:$ZZ$2290, 1312, MATCH($B$2, resultados!$A$1:$ZZ$1, 0))</f>
        <v/>
      </c>
      <c r="C1318">
        <f>INDEX(resultados!$A$2:$ZZ$2290, 1312, MATCH($B$3, resultados!$A$1:$ZZ$1, 0))</f>
        <v/>
      </c>
    </row>
    <row r="1319">
      <c r="A1319">
        <f>INDEX(resultados!$A$2:$ZZ$2290, 1313, MATCH($B$1, resultados!$A$1:$ZZ$1, 0))</f>
        <v/>
      </c>
      <c r="B1319">
        <f>INDEX(resultados!$A$2:$ZZ$2290, 1313, MATCH($B$2, resultados!$A$1:$ZZ$1, 0))</f>
        <v/>
      </c>
      <c r="C1319">
        <f>INDEX(resultados!$A$2:$ZZ$2290, 1313, MATCH($B$3, resultados!$A$1:$ZZ$1, 0))</f>
        <v/>
      </c>
    </row>
    <row r="1320">
      <c r="A1320">
        <f>INDEX(resultados!$A$2:$ZZ$2290, 1314, MATCH($B$1, resultados!$A$1:$ZZ$1, 0))</f>
        <v/>
      </c>
      <c r="B1320">
        <f>INDEX(resultados!$A$2:$ZZ$2290, 1314, MATCH($B$2, resultados!$A$1:$ZZ$1, 0))</f>
        <v/>
      </c>
      <c r="C1320">
        <f>INDEX(resultados!$A$2:$ZZ$2290, 1314, MATCH($B$3, resultados!$A$1:$ZZ$1, 0))</f>
        <v/>
      </c>
    </row>
    <row r="1321">
      <c r="A1321">
        <f>INDEX(resultados!$A$2:$ZZ$2290, 1315, MATCH($B$1, resultados!$A$1:$ZZ$1, 0))</f>
        <v/>
      </c>
      <c r="B1321">
        <f>INDEX(resultados!$A$2:$ZZ$2290, 1315, MATCH($B$2, resultados!$A$1:$ZZ$1, 0))</f>
        <v/>
      </c>
      <c r="C1321">
        <f>INDEX(resultados!$A$2:$ZZ$2290, 1315, MATCH($B$3, resultados!$A$1:$ZZ$1, 0))</f>
        <v/>
      </c>
    </row>
    <row r="1322">
      <c r="A1322">
        <f>INDEX(resultados!$A$2:$ZZ$2290, 1316, MATCH($B$1, resultados!$A$1:$ZZ$1, 0))</f>
        <v/>
      </c>
      <c r="B1322">
        <f>INDEX(resultados!$A$2:$ZZ$2290, 1316, MATCH($B$2, resultados!$A$1:$ZZ$1, 0))</f>
        <v/>
      </c>
      <c r="C1322">
        <f>INDEX(resultados!$A$2:$ZZ$2290, 1316, MATCH($B$3, resultados!$A$1:$ZZ$1, 0))</f>
        <v/>
      </c>
    </row>
    <row r="1323">
      <c r="A1323">
        <f>INDEX(resultados!$A$2:$ZZ$2290, 1317, MATCH($B$1, resultados!$A$1:$ZZ$1, 0))</f>
        <v/>
      </c>
      <c r="B1323">
        <f>INDEX(resultados!$A$2:$ZZ$2290, 1317, MATCH($B$2, resultados!$A$1:$ZZ$1, 0))</f>
        <v/>
      </c>
      <c r="C1323">
        <f>INDEX(resultados!$A$2:$ZZ$2290, 1317, MATCH($B$3, resultados!$A$1:$ZZ$1, 0))</f>
        <v/>
      </c>
    </row>
    <row r="1324">
      <c r="A1324">
        <f>INDEX(resultados!$A$2:$ZZ$2290, 1318, MATCH($B$1, resultados!$A$1:$ZZ$1, 0))</f>
        <v/>
      </c>
      <c r="B1324">
        <f>INDEX(resultados!$A$2:$ZZ$2290, 1318, MATCH($B$2, resultados!$A$1:$ZZ$1, 0))</f>
        <v/>
      </c>
      <c r="C1324">
        <f>INDEX(resultados!$A$2:$ZZ$2290, 1318, MATCH($B$3, resultados!$A$1:$ZZ$1, 0))</f>
        <v/>
      </c>
    </row>
    <row r="1325">
      <c r="A1325">
        <f>INDEX(resultados!$A$2:$ZZ$2290, 1319, MATCH($B$1, resultados!$A$1:$ZZ$1, 0))</f>
        <v/>
      </c>
      <c r="B1325">
        <f>INDEX(resultados!$A$2:$ZZ$2290, 1319, MATCH($B$2, resultados!$A$1:$ZZ$1, 0))</f>
        <v/>
      </c>
      <c r="C1325">
        <f>INDEX(resultados!$A$2:$ZZ$2290, 1319, MATCH($B$3, resultados!$A$1:$ZZ$1, 0))</f>
        <v/>
      </c>
    </row>
    <row r="1326">
      <c r="A1326">
        <f>INDEX(resultados!$A$2:$ZZ$2290, 1320, MATCH($B$1, resultados!$A$1:$ZZ$1, 0))</f>
        <v/>
      </c>
      <c r="B1326">
        <f>INDEX(resultados!$A$2:$ZZ$2290, 1320, MATCH($B$2, resultados!$A$1:$ZZ$1, 0))</f>
        <v/>
      </c>
      <c r="C1326">
        <f>INDEX(resultados!$A$2:$ZZ$2290, 1320, MATCH($B$3, resultados!$A$1:$ZZ$1, 0))</f>
        <v/>
      </c>
    </row>
    <row r="1327">
      <c r="A1327">
        <f>INDEX(resultados!$A$2:$ZZ$2290, 1321, MATCH($B$1, resultados!$A$1:$ZZ$1, 0))</f>
        <v/>
      </c>
      <c r="B1327">
        <f>INDEX(resultados!$A$2:$ZZ$2290, 1321, MATCH($B$2, resultados!$A$1:$ZZ$1, 0))</f>
        <v/>
      </c>
      <c r="C1327">
        <f>INDEX(resultados!$A$2:$ZZ$2290, 1321, MATCH($B$3, resultados!$A$1:$ZZ$1, 0))</f>
        <v/>
      </c>
    </row>
    <row r="1328">
      <c r="A1328">
        <f>INDEX(resultados!$A$2:$ZZ$2290, 1322, MATCH($B$1, resultados!$A$1:$ZZ$1, 0))</f>
        <v/>
      </c>
      <c r="B1328">
        <f>INDEX(resultados!$A$2:$ZZ$2290, 1322, MATCH($B$2, resultados!$A$1:$ZZ$1, 0))</f>
        <v/>
      </c>
      <c r="C1328">
        <f>INDEX(resultados!$A$2:$ZZ$2290, 1322, MATCH($B$3, resultados!$A$1:$ZZ$1, 0))</f>
        <v/>
      </c>
    </row>
    <row r="1329">
      <c r="A1329">
        <f>INDEX(resultados!$A$2:$ZZ$2290, 1323, MATCH($B$1, resultados!$A$1:$ZZ$1, 0))</f>
        <v/>
      </c>
      <c r="B1329">
        <f>INDEX(resultados!$A$2:$ZZ$2290, 1323, MATCH($B$2, resultados!$A$1:$ZZ$1, 0))</f>
        <v/>
      </c>
      <c r="C1329">
        <f>INDEX(resultados!$A$2:$ZZ$2290, 1323, MATCH($B$3, resultados!$A$1:$ZZ$1, 0))</f>
        <v/>
      </c>
    </row>
    <row r="1330">
      <c r="A1330">
        <f>INDEX(resultados!$A$2:$ZZ$2290, 1324, MATCH($B$1, resultados!$A$1:$ZZ$1, 0))</f>
        <v/>
      </c>
      <c r="B1330">
        <f>INDEX(resultados!$A$2:$ZZ$2290, 1324, MATCH($B$2, resultados!$A$1:$ZZ$1, 0))</f>
        <v/>
      </c>
      <c r="C1330">
        <f>INDEX(resultados!$A$2:$ZZ$2290, 1324, MATCH($B$3, resultados!$A$1:$ZZ$1, 0))</f>
        <v/>
      </c>
    </row>
    <row r="1331">
      <c r="A1331">
        <f>INDEX(resultados!$A$2:$ZZ$2290, 1325, MATCH($B$1, resultados!$A$1:$ZZ$1, 0))</f>
        <v/>
      </c>
      <c r="B1331">
        <f>INDEX(resultados!$A$2:$ZZ$2290, 1325, MATCH($B$2, resultados!$A$1:$ZZ$1, 0))</f>
        <v/>
      </c>
      <c r="C1331">
        <f>INDEX(resultados!$A$2:$ZZ$2290, 1325, MATCH($B$3, resultados!$A$1:$ZZ$1, 0))</f>
        <v/>
      </c>
    </row>
    <row r="1332">
      <c r="A1332">
        <f>INDEX(resultados!$A$2:$ZZ$2290, 1326, MATCH($B$1, resultados!$A$1:$ZZ$1, 0))</f>
        <v/>
      </c>
      <c r="B1332">
        <f>INDEX(resultados!$A$2:$ZZ$2290, 1326, MATCH($B$2, resultados!$A$1:$ZZ$1, 0))</f>
        <v/>
      </c>
      <c r="C1332">
        <f>INDEX(resultados!$A$2:$ZZ$2290, 1326, MATCH($B$3, resultados!$A$1:$ZZ$1, 0))</f>
        <v/>
      </c>
    </row>
    <row r="1333">
      <c r="A1333">
        <f>INDEX(resultados!$A$2:$ZZ$2290, 1327, MATCH($B$1, resultados!$A$1:$ZZ$1, 0))</f>
        <v/>
      </c>
      <c r="B1333">
        <f>INDEX(resultados!$A$2:$ZZ$2290, 1327, MATCH($B$2, resultados!$A$1:$ZZ$1, 0))</f>
        <v/>
      </c>
      <c r="C1333">
        <f>INDEX(resultados!$A$2:$ZZ$2290, 1327, MATCH($B$3, resultados!$A$1:$ZZ$1, 0))</f>
        <v/>
      </c>
    </row>
    <row r="1334">
      <c r="A1334">
        <f>INDEX(resultados!$A$2:$ZZ$2290, 1328, MATCH($B$1, resultados!$A$1:$ZZ$1, 0))</f>
        <v/>
      </c>
      <c r="B1334">
        <f>INDEX(resultados!$A$2:$ZZ$2290, 1328, MATCH($B$2, resultados!$A$1:$ZZ$1, 0))</f>
        <v/>
      </c>
      <c r="C1334">
        <f>INDEX(resultados!$A$2:$ZZ$2290, 1328, MATCH($B$3, resultados!$A$1:$ZZ$1, 0))</f>
        <v/>
      </c>
    </row>
    <row r="1335">
      <c r="A1335">
        <f>INDEX(resultados!$A$2:$ZZ$2290, 1329, MATCH($B$1, resultados!$A$1:$ZZ$1, 0))</f>
        <v/>
      </c>
      <c r="B1335">
        <f>INDEX(resultados!$A$2:$ZZ$2290, 1329, MATCH($B$2, resultados!$A$1:$ZZ$1, 0))</f>
        <v/>
      </c>
      <c r="C1335">
        <f>INDEX(resultados!$A$2:$ZZ$2290, 1329, MATCH($B$3, resultados!$A$1:$ZZ$1, 0))</f>
        <v/>
      </c>
    </row>
    <row r="1336">
      <c r="A1336">
        <f>INDEX(resultados!$A$2:$ZZ$2290, 1330, MATCH($B$1, resultados!$A$1:$ZZ$1, 0))</f>
        <v/>
      </c>
      <c r="B1336">
        <f>INDEX(resultados!$A$2:$ZZ$2290, 1330, MATCH($B$2, resultados!$A$1:$ZZ$1, 0))</f>
        <v/>
      </c>
      <c r="C1336">
        <f>INDEX(resultados!$A$2:$ZZ$2290, 1330, MATCH($B$3, resultados!$A$1:$ZZ$1, 0))</f>
        <v/>
      </c>
    </row>
    <row r="1337">
      <c r="A1337">
        <f>INDEX(resultados!$A$2:$ZZ$2290, 1331, MATCH($B$1, resultados!$A$1:$ZZ$1, 0))</f>
        <v/>
      </c>
      <c r="B1337">
        <f>INDEX(resultados!$A$2:$ZZ$2290, 1331, MATCH($B$2, resultados!$A$1:$ZZ$1, 0))</f>
        <v/>
      </c>
      <c r="C1337">
        <f>INDEX(resultados!$A$2:$ZZ$2290, 1331, MATCH($B$3, resultados!$A$1:$ZZ$1, 0))</f>
        <v/>
      </c>
    </row>
    <row r="1338">
      <c r="A1338">
        <f>INDEX(resultados!$A$2:$ZZ$2290, 1332, MATCH($B$1, resultados!$A$1:$ZZ$1, 0))</f>
        <v/>
      </c>
      <c r="B1338">
        <f>INDEX(resultados!$A$2:$ZZ$2290, 1332, MATCH($B$2, resultados!$A$1:$ZZ$1, 0))</f>
        <v/>
      </c>
      <c r="C1338">
        <f>INDEX(resultados!$A$2:$ZZ$2290, 1332, MATCH($B$3, resultados!$A$1:$ZZ$1, 0))</f>
        <v/>
      </c>
    </row>
    <row r="1339">
      <c r="A1339">
        <f>INDEX(resultados!$A$2:$ZZ$2290, 1333, MATCH($B$1, resultados!$A$1:$ZZ$1, 0))</f>
        <v/>
      </c>
      <c r="B1339">
        <f>INDEX(resultados!$A$2:$ZZ$2290, 1333, MATCH($B$2, resultados!$A$1:$ZZ$1, 0))</f>
        <v/>
      </c>
      <c r="C1339">
        <f>INDEX(resultados!$A$2:$ZZ$2290, 1333, MATCH($B$3, resultados!$A$1:$ZZ$1, 0))</f>
        <v/>
      </c>
    </row>
    <row r="1340">
      <c r="A1340">
        <f>INDEX(resultados!$A$2:$ZZ$2290, 1334, MATCH($B$1, resultados!$A$1:$ZZ$1, 0))</f>
        <v/>
      </c>
      <c r="B1340">
        <f>INDEX(resultados!$A$2:$ZZ$2290, 1334, MATCH($B$2, resultados!$A$1:$ZZ$1, 0))</f>
        <v/>
      </c>
      <c r="C1340">
        <f>INDEX(resultados!$A$2:$ZZ$2290, 1334, MATCH($B$3, resultados!$A$1:$ZZ$1, 0))</f>
        <v/>
      </c>
    </row>
    <row r="1341">
      <c r="A1341">
        <f>INDEX(resultados!$A$2:$ZZ$2290, 1335, MATCH($B$1, resultados!$A$1:$ZZ$1, 0))</f>
        <v/>
      </c>
      <c r="B1341">
        <f>INDEX(resultados!$A$2:$ZZ$2290, 1335, MATCH($B$2, resultados!$A$1:$ZZ$1, 0))</f>
        <v/>
      </c>
      <c r="C1341">
        <f>INDEX(resultados!$A$2:$ZZ$2290, 1335, MATCH($B$3, resultados!$A$1:$ZZ$1, 0))</f>
        <v/>
      </c>
    </row>
    <row r="1342">
      <c r="A1342">
        <f>INDEX(resultados!$A$2:$ZZ$2290, 1336, MATCH($B$1, resultados!$A$1:$ZZ$1, 0))</f>
        <v/>
      </c>
      <c r="B1342">
        <f>INDEX(resultados!$A$2:$ZZ$2290, 1336, MATCH($B$2, resultados!$A$1:$ZZ$1, 0))</f>
        <v/>
      </c>
      <c r="C1342">
        <f>INDEX(resultados!$A$2:$ZZ$2290, 1336, MATCH($B$3, resultados!$A$1:$ZZ$1, 0))</f>
        <v/>
      </c>
    </row>
    <row r="1343">
      <c r="A1343">
        <f>INDEX(resultados!$A$2:$ZZ$2290, 1337, MATCH($B$1, resultados!$A$1:$ZZ$1, 0))</f>
        <v/>
      </c>
      <c r="B1343">
        <f>INDEX(resultados!$A$2:$ZZ$2290, 1337, MATCH($B$2, resultados!$A$1:$ZZ$1, 0))</f>
        <v/>
      </c>
      <c r="C1343">
        <f>INDEX(resultados!$A$2:$ZZ$2290, 1337, MATCH($B$3, resultados!$A$1:$ZZ$1, 0))</f>
        <v/>
      </c>
    </row>
    <row r="1344">
      <c r="A1344">
        <f>INDEX(resultados!$A$2:$ZZ$2290, 1338, MATCH($B$1, resultados!$A$1:$ZZ$1, 0))</f>
        <v/>
      </c>
      <c r="B1344">
        <f>INDEX(resultados!$A$2:$ZZ$2290, 1338, MATCH($B$2, resultados!$A$1:$ZZ$1, 0))</f>
        <v/>
      </c>
      <c r="C1344">
        <f>INDEX(resultados!$A$2:$ZZ$2290, 1338, MATCH($B$3, resultados!$A$1:$ZZ$1, 0))</f>
        <v/>
      </c>
    </row>
    <row r="1345">
      <c r="A1345">
        <f>INDEX(resultados!$A$2:$ZZ$2290, 1339, MATCH($B$1, resultados!$A$1:$ZZ$1, 0))</f>
        <v/>
      </c>
      <c r="B1345">
        <f>INDEX(resultados!$A$2:$ZZ$2290, 1339, MATCH($B$2, resultados!$A$1:$ZZ$1, 0))</f>
        <v/>
      </c>
      <c r="C1345">
        <f>INDEX(resultados!$A$2:$ZZ$2290, 1339, MATCH($B$3, resultados!$A$1:$ZZ$1, 0))</f>
        <v/>
      </c>
    </row>
    <row r="1346">
      <c r="A1346">
        <f>INDEX(resultados!$A$2:$ZZ$2290, 1340, MATCH($B$1, resultados!$A$1:$ZZ$1, 0))</f>
        <v/>
      </c>
      <c r="B1346">
        <f>INDEX(resultados!$A$2:$ZZ$2290, 1340, MATCH($B$2, resultados!$A$1:$ZZ$1, 0))</f>
        <v/>
      </c>
      <c r="C1346">
        <f>INDEX(resultados!$A$2:$ZZ$2290, 1340, MATCH($B$3, resultados!$A$1:$ZZ$1, 0))</f>
        <v/>
      </c>
    </row>
    <row r="1347">
      <c r="A1347">
        <f>INDEX(resultados!$A$2:$ZZ$2290, 1341, MATCH($B$1, resultados!$A$1:$ZZ$1, 0))</f>
        <v/>
      </c>
      <c r="B1347">
        <f>INDEX(resultados!$A$2:$ZZ$2290, 1341, MATCH($B$2, resultados!$A$1:$ZZ$1, 0))</f>
        <v/>
      </c>
      <c r="C1347">
        <f>INDEX(resultados!$A$2:$ZZ$2290, 1341, MATCH($B$3, resultados!$A$1:$ZZ$1, 0))</f>
        <v/>
      </c>
    </row>
    <row r="1348">
      <c r="A1348">
        <f>INDEX(resultados!$A$2:$ZZ$2290, 1342, MATCH($B$1, resultados!$A$1:$ZZ$1, 0))</f>
        <v/>
      </c>
      <c r="B1348">
        <f>INDEX(resultados!$A$2:$ZZ$2290, 1342, MATCH($B$2, resultados!$A$1:$ZZ$1, 0))</f>
        <v/>
      </c>
      <c r="C1348">
        <f>INDEX(resultados!$A$2:$ZZ$2290, 1342, MATCH($B$3, resultados!$A$1:$ZZ$1, 0))</f>
        <v/>
      </c>
    </row>
    <row r="1349">
      <c r="A1349">
        <f>INDEX(resultados!$A$2:$ZZ$2290, 1343, MATCH($B$1, resultados!$A$1:$ZZ$1, 0))</f>
        <v/>
      </c>
      <c r="B1349">
        <f>INDEX(resultados!$A$2:$ZZ$2290, 1343, MATCH($B$2, resultados!$A$1:$ZZ$1, 0))</f>
        <v/>
      </c>
      <c r="C1349">
        <f>INDEX(resultados!$A$2:$ZZ$2290, 1343, MATCH($B$3, resultados!$A$1:$ZZ$1, 0))</f>
        <v/>
      </c>
    </row>
    <row r="1350">
      <c r="A1350">
        <f>INDEX(resultados!$A$2:$ZZ$2290, 1344, MATCH($B$1, resultados!$A$1:$ZZ$1, 0))</f>
        <v/>
      </c>
      <c r="B1350">
        <f>INDEX(resultados!$A$2:$ZZ$2290, 1344, MATCH($B$2, resultados!$A$1:$ZZ$1, 0))</f>
        <v/>
      </c>
      <c r="C1350">
        <f>INDEX(resultados!$A$2:$ZZ$2290, 1344, MATCH($B$3, resultados!$A$1:$ZZ$1, 0))</f>
        <v/>
      </c>
    </row>
    <row r="1351">
      <c r="A1351">
        <f>INDEX(resultados!$A$2:$ZZ$2290, 1345, MATCH($B$1, resultados!$A$1:$ZZ$1, 0))</f>
        <v/>
      </c>
      <c r="B1351">
        <f>INDEX(resultados!$A$2:$ZZ$2290, 1345, MATCH($B$2, resultados!$A$1:$ZZ$1, 0))</f>
        <v/>
      </c>
      <c r="C1351">
        <f>INDEX(resultados!$A$2:$ZZ$2290, 1345, MATCH($B$3, resultados!$A$1:$ZZ$1, 0))</f>
        <v/>
      </c>
    </row>
    <row r="1352">
      <c r="A1352">
        <f>INDEX(resultados!$A$2:$ZZ$2290, 1346, MATCH($B$1, resultados!$A$1:$ZZ$1, 0))</f>
        <v/>
      </c>
      <c r="B1352">
        <f>INDEX(resultados!$A$2:$ZZ$2290, 1346, MATCH($B$2, resultados!$A$1:$ZZ$1, 0))</f>
        <v/>
      </c>
      <c r="C1352">
        <f>INDEX(resultados!$A$2:$ZZ$2290, 1346, MATCH($B$3, resultados!$A$1:$ZZ$1, 0))</f>
        <v/>
      </c>
    </row>
    <row r="1353">
      <c r="A1353">
        <f>INDEX(resultados!$A$2:$ZZ$2290, 1347, MATCH($B$1, resultados!$A$1:$ZZ$1, 0))</f>
        <v/>
      </c>
      <c r="B1353">
        <f>INDEX(resultados!$A$2:$ZZ$2290, 1347, MATCH($B$2, resultados!$A$1:$ZZ$1, 0))</f>
        <v/>
      </c>
      <c r="C1353">
        <f>INDEX(resultados!$A$2:$ZZ$2290, 1347, MATCH($B$3, resultados!$A$1:$ZZ$1, 0))</f>
        <v/>
      </c>
    </row>
    <row r="1354">
      <c r="A1354">
        <f>INDEX(resultados!$A$2:$ZZ$2290, 1348, MATCH($B$1, resultados!$A$1:$ZZ$1, 0))</f>
        <v/>
      </c>
      <c r="B1354">
        <f>INDEX(resultados!$A$2:$ZZ$2290, 1348, MATCH($B$2, resultados!$A$1:$ZZ$1, 0))</f>
        <v/>
      </c>
      <c r="C1354">
        <f>INDEX(resultados!$A$2:$ZZ$2290, 1348, MATCH($B$3, resultados!$A$1:$ZZ$1, 0))</f>
        <v/>
      </c>
    </row>
    <row r="1355">
      <c r="A1355">
        <f>INDEX(resultados!$A$2:$ZZ$2290, 1349, MATCH($B$1, resultados!$A$1:$ZZ$1, 0))</f>
        <v/>
      </c>
      <c r="B1355">
        <f>INDEX(resultados!$A$2:$ZZ$2290, 1349, MATCH($B$2, resultados!$A$1:$ZZ$1, 0))</f>
        <v/>
      </c>
      <c r="C1355">
        <f>INDEX(resultados!$A$2:$ZZ$2290, 1349, MATCH($B$3, resultados!$A$1:$ZZ$1, 0))</f>
        <v/>
      </c>
    </row>
    <row r="1356">
      <c r="A1356">
        <f>INDEX(resultados!$A$2:$ZZ$2290, 1350, MATCH($B$1, resultados!$A$1:$ZZ$1, 0))</f>
        <v/>
      </c>
      <c r="B1356">
        <f>INDEX(resultados!$A$2:$ZZ$2290, 1350, MATCH($B$2, resultados!$A$1:$ZZ$1, 0))</f>
        <v/>
      </c>
      <c r="C1356">
        <f>INDEX(resultados!$A$2:$ZZ$2290, 1350, MATCH($B$3, resultados!$A$1:$ZZ$1, 0))</f>
        <v/>
      </c>
    </row>
    <row r="1357">
      <c r="A1357">
        <f>INDEX(resultados!$A$2:$ZZ$2290, 1351, MATCH($B$1, resultados!$A$1:$ZZ$1, 0))</f>
        <v/>
      </c>
      <c r="B1357">
        <f>INDEX(resultados!$A$2:$ZZ$2290, 1351, MATCH($B$2, resultados!$A$1:$ZZ$1, 0))</f>
        <v/>
      </c>
      <c r="C1357">
        <f>INDEX(resultados!$A$2:$ZZ$2290, 1351, MATCH($B$3, resultados!$A$1:$ZZ$1, 0))</f>
        <v/>
      </c>
    </row>
    <row r="1358">
      <c r="A1358">
        <f>INDEX(resultados!$A$2:$ZZ$2290, 1352, MATCH($B$1, resultados!$A$1:$ZZ$1, 0))</f>
        <v/>
      </c>
      <c r="B1358">
        <f>INDEX(resultados!$A$2:$ZZ$2290, 1352, MATCH($B$2, resultados!$A$1:$ZZ$1, 0))</f>
        <v/>
      </c>
      <c r="C1358">
        <f>INDEX(resultados!$A$2:$ZZ$2290, 1352, MATCH($B$3, resultados!$A$1:$ZZ$1, 0))</f>
        <v/>
      </c>
    </row>
    <row r="1359">
      <c r="A1359">
        <f>INDEX(resultados!$A$2:$ZZ$2290, 1353, MATCH($B$1, resultados!$A$1:$ZZ$1, 0))</f>
        <v/>
      </c>
      <c r="B1359">
        <f>INDEX(resultados!$A$2:$ZZ$2290, 1353, MATCH($B$2, resultados!$A$1:$ZZ$1, 0))</f>
        <v/>
      </c>
      <c r="C1359">
        <f>INDEX(resultados!$A$2:$ZZ$2290, 1353, MATCH($B$3, resultados!$A$1:$ZZ$1, 0))</f>
        <v/>
      </c>
    </row>
    <row r="1360">
      <c r="A1360">
        <f>INDEX(resultados!$A$2:$ZZ$2290, 1354, MATCH($B$1, resultados!$A$1:$ZZ$1, 0))</f>
        <v/>
      </c>
      <c r="B1360">
        <f>INDEX(resultados!$A$2:$ZZ$2290, 1354, MATCH($B$2, resultados!$A$1:$ZZ$1, 0))</f>
        <v/>
      </c>
      <c r="C1360">
        <f>INDEX(resultados!$A$2:$ZZ$2290, 1354, MATCH($B$3, resultados!$A$1:$ZZ$1, 0))</f>
        <v/>
      </c>
    </row>
    <row r="1361">
      <c r="A1361">
        <f>INDEX(resultados!$A$2:$ZZ$2290, 1355, MATCH($B$1, resultados!$A$1:$ZZ$1, 0))</f>
        <v/>
      </c>
      <c r="B1361">
        <f>INDEX(resultados!$A$2:$ZZ$2290, 1355, MATCH($B$2, resultados!$A$1:$ZZ$1, 0))</f>
        <v/>
      </c>
      <c r="C1361">
        <f>INDEX(resultados!$A$2:$ZZ$2290, 1355, MATCH($B$3, resultados!$A$1:$ZZ$1, 0))</f>
        <v/>
      </c>
    </row>
    <row r="1362">
      <c r="A1362">
        <f>INDEX(resultados!$A$2:$ZZ$2290, 1356, MATCH($B$1, resultados!$A$1:$ZZ$1, 0))</f>
        <v/>
      </c>
      <c r="B1362">
        <f>INDEX(resultados!$A$2:$ZZ$2290, 1356, MATCH($B$2, resultados!$A$1:$ZZ$1, 0))</f>
        <v/>
      </c>
      <c r="C1362">
        <f>INDEX(resultados!$A$2:$ZZ$2290, 1356, MATCH($B$3, resultados!$A$1:$ZZ$1, 0))</f>
        <v/>
      </c>
    </row>
    <row r="1363">
      <c r="A1363">
        <f>INDEX(resultados!$A$2:$ZZ$2290, 1357, MATCH($B$1, resultados!$A$1:$ZZ$1, 0))</f>
        <v/>
      </c>
      <c r="B1363">
        <f>INDEX(resultados!$A$2:$ZZ$2290, 1357, MATCH($B$2, resultados!$A$1:$ZZ$1, 0))</f>
        <v/>
      </c>
      <c r="C1363">
        <f>INDEX(resultados!$A$2:$ZZ$2290, 1357, MATCH($B$3, resultados!$A$1:$ZZ$1, 0))</f>
        <v/>
      </c>
    </row>
    <row r="1364">
      <c r="A1364">
        <f>INDEX(resultados!$A$2:$ZZ$2290, 1358, MATCH($B$1, resultados!$A$1:$ZZ$1, 0))</f>
        <v/>
      </c>
      <c r="B1364">
        <f>INDEX(resultados!$A$2:$ZZ$2290, 1358, MATCH($B$2, resultados!$A$1:$ZZ$1, 0))</f>
        <v/>
      </c>
      <c r="C1364">
        <f>INDEX(resultados!$A$2:$ZZ$2290, 1358, MATCH($B$3, resultados!$A$1:$ZZ$1, 0))</f>
        <v/>
      </c>
    </row>
    <row r="1365">
      <c r="A1365">
        <f>INDEX(resultados!$A$2:$ZZ$2290, 1359, MATCH($B$1, resultados!$A$1:$ZZ$1, 0))</f>
        <v/>
      </c>
      <c r="B1365">
        <f>INDEX(resultados!$A$2:$ZZ$2290, 1359, MATCH($B$2, resultados!$A$1:$ZZ$1, 0))</f>
        <v/>
      </c>
      <c r="C1365">
        <f>INDEX(resultados!$A$2:$ZZ$2290, 1359, MATCH($B$3, resultados!$A$1:$ZZ$1, 0))</f>
        <v/>
      </c>
    </row>
    <row r="1366">
      <c r="A1366">
        <f>INDEX(resultados!$A$2:$ZZ$2290, 1360, MATCH($B$1, resultados!$A$1:$ZZ$1, 0))</f>
        <v/>
      </c>
      <c r="B1366">
        <f>INDEX(resultados!$A$2:$ZZ$2290, 1360, MATCH($B$2, resultados!$A$1:$ZZ$1, 0))</f>
        <v/>
      </c>
      <c r="C1366">
        <f>INDEX(resultados!$A$2:$ZZ$2290, 1360, MATCH($B$3, resultados!$A$1:$ZZ$1, 0))</f>
        <v/>
      </c>
    </row>
    <row r="1367">
      <c r="A1367">
        <f>INDEX(resultados!$A$2:$ZZ$2290, 1361, MATCH($B$1, resultados!$A$1:$ZZ$1, 0))</f>
        <v/>
      </c>
      <c r="B1367">
        <f>INDEX(resultados!$A$2:$ZZ$2290, 1361, MATCH($B$2, resultados!$A$1:$ZZ$1, 0))</f>
        <v/>
      </c>
      <c r="C1367">
        <f>INDEX(resultados!$A$2:$ZZ$2290, 1361, MATCH($B$3, resultados!$A$1:$ZZ$1, 0))</f>
        <v/>
      </c>
    </row>
    <row r="1368">
      <c r="A1368">
        <f>INDEX(resultados!$A$2:$ZZ$2290, 1362, MATCH($B$1, resultados!$A$1:$ZZ$1, 0))</f>
        <v/>
      </c>
      <c r="B1368">
        <f>INDEX(resultados!$A$2:$ZZ$2290, 1362, MATCH($B$2, resultados!$A$1:$ZZ$1, 0))</f>
        <v/>
      </c>
      <c r="C1368">
        <f>INDEX(resultados!$A$2:$ZZ$2290, 1362, MATCH($B$3, resultados!$A$1:$ZZ$1, 0))</f>
        <v/>
      </c>
    </row>
    <row r="1369">
      <c r="A1369">
        <f>INDEX(resultados!$A$2:$ZZ$2290, 1363, MATCH($B$1, resultados!$A$1:$ZZ$1, 0))</f>
        <v/>
      </c>
      <c r="B1369">
        <f>INDEX(resultados!$A$2:$ZZ$2290, 1363, MATCH($B$2, resultados!$A$1:$ZZ$1, 0))</f>
        <v/>
      </c>
      <c r="C1369">
        <f>INDEX(resultados!$A$2:$ZZ$2290, 1363, MATCH($B$3, resultados!$A$1:$ZZ$1, 0))</f>
        <v/>
      </c>
    </row>
    <row r="1370">
      <c r="A1370">
        <f>INDEX(resultados!$A$2:$ZZ$2290, 1364, MATCH($B$1, resultados!$A$1:$ZZ$1, 0))</f>
        <v/>
      </c>
      <c r="B1370">
        <f>INDEX(resultados!$A$2:$ZZ$2290, 1364, MATCH($B$2, resultados!$A$1:$ZZ$1, 0))</f>
        <v/>
      </c>
      <c r="C1370">
        <f>INDEX(resultados!$A$2:$ZZ$2290, 1364, MATCH($B$3, resultados!$A$1:$ZZ$1, 0))</f>
        <v/>
      </c>
    </row>
    <row r="1371">
      <c r="A1371">
        <f>INDEX(resultados!$A$2:$ZZ$2290, 1365, MATCH($B$1, resultados!$A$1:$ZZ$1, 0))</f>
        <v/>
      </c>
      <c r="B1371">
        <f>INDEX(resultados!$A$2:$ZZ$2290, 1365, MATCH($B$2, resultados!$A$1:$ZZ$1, 0))</f>
        <v/>
      </c>
      <c r="C1371">
        <f>INDEX(resultados!$A$2:$ZZ$2290, 1365, MATCH($B$3, resultados!$A$1:$ZZ$1, 0))</f>
        <v/>
      </c>
    </row>
    <row r="1372">
      <c r="A1372">
        <f>INDEX(resultados!$A$2:$ZZ$2290, 1366, MATCH($B$1, resultados!$A$1:$ZZ$1, 0))</f>
        <v/>
      </c>
      <c r="B1372">
        <f>INDEX(resultados!$A$2:$ZZ$2290, 1366, MATCH($B$2, resultados!$A$1:$ZZ$1, 0))</f>
        <v/>
      </c>
      <c r="C1372">
        <f>INDEX(resultados!$A$2:$ZZ$2290, 1366, MATCH($B$3, resultados!$A$1:$ZZ$1, 0))</f>
        <v/>
      </c>
    </row>
    <row r="1373">
      <c r="A1373">
        <f>INDEX(resultados!$A$2:$ZZ$2290, 1367, MATCH($B$1, resultados!$A$1:$ZZ$1, 0))</f>
        <v/>
      </c>
      <c r="B1373">
        <f>INDEX(resultados!$A$2:$ZZ$2290, 1367, MATCH($B$2, resultados!$A$1:$ZZ$1, 0))</f>
        <v/>
      </c>
      <c r="C1373">
        <f>INDEX(resultados!$A$2:$ZZ$2290, 1367, MATCH($B$3, resultados!$A$1:$ZZ$1, 0))</f>
        <v/>
      </c>
    </row>
    <row r="1374">
      <c r="A1374">
        <f>INDEX(resultados!$A$2:$ZZ$2290, 1368, MATCH($B$1, resultados!$A$1:$ZZ$1, 0))</f>
        <v/>
      </c>
      <c r="B1374">
        <f>INDEX(resultados!$A$2:$ZZ$2290, 1368, MATCH($B$2, resultados!$A$1:$ZZ$1, 0))</f>
        <v/>
      </c>
      <c r="C1374">
        <f>INDEX(resultados!$A$2:$ZZ$2290, 1368, MATCH($B$3, resultados!$A$1:$ZZ$1, 0))</f>
        <v/>
      </c>
    </row>
    <row r="1375">
      <c r="A1375">
        <f>INDEX(resultados!$A$2:$ZZ$2290, 1369, MATCH($B$1, resultados!$A$1:$ZZ$1, 0))</f>
        <v/>
      </c>
      <c r="B1375">
        <f>INDEX(resultados!$A$2:$ZZ$2290, 1369, MATCH($B$2, resultados!$A$1:$ZZ$1, 0))</f>
        <v/>
      </c>
      <c r="C1375">
        <f>INDEX(resultados!$A$2:$ZZ$2290, 1369, MATCH($B$3, resultados!$A$1:$ZZ$1, 0))</f>
        <v/>
      </c>
    </row>
    <row r="1376">
      <c r="A1376">
        <f>INDEX(resultados!$A$2:$ZZ$2290, 1370, MATCH($B$1, resultados!$A$1:$ZZ$1, 0))</f>
        <v/>
      </c>
      <c r="B1376">
        <f>INDEX(resultados!$A$2:$ZZ$2290, 1370, MATCH($B$2, resultados!$A$1:$ZZ$1, 0))</f>
        <v/>
      </c>
      <c r="C1376">
        <f>INDEX(resultados!$A$2:$ZZ$2290, 1370, MATCH($B$3, resultados!$A$1:$ZZ$1, 0))</f>
        <v/>
      </c>
    </row>
    <row r="1377">
      <c r="A1377">
        <f>INDEX(resultados!$A$2:$ZZ$2290, 1371, MATCH($B$1, resultados!$A$1:$ZZ$1, 0))</f>
        <v/>
      </c>
      <c r="B1377">
        <f>INDEX(resultados!$A$2:$ZZ$2290, 1371, MATCH($B$2, resultados!$A$1:$ZZ$1, 0))</f>
        <v/>
      </c>
      <c r="C1377">
        <f>INDEX(resultados!$A$2:$ZZ$2290, 1371, MATCH($B$3, resultados!$A$1:$ZZ$1, 0))</f>
        <v/>
      </c>
    </row>
    <row r="1378">
      <c r="A1378">
        <f>INDEX(resultados!$A$2:$ZZ$2290, 1372, MATCH($B$1, resultados!$A$1:$ZZ$1, 0))</f>
        <v/>
      </c>
      <c r="B1378">
        <f>INDEX(resultados!$A$2:$ZZ$2290, 1372, MATCH($B$2, resultados!$A$1:$ZZ$1, 0))</f>
        <v/>
      </c>
      <c r="C1378">
        <f>INDEX(resultados!$A$2:$ZZ$2290, 1372, MATCH($B$3, resultados!$A$1:$ZZ$1, 0))</f>
        <v/>
      </c>
    </row>
    <row r="1379">
      <c r="A1379">
        <f>INDEX(resultados!$A$2:$ZZ$2290, 1373, MATCH($B$1, resultados!$A$1:$ZZ$1, 0))</f>
        <v/>
      </c>
      <c r="B1379">
        <f>INDEX(resultados!$A$2:$ZZ$2290, 1373, MATCH($B$2, resultados!$A$1:$ZZ$1, 0))</f>
        <v/>
      </c>
      <c r="C1379">
        <f>INDEX(resultados!$A$2:$ZZ$2290, 1373, MATCH($B$3, resultados!$A$1:$ZZ$1, 0))</f>
        <v/>
      </c>
    </row>
    <row r="1380">
      <c r="A1380">
        <f>INDEX(resultados!$A$2:$ZZ$2290, 1374, MATCH($B$1, resultados!$A$1:$ZZ$1, 0))</f>
        <v/>
      </c>
      <c r="B1380">
        <f>INDEX(resultados!$A$2:$ZZ$2290, 1374, MATCH($B$2, resultados!$A$1:$ZZ$1, 0))</f>
        <v/>
      </c>
      <c r="C1380">
        <f>INDEX(resultados!$A$2:$ZZ$2290, 1374, MATCH($B$3, resultados!$A$1:$ZZ$1, 0))</f>
        <v/>
      </c>
    </row>
    <row r="1381">
      <c r="A1381">
        <f>INDEX(resultados!$A$2:$ZZ$2290, 1375, MATCH($B$1, resultados!$A$1:$ZZ$1, 0))</f>
        <v/>
      </c>
      <c r="B1381">
        <f>INDEX(resultados!$A$2:$ZZ$2290, 1375, MATCH($B$2, resultados!$A$1:$ZZ$1, 0))</f>
        <v/>
      </c>
      <c r="C1381">
        <f>INDEX(resultados!$A$2:$ZZ$2290, 1375, MATCH($B$3, resultados!$A$1:$ZZ$1, 0))</f>
        <v/>
      </c>
    </row>
    <row r="1382">
      <c r="A1382">
        <f>INDEX(resultados!$A$2:$ZZ$2290, 1376, MATCH($B$1, resultados!$A$1:$ZZ$1, 0))</f>
        <v/>
      </c>
      <c r="B1382">
        <f>INDEX(resultados!$A$2:$ZZ$2290, 1376, MATCH($B$2, resultados!$A$1:$ZZ$1, 0))</f>
        <v/>
      </c>
      <c r="C1382">
        <f>INDEX(resultados!$A$2:$ZZ$2290, 1376, MATCH($B$3, resultados!$A$1:$ZZ$1, 0))</f>
        <v/>
      </c>
    </row>
    <row r="1383">
      <c r="A1383">
        <f>INDEX(resultados!$A$2:$ZZ$2290, 1377, MATCH($B$1, resultados!$A$1:$ZZ$1, 0))</f>
        <v/>
      </c>
      <c r="B1383">
        <f>INDEX(resultados!$A$2:$ZZ$2290, 1377, MATCH($B$2, resultados!$A$1:$ZZ$1, 0))</f>
        <v/>
      </c>
      <c r="C1383">
        <f>INDEX(resultados!$A$2:$ZZ$2290, 1377, MATCH($B$3, resultados!$A$1:$ZZ$1, 0))</f>
        <v/>
      </c>
    </row>
    <row r="1384">
      <c r="A1384">
        <f>INDEX(resultados!$A$2:$ZZ$2290, 1378, MATCH($B$1, resultados!$A$1:$ZZ$1, 0))</f>
        <v/>
      </c>
      <c r="B1384">
        <f>INDEX(resultados!$A$2:$ZZ$2290, 1378, MATCH($B$2, resultados!$A$1:$ZZ$1, 0))</f>
        <v/>
      </c>
      <c r="C1384">
        <f>INDEX(resultados!$A$2:$ZZ$2290, 1378, MATCH($B$3, resultados!$A$1:$ZZ$1, 0))</f>
        <v/>
      </c>
    </row>
    <row r="1385">
      <c r="A1385">
        <f>INDEX(resultados!$A$2:$ZZ$2290, 1379, MATCH($B$1, resultados!$A$1:$ZZ$1, 0))</f>
        <v/>
      </c>
      <c r="B1385">
        <f>INDEX(resultados!$A$2:$ZZ$2290, 1379, MATCH($B$2, resultados!$A$1:$ZZ$1, 0))</f>
        <v/>
      </c>
      <c r="C1385">
        <f>INDEX(resultados!$A$2:$ZZ$2290, 1379, MATCH($B$3, resultados!$A$1:$ZZ$1, 0))</f>
        <v/>
      </c>
    </row>
    <row r="1386">
      <c r="A1386">
        <f>INDEX(resultados!$A$2:$ZZ$2290, 1380, MATCH($B$1, resultados!$A$1:$ZZ$1, 0))</f>
        <v/>
      </c>
      <c r="B1386">
        <f>INDEX(resultados!$A$2:$ZZ$2290, 1380, MATCH($B$2, resultados!$A$1:$ZZ$1, 0))</f>
        <v/>
      </c>
      <c r="C1386">
        <f>INDEX(resultados!$A$2:$ZZ$2290, 1380, MATCH($B$3, resultados!$A$1:$ZZ$1, 0))</f>
        <v/>
      </c>
    </row>
    <row r="1387">
      <c r="A1387">
        <f>INDEX(resultados!$A$2:$ZZ$2290, 1381, MATCH($B$1, resultados!$A$1:$ZZ$1, 0))</f>
        <v/>
      </c>
      <c r="B1387">
        <f>INDEX(resultados!$A$2:$ZZ$2290, 1381, MATCH($B$2, resultados!$A$1:$ZZ$1, 0))</f>
        <v/>
      </c>
      <c r="C1387">
        <f>INDEX(resultados!$A$2:$ZZ$2290, 1381, MATCH($B$3, resultados!$A$1:$ZZ$1, 0))</f>
        <v/>
      </c>
    </row>
    <row r="1388">
      <c r="A1388">
        <f>INDEX(resultados!$A$2:$ZZ$2290, 1382, MATCH($B$1, resultados!$A$1:$ZZ$1, 0))</f>
        <v/>
      </c>
      <c r="B1388">
        <f>INDEX(resultados!$A$2:$ZZ$2290, 1382, MATCH($B$2, resultados!$A$1:$ZZ$1, 0))</f>
        <v/>
      </c>
      <c r="C1388">
        <f>INDEX(resultados!$A$2:$ZZ$2290, 1382, MATCH($B$3, resultados!$A$1:$ZZ$1, 0))</f>
        <v/>
      </c>
    </row>
    <row r="1389">
      <c r="A1389">
        <f>INDEX(resultados!$A$2:$ZZ$2290, 1383, MATCH($B$1, resultados!$A$1:$ZZ$1, 0))</f>
        <v/>
      </c>
      <c r="B1389">
        <f>INDEX(resultados!$A$2:$ZZ$2290, 1383, MATCH($B$2, resultados!$A$1:$ZZ$1, 0))</f>
        <v/>
      </c>
      <c r="C1389">
        <f>INDEX(resultados!$A$2:$ZZ$2290, 1383, MATCH($B$3, resultados!$A$1:$ZZ$1, 0))</f>
        <v/>
      </c>
    </row>
    <row r="1390">
      <c r="A1390">
        <f>INDEX(resultados!$A$2:$ZZ$2290, 1384, MATCH($B$1, resultados!$A$1:$ZZ$1, 0))</f>
        <v/>
      </c>
      <c r="B1390">
        <f>INDEX(resultados!$A$2:$ZZ$2290, 1384, MATCH($B$2, resultados!$A$1:$ZZ$1, 0))</f>
        <v/>
      </c>
      <c r="C1390">
        <f>INDEX(resultados!$A$2:$ZZ$2290, 1384, MATCH($B$3, resultados!$A$1:$ZZ$1, 0))</f>
        <v/>
      </c>
    </row>
    <row r="1391">
      <c r="A1391">
        <f>INDEX(resultados!$A$2:$ZZ$2290, 1385, MATCH($B$1, resultados!$A$1:$ZZ$1, 0))</f>
        <v/>
      </c>
      <c r="B1391">
        <f>INDEX(resultados!$A$2:$ZZ$2290, 1385, MATCH($B$2, resultados!$A$1:$ZZ$1, 0))</f>
        <v/>
      </c>
      <c r="C1391">
        <f>INDEX(resultados!$A$2:$ZZ$2290, 1385, MATCH($B$3, resultados!$A$1:$ZZ$1, 0))</f>
        <v/>
      </c>
    </row>
    <row r="1392">
      <c r="A1392">
        <f>INDEX(resultados!$A$2:$ZZ$2290, 1386, MATCH($B$1, resultados!$A$1:$ZZ$1, 0))</f>
        <v/>
      </c>
      <c r="B1392">
        <f>INDEX(resultados!$A$2:$ZZ$2290, 1386, MATCH($B$2, resultados!$A$1:$ZZ$1, 0))</f>
        <v/>
      </c>
      <c r="C1392">
        <f>INDEX(resultados!$A$2:$ZZ$2290, 1386, MATCH($B$3, resultados!$A$1:$ZZ$1, 0))</f>
        <v/>
      </c>
    </row>
    <row r="1393">
      <c r="A1393">
        <f>INDEX(resultados!$A$2:$ZZ$2290, 1387, MATCH($B$1, resultados!$A$1:$ZZ$1, 0))</f>
        <v/>
      </c>
      <c r="B1393">
        <f>INDEX(resultados!$A$2:$ZZ$2290, 1387, MATCH($B$2, resultados!$A$1:$ZZ$1, 0))</f>
        <v/>
      </c>
      <c r="C1393">
        <f>INDEX(resultados!$A$2:$ZZ$2290, 1387, MATCH($B$3, resultados!$A$1:$ZZ$1, 0))</f>
        <v/>
      </c>
    </row>
    <row r="1394">
      <c r="A1394">
        <f>INDEX(resultados!$A$2:$ZZ$2290, 1388, MATCH($B$1, resultados!$A$1:$ZZ$1, 0))</f>
        <v/>
      </c>
      <c r="B1394">
        <f>INDEX(resultados!$A$2:$ZZ$2290, 1388, MATCH($B$2, resultados!$A$1:$ZZ$1, 0))</f>
        <v/>
      </c>
      <c r="C1394">
        <f>INDEX(resultados!$A$2:$ZZ$2290, 1388, MATCH($B$3, resultados!$A$1:$ZZ$1, 0))</f>
        <v/>
      </c>
    </row>
    <row r="1395">
      <c r="A1395">
        <f>INDEX(resultados!$A$2:$ZZ$2290, 1389, MATCH($B$1, resultados!$A$1:$ZZ$1, 0))</f>
        <v/>
      </c>
      <c r="B1395">
        <f>INDEX(resultados!$A$2:$ZZ$2290, 1389, MATCH($B$2, resultados!$A$1:$ZZ$1, 0))</f>
        <v/>
      </c>
      <c r="C1395">
        <f>INDEX(resultados!$A$2:$ZZ$2290, 1389, MATCH($B$3, resultados!$A$1:$ZZ$1, 0))</f>
        <v/>
      </c>
    </row>
    <row r="1396">
      <c r="A1396">
        <f>INDEX(resultados!$A$2:$ZZ$2290, 1390, MATCH($B$1, resultados!$A$1:$ZZ$1, 0))</f>
        <v/>
      </c>
      <c r="B1396">
        <f>INDEX(resultados!$A$2:$ZZ$2290, 1390, MATCH($B$2, resultados!$A$1:$ZZ$1, 0))</f>
        <v/>
      </c>
      <c r="C1396">
        <f>INDEX(resultados!$A$2:$ZZ$2290, 1390, MATCH($B$3, resultados!$A$1:$ZZ$1, 0))</f>
        <v/>
      </c>
    </row>
    <row r="1397">
      <c r="A1397">
        <f>INDEX(resultados!$A$2:$ZZ$2290, 1391, MATCH($B$1, resultados!$A$1:$ZZ$1, 0))</f>
        <v/>
      </c>
      <c r="B1397">
        <f>INDEX(resultados!$A$2:$ZZ$2290, 1391, MATCH($B$2, resultados!$A$1:$ZZ$1, 0))</f>
        <v/>
      </c>
      <c r="C1397">
        <f>INDEX(resultados!$A$2:$ZZ$2290, 1391, MATCH($B$3, resultados!$A$1:$ZZ$1, 0))</f>
        <v/>
      </c>
    </row>
    <row r="1398">
      <c r="A1398">
        <f>INDEX(resultados!$A$2:$ZZ$2290, 1392, MATCH($B$1, resultados!$A$1:$ZZ$1, 0))</f>
        <v/>
      </c>
      <c r="B1398">
        <f>INDEX(resultados!$A$2:$ZZ$2290, 1392, MATCH($B$2, resultados!$A$1:$ZZ$1, 0))</f>
        <v/>
      </c>
      <c r="C1398">
        <f>INDEX(resultados!$A$2:$ZZ$2290, 1392, MATCH($B$3, resultados!$A$1:$ZZ$1, 0))</f>
        <v/>
      </c>
    </row>
    <row r="1399">
      <c r="A1399">
        <f>INDEX(resultados!$A$2:$ZZ$2290, 1393, MATCH($B$1, resultados!$A$1:$ZZ$1, 0))</f>
        <v/>
      </c>
      <c r="B1399">
        <f>INDEX(resultados!$A$2:$ZZ$2290, 1393, MATCH($B$2, resultados!$A$1:$ZZ$1, 0))</f>
        <v/>
      </c>
      <c r="C1399">
        <f>INDEX(resultados!$A$2:$ZZ$2290, 1393, MATCH($B$3, resultados!$A$1:$ZZ$1, 0))</f>
        <v/>
      </c>
    </row>
    <row r="1400">
      <c r="A1400">
        <f>INDEX(resultados!$A$2:$ZZ$2290, 1394, MATCH($B$1, resultados!$A$1:$ZZ$1, 0))</f>
        <v/>
      </c>
      <c r="B1400">
        <f>INDEX(resultados!$A$2:$ZZ$2290, 1394, MATCH($B$2, resultados!$A$1:$ZZ$1, 0))</f>
        <v/>
      </c>
      <c r="C1400">
        <f>INDEX(resultados!$A$2:$ZZ$2290, 1394, MATCH($B$3, resultados!$A$1:$ZZ$1, 0))</f>
        <v/>
      </c>
    </row>
    <row r="1401">
      <c r="A1401">
        <f>INDEX(resultados!$A$2:$ZZ$2290, 1395, MATCH($B$1, resultados!$A$1:$ZZ$1, 0))</f>
        <v/>
      </c>
      <c r="B1401">
        <f>INDEX(resultados!$A$2:$ZZ$2290, 1395, MATCH($B$2, resultados!$A$1:$ZZ$1, 0))</f>
        <v/>
      </c>
      <c r="C1401">
        <f>INDEX(resultados!$A$2:$ZZ$2290, 1395, MATCH($B$3, resultados!$A$1:$ZZ$1, 0))</f>
        <v/>
      </c>
    </row>
    <row r="1402">
      <c r="A1402">
        <f>INDEX(resultados!$A$2:$ZZ$2290, 1396, MATCH($B$1, resultados!$A$1:$ZZ$1, 0))</f>
        <v/>
      </c>
      <c r="B1402">
        <f>INDEX(resultados!$A$2:$ZZ$2290, 1396, MATCH($B$2, resultados!$A$1:$ZZ$1, 0))</f>
        <v/>
      </c>
      <c r="C1402">
        <f>INDEX(resultados!$A$2:$ZZ$2290, 1396, MATCH($B$3, resultados!$A$1:$ZZ$1, 0))</f>
        <v/>
      </c>
    </row>
    <row r="1403">
      <c r="A1403">
        <f>INDEX(resultados!$A$2:$ZZ$2290, 1397, MATCH($B$1, resultados!$A$1:$ZZ$1, 0))</f>
        <v/>
      </c>
      <c r="B1403">
        <f>INDEX(resultados!$A$2:$ZZ$2290, 1397, MATCH($B$2, resultados!$A$1:$ZZ$1, 0))</f>
        <v/>
      </c>
      <c r="C1403">
        <f>INDEX(resultados!$A$2:$ZZ$2290, 1397, MATCH($B$3, resultados!$A$1:$ZZ$1, 0))</f>
        <v/>
      </c>
    </row>
    <row r="1404">
      <c r="A1404">
        <f>INDEX(resultados!$A$2:$ZZ$2290, 1398, MATCH($B$1, resultados!$A$1:$ZZ$1, 0))</f>
        <v/>
      </c>
      <c r="B1404">
        <f>INDEX(resultados!$A$2:$ZZ$2290, 1398, MATCH($B$2, resultados!$A$1:$ZZ$1, 0))</f>
        <v/>
      </c>
      <c r="C1404">
        <f>INDEX(resultados!$A$2:$ZZ$2290, 1398, MATCH($B$3, resultados!$A$1:$ZZ$1, 0))</f>
        <v/>
      </c>
    </row>
    <row r="1405">
      <c r="A1405">
        <f>INDEX(resultados!$A$2:$ZZ$2290, 1399, MATCH($B$1, resultados!$A$1:$ZZ$1, 0))</f>
        <v/>
      </c>
      <c r="B1405">
        <f>INDEX(resultados!$A$2:$ZZ$2290, 1399, MATCH($B$2, resultados!$A$1:$ZZ$1, 0))</f>
        <v/>
      </c>
      <c r="C1405">
        <f>INDEX(resultados!$A$2:$ZZ$2290, 1399, MATCH($B$3, resultados!$A$1:$ZZ$1, 0))</f>
        <v/>
      </c>
    </row>
    <row r="1406">
      <c r="A1406">
        <f>INDEX(resultados!$A$2:$ZZ$2290, 1400, MATCH($B$1, resultados!$A$1:$ZZ$1, 0))</f>
        <v/>
      </c>
      <c r="B1406">
        <f>INDEX(resultados!$A$2:$ZZ$2290, 1400, MATCH($B$2, resultados!$A$1:$ZZ$1, 0))</f>
        <v/>
      </c>
      <c r="C1406">
        <f>INDEX(resultados!$A$2:$ZZ$2290, 1400, MATCH($B$3, resultados!$A$1:$ZZ$1, 0))</f>
        <v/>
      </c>
    </row>
    <row r="1407">
      <c r="A1407">
        <f>INDEX(resultados!$A$2:$ZZ$2290, 1401, MATCH($B$1, resultados!$A$1:$ZZ$1, 0))</f>
        <v/>
      </c>
      <c r="B1407">
        <f>INDEX(resultados!$A$2:$ZZ$2290, 1401, MATCH($B$2, resultados!$A$1:$ZZ$1, 0))</f>
        <v/>
      </c>
      <c r="C1407">
        <f>INDEX(resultados!$A$2:$ZZ$2290, 1401, MATCH($B$3, resultados!$A$1:$ZZ$1, 0))</f>
        <v/>
      </c>
    </row>
    <row r="1408">
      <c r="A1408">
        <f>INDEX(resultados!$A$2:$ZZ$2290, 1402, MATCH($B$1, resultados!$A$1:$ZZ$1, 0))</f>
        <v/>
      </c>
      <c r="B1408">
        <f>INDEX(resultados!$A$2:$ZZ$2290, 1402, MATCH($B$2, resultados!$A$1:$ZZ$1, 0))</f>
        <v/>
      </c>
      <c r="C1408">
        <f>INDEX(resultados!$A$2:$ZZ$2290, 1402, MATCH($B$3, resultados!$A$1:$ZZ$1, 0))</f>
        <v/>
      </c>
    </row>
    <row r="1409">
      <c r="A1409">
        <f>INDEX(resultados!$A$2:$ZZ$2290, 1403, MATCH($B$1, resultados!$A$1:$ZZ$1, 0))</f>
        <v/>
      </c>
      <c r="B1409">
        <f>INDEX(resultados!$A$2:$ZZ$2290, 1403, MATCH($B$2, resultados!$A$1:$ZZ$1, 0))</f>
        <v/>
      </c>
      <c r="C1409">
        <f>INDEX(resultados!$A$2:$ZZ$2290, 1403, MATCH($B$3, resultados!$A$1:$ZZ$1, 0))</f>
        <v/>
      </c>
    </row>
    <row r="1410">
      <c r="A1410">
        <f>INDEX(resultados!$A$2:$ZZ$2290, 1404, MATCH($B$1, resultados!$A$1:$ZZ$1, 0))</f>
        <v/>
      </c>
      <c r="B1410">
        <f>INDEX(resultados!$A$2:$ZZ$2290, 1404, MATCH($B$2, resultados!$A$1:$ZZ$1, 0))</f>
        <v/>
      </c>
      <c r="C1410">
        <f>INDEX(resultados!$A$2:$ZZ$2290, 1404, MATCH($B$3, resultados!$A$1:$ZZ$1, 0))</f>
        <v/>
      </c>
    </row>
    <row r="1411">
      <c r="A1411">
        <f>INDEX(resultados!$A$2:$ZZ$2290, 1405, MATCH($B$1, resultados!$A$1:$ZZ$1, 0))</f>
        <v/>
      </c>
      <c r="B1411">
        <f>INDEX(resultados!$A$2:$ZZ$2290, 1405, MATCH($B$2, resultados!$A$1:$ZZ$1, 0))</f>
        <v/>
      </c>
      <c r="C1411">
        <f>INDEX(resultados!$A$2:$ZZ$2290, 1405, MATCH($B$3, resultados!$A$1:$ZZ$1, 0))</f>
        <v/>
      </c>
    </row>
    <row r="1412">
      <c r="A1412">
        <f>INDEX(resultados!$A$2:$ZZ$2290, 1406, MATCH($B$1, resultados!$A$1:$ZZ$1, 0))</f>
        <v/>
      </c>
      <c r="B1412">
        <f>INDEX(resultados!$A$2:$ZZ$2290, 1406, MATCH($B$2, resultados!$A$1:$ZZ$1, 0))</f>
        <v/>
      </c>
      <c r="C1412">
        <f>INDEX(resultados!$A$2:$ZZ$2290, 1406, MATCH($B$3, resultados!$A$1:$ZZ$1, 0))</f>
        <v/>
      </c>
    </row>
    <row r="1413">
      <c r="A1413">
        <f>INDEX(resultados!$A$2:$ZZ$2290, 1407, MATCH($B$1, resultados!$A$1:$ZZ$1, 0))</f>
        <v/>
      </c>
      <c r="B1413">
        <f>INDEX(resultados!$A$2:$ZZ$2290, 1407, MATCH($B$2, resultados!$A$1:$ZZ$1, 0))</f>
        <v/>
      </c>
      <c r="C1413">
        <f>INDEX(resultados!$A$2:$ZZ$2290, 1407, MATCH($B$3, resultados!$A$1:$ZZ$1, 0))</f>
        <v/>
      </c>
    </row>
    <row r="1414">
      <c r="A1414">
        <f>INDEX(resultados!$A$2:$ZZ$2290, 1408, MATCH($B$1, resultados!$A$1:$ZZ$1, 0))</f>
        <v/>
      </c>
      <c r="B1414">
        <f>INDEX(resultados!$A$2:$ZZ$2290, 1408, MATCH($B$2, resultados!$A$1:$ZZ$1, 0))</f>
        <v/>
      </c>
      <c r="C1414">
        <f>INDEX(resultados!$A$2:$ZZ$2290, 1408, MATCH($B$3, resultados!$A$1:$ZZ$1, 0))</f>
        <v/>
      </c>
    </row>
    <row r="1415">
      <c r="A1415">
        <f>INDEX(resultados!$A$2:$ZZ$2290, 1409, MATCH($B$1, resultados!$A$1:$ZZ$1, 0))</f>
        <v/>
      </c>
      <c r="B1415">
        <f>INDEX(resultados!$A$2:$ZZ$2290, 1409, MATCH($B$2, resultados!$A$1:$ZZ$1, 0))</f>
        <v/>
      </c>
      <c r="C1415">
        <f>INDEX(resultados!$A$2:$ZZ$2290, 1409, MATCH($B$3, resultados!$A$1:$ZZ$1, 0))</f>
        <v/>
      </c>
    </row>
    <row r="1416">
      <c r="A1416">
        <f>INDEX(resultados!$A$2:$ZZ$2290, 1410, MATCH($B$1, resultados!$A$1:$ZZ$1, 0))</f>
        <v/>
      </c>
      <c r="B1416">
        <f>INDEX(resultados!$A$2:$ZZ$2290, 1410, MATCH($B$2, resultados!$A$1:$ZZ$1, 0))</f>
        <v/>
      </c>
      <c r="C1416">
        <f>INDEX(resultados!$A$2:$ZZ$2290, 1410, MATCH($B$3, resultados!$A$1:$ZZ$1, 0))</f>
        <v/>
      </c>
    </row>
    <row r="1417">
      <c r="A1417">
        <f>INDEX(resultados!$A$2:$ZZ$2290, 1411, MATCH($B$1, resultados!$A$1:$ZZ$1, 0))</f>
        <v/>
      </c>
      <c r="B1417">
        <f>INDEX(resultados!$A$2:$ZZ$2290, 1411, MATCH($B$2, resultados!$A$1:$ZZ$1, 0))</f>
        <v/>
      </c>
      <c r="C1417">
        <f>INDEX(resultados!$A$2:$ZZ$2290, 1411, MATCH($B$3, resultados!$A$1:$ZZ$1, 0))</f>
        <v/>
      </c>
    </row>
    <row r="1418">
      <c r="A1418">
        <f>INDEX(resultados!$A$2:$ZZ$2290, 1412, MATCH($B$1, resultados!$A$1:$ZZ$1, 0))</f>
        <v/>
      </c>
      <c r="B1418">
        <f>INDEX(resultados!$A$2:$ZZ$2290, 1412, MATCH($B$2, resultados!$A$1:$ZZ$1, 0))</f>
        <v/>
      </c>
      <c r="C1418">
        <f>INDEX(resultados!$A$2:$ZZ$2290, 1412, MATCH($B$3, resultados!$A$1:$ZZ$1, 0))</f>
        <v/>
      </c>
    </row>
    <row r="1419">
      <c r="A1419">
        <f>INDEX(resultados!$A$2:$ZZ$2290, 1413, MATCH($B$1, resultados!$A$1:$ZZ$1, 0))</f>
        <v/>
      </c>
      <c r="B1419">
        <f>INDEX(resultados!$A$2:$ZZ$2290, 1413, MATCH($B$2, resultados!$A$1:$ZZ$1, 0))</f>
        <v/>
      </c>
      <c r="C1419">
        <f>INDEX(resultados!$A$2:$ZZ$2290, 1413, MATCH($B$3, resultados!$A$1:$ZZ$1, 0))</f>
        <v/>
      </c>
    </row>
    <row r="1420">
      <c r="A1420">
        <f>INDEX(resultados!$A$2:$ZZ$2290, 1414, MATCH($B$1, resultados!$A$1:$ZZ$1, 0))</f>
        <v/>
      </c>
      <c r="B1420">
        <f>INDEX(resultados!$A$2:$ZZ$2290, 1414, MATCH($B$2, resultados!$A$1:$ZZ$1, 0))</f>
        <v/>
      </c>
      <c r="C1420">
        <f>INDEX(resultados!$A$2:$ZZ$2290, 1414, MATCH($B$3, resultados!$A$1:$ZZ$1, 0))</f>
        <v/>
      </c>
    </row>
    <row r="1421">
      <c r="A1421">
        <f>INDEX(resultados!$A$2:$ZZ$2290, 1415, MATCH($B$1, resultados!$A$1:$ZZ$1, 0))</f>
        <v/>
      </c>
      <c r="B1421">
        <f>INDEX(resultados!$A$2:$ZZ$2290, 1415, MATCH($B$2, resultados!$A$1:$ZZ$1, 0))</f>
        <v/>
      </c>
      <c r="C1421">
        <f>INDEX(resultados!$A$2:$ZZ$2290, 1415, MATCH($B$3, resultados!$A$1:$ZZ$1, 0))</f>
        <v/>
      </c>
    </row>
    <row r="1422">
      <c r="A1422">
        <f>INDEX(resultados!$A$2:$ZZ$2290, 1416, MATCH($B$1, resultados!$A$1:$ZZ$1, 0))</f>
        <v/>
      </c>
      <c r="B1422">
        <f>INDEX(resultados!$A$2:$ZZ$2290, 1416, MATCH($B$2, resultados!$A$1:$ZZ$1, 0))</f>
        <v/>
      </c>
      <c r="C1422">
        <f>INDEX(resultados!$A$2:$ZZ$2290, 1416, MATCH($B$3, resultados!$A$1:$ZZ$1, 0))</f>
        <v/>
      </c>
    </row>
    <row r="1423">
      <c r="A1423">
        <f>INDEX(resultados!$A$2:$ZZ$2290, 1417, MATCH($B$1, resultados!$A$1:$ZZ$1, 0))</f>
        <v/>
      </c>
      <c r="B1423">
        <f>INDEX(resultados!$A$2:$ZZ$2290, 1417, MATCH($B$2, resultados!$A$1:$ZZ$1, 0))</f>
        <v/>
      </c>
      <c r="C1423">
        <f>INDEX(resultados!$A$2:$ZZ$2290, 1417, MATCH($B$3, resultados!$A$1:$ZZ$1, 0))</f>
        <v/>
      </c>
    </row>
    <row r="1424">
      <c r="A1424">
        <f>INDEX(resultados!$A$2:$ZZ$2290, 1418, MATCH($B$1, resultados!$A$1:$ZZ$1, 0))</f>
        <v/>
      </c>
      <c r="B1424">
        <f>INDEX(resultados!$A$2:$ZZ$2290, 1418, MATCH($B$2, resultados!$A$1:$ZZ$1, 0))</f>
        <v/>
      </c>
      <c r="C1424">
        <f>INDEX(resultados!$A$2:$ZZ$2290, 1418, MATCH($B$3, resultados!$A$1:$ZZ$1, 0))</f>
        <v/>
      </c>
    </row>
    <row r="1425">
      <c r="A1425">
        <f>INDEX(resultados!$A$2:$ZZ$2290, 1419, MATCH($B$1, resultados!$A$1:$ZZ$1, 0))</f>
        <v/>
      </c>
      <c r="B1425">
        <f>INDEX(resultados!$A$2:$ZZ$2290, 1419, MATCH($B$2, resultados!$A$1:$ZZ$1, 0))</f>
        <v/>
      </c>
      <c r="C1425">
        <f>INDEX(resultados!$A$2:$ZZ$2290, 1419, MATCH($B$3, resultados!$A$1:$ZZ$1, 0))</f>
        <v/>
      </c>
    </row>
    <row r="1426">
      <c r="A1426">
        <f>INDEX(resultados!$A$2:$ZZ$2290, 1420, MATCH($B$1, resultados!$A$1:$ZZ$1, 0))</f>
        <v/>
      </c>
      <c r="B1426">
        <f>INDEX(resultados!$A$2:$ZZ$2290, 1420, MATCH($B$2, resultados!$A$1:$ZZ$1, 0))</f>
        <v/>
      </c>
      <c r="C1426">
        <f>INDEX(resultados!$A$2:$ZZ$2290, 1420, MATCH($B$3, resultados!$A$1:$ZZ$1, 0))</f>
        <v/>
      </c>
    </row>
    <row r="1427">
      <c r="A1427">
        <f>INDEX(resultados!$A$2:$ZZ$2290, 1421, MATCH($B$1, resultados!$A$1:$ZZ$1, 0))</f>
        <v/>
      </c>
      <c r="B1427">
        <f>INDEX(resultados!$A$2:$ZZ$2290, 1421, MATCH($B$2, resultados!$A$1:$ZZ$1, 0))</f>
        <v/>
      </c>
      <c r="C1427">
        <f>INDEX(resultados!$A$2:$ZZ$2290, 1421, MATCH($B$3, resultados!$A$1:$ZZ$1, 0))</f>
        <v/>
      </c>
    </row>
    <row r="1428">
      <c r="A1428">
        <f>INDEX(resultados!$A$2:$ZZ$2290, 1422, MATCH($B$1, resultados!$A$1:$ZZ$1, 0))</f>
        <v/>
      </c>
      <c r="B1428">
        <f>INDEX(resultados!$A$2:$ZZ$2290, 1422, MATCH($B$2, resultados!$A$1:$ZZ$1, 0))</f>
        <v/>
      </c>
      <c r="C1428">
        <f>INDEX(resultados!$A$2:$ZZ$2290, 1422, MATCH($B$3, resultados!$A$1:$ZZ$1, 0))</f>
        <v/>
      </c>
    </row>
    <row r="1429">
      <c r="A1429">
        <f>INDEX(resultados!$A$2:$ZZ$2290, 1423, MATCH($B$1, resultados!$A$1:$ZZ$1, 0))</f>
        <v/>
      </c>
      <c r="B1429">
        <f>INDEX(resultados!$A$2:$ZZ$2290, 1423, MATCH($B$2, resultados!$A$1:$ZZ$1, 0))</f>
        <v/>
      </c>
      <c r="C1429">
        <f>INDEX(resultados!$A$2:$ZZ$2290, 1423, MATCH($B$3, resultados!$A$1:$ZZ$1, 0))</f>
        <v/>
      </c>
    </row>
    <row r="1430">
      <c r="A1430">
        <f>INDEX(resultados!$A$2:$ZZ$2290, 1424, MATCH($B$1, resultados!$A$1:$ZZ$1, 0))</f>
        <v/>
      </c>
      <c r="B1430">
        <f>INDEX(resultados!$A$2:$ZZ$2290, 1424, MATCH($B$2, resultados!$A$1:$ZZ$1, 0))</f>
        <v/>
      </c>
      <c r="C1430">
        <f>INDEX(resultados!$A$2:$ZZ$2290, 1424, MATCH($B$3, resultados!$A$1:$ZZ$1, 0))</f>
        <v/>
      </c>
    </row>
    <row r="1431">
      <c r="A1431">
        <f>INDEX(resultados!$A$2:$ZZ$2290, 1425, MATCH($B$1, resultados!$A$1:$ZZ$1, 0))</f>
        <v/>
      </c>
      <c r="B1431">
        <f>INDEX(resultados!$A$2:$ZZ$2290, 1425, MATCH($B$2, resultados!$A$1:$ZZ$1, 0))</f>
        <v/>
      </c>
      <c r="C1431">
        <f>INDEX(resultados!$A$2:$ZZ$2290, 1425, MATCH($B$3, resultados!$A$1:$ZZ$1, 0))</f>
        <v/>
      </c>
    </row>
    <row r="1432">
      <c r="A1432">
        <f>INDEX(resultados!$A$2:$ZZ$2290, 1426, MATCH($B$1, resultados!$A$1:$ZZ$1, 0))</f>
        <v/>
      </c>
      <c r="B1432">
        <f>INDEX(resultados!$A$2:$ZZ$2290, 1426, MATCH($B$2, resultados!$A$1:$ZZ$1, 0))</f>
        <v/>
      </c>
      <c r="C1432">
        <f>INDEX(resultados!$A$2:$ZZ$2290, 1426, MATCH($B$3, resultados!$A$1:$ZZ$1, 0))</f>
        <v/>
      </c>
    </row>
    <row r="1433">
      <c r="A1433">
        <f>INDEX(resultados!$A$2:$ZZ$2290, 1427, MATCH($B$1, resultados!$A$1:$ZZ$1, 0))</f>
        <v/>
      </c>
      <c r="B1433">
        <f>INDEX(resultados!$A$2:$ZZ$2290, 1427, MATCH($B$2, resultados!$A$1:$ZZ$1, 0))</f>
        <v/>
      </c>
      <c r="C1433">
        <f>INDEX(resultados!$A$2:$ZZ$2290, 1427, MATCH($B$3, resultados!$A$1:$ZZ$1, 0))</f>
        <v/>
      </c>
    </row>
    <row r="1434">
      <c r="A1434">
        <f>INDEX(resultados!$A$2:$ZZ$2290, 1428, MATCH($B$1, resultados!$A$1:$ZZ$1, 0))</f>
        <v/>
      </c>
      <c r="B1434">
        <f>INDEX(resultados!$A$2:$ZZ$2290, 1428, MATCH($B$2, resultados!$A$1:$ZZ$1, 0))</f>
        <v/>
      </c>
      <c r="C1434">
        <f>INDEX(resultados!$A$2:$ZZ$2290, 1428, MATCH($B$3, resultados!$A$1:$ZZ$1, 0))</f>
        <v/>
      </c>
    </row>
    <row r="1435">
      <c r="A1435">
        <f>INDEX(resultados!$A$2:$ZZ$2290, 1429, MATCH($B$1, resultados!$A$1:$ZZ$1, 0))</f>
        <v/>
      </c>
      <c r="B1435">
        <f>INDEX(resultados!$A$2:$ZZ$2290, 1429, MATCH($B$2, resultados!$A$1:$ZZ$1, 0))</f>
        <v/>
      </c>
      <c r="C1435">
        <f>INDEX(resultados!$A$2:$ZZ$2290, 1429, MATCH($B$3, resultados!$A$1:$ZZ$1, 0))</f>
        <v/>
      </c>
    </row>
    <row r="1436">
      <c r="A1436">
        <f>INDEX(resultados!$A$2:$ZZ$2290, 1430, MATCH($B$1, resultados!$A$1:$ZZ$1, 0))</f>
        <v/>
      </c>
      <c r="B1436">
        <f>INDEX(resultados!$A$2:$ZZ$2290, 1430, MATCH($B$2, resultados!$A$1:$ZZ$1, 0))</f>
        <v/>
      </c>
      <c r="C1436">
        <f>INDEX(resultados!$A$2:$ZZ$2290, 1430, MATCH($B$3, resultados!$A$1:$ZZ$1, 0))</f>
        <v/>
      </c>
    </row>
    <row r="1437">
      <c r="A1437">
        <f>INDEX(resultados!$A$2:$ZZ$2290, 1431, MATCH($B$1, resultados!$A$1:$ZZ$1, 0))</f>
        <v/>
      </c>
      <c r="B1437">
        <f>INDEX(resultados!$A$2:$ZZ$2290, 1431, MATCH($B$2, resultados!$A$1:$ZZ$1, 0))</f>
        <v/>
      </c>
      <c r="C1437">
        <f>INDEX(resultados!$A$2:$ZZ$2290, 1431, MATCH($B$3, resultados!$A$1:$ZZ$1, 0))</f>
        <v/>
      </c>
    </row>
    <row r="1438">
      <c r="A1438">
        <f>INDEX(resultados!$A$2:$ZZ$2290, 1432, MATCH($B$1, resultados!$A$1:$ZZ$1, 0))</f>
        <v/>
      </c>
      <c r="B1438">
        <f>INDEX(resultados!$A$2:$ZZ$2290, 1432, MATCH($B$2, resultados!$A$1:$ZZ$1, 0))</f>
        <v/>
      </c>
      <c r="C1438">
        <f>INDEX(resultados!$A$2:$ZZ$2290, 1432, MATCH($B$3, resultados!$A$1:$ZZ$1, 0))</f>
        <v/>
      </c>
    </row>
    <row r="1439">
      <c r="A1439">
        <f>INDEX(resultados!$A$2:$ZZ$2290, 1433, MATCH($B$1, resultados!$A$1:$ZZ$1, 0))</f>
        <v/>
      </c>
      <c r="B1439">
        <f>INDEX(resultados!$A$2:$ZZ$2290, 1433, MATCH($B$2, resultados!$A$1:$ZZ$1, 0))</f>
        <v/>
      </c>
      <c r="C1439">
        <f>INDEX(resultados!$A$2:$ZZ$2290, 1433, MATCH($B$3, resultados!$A$1:$ZZ$1, 0))</f>
        <v/>
      </c>
    </row>
    <row r="1440">
      <c r="A1440">
        <f>INDEX(resultados!$A$2:$ZZ$2290, 1434, MATCH($B$1, resultados!$A$1:$ZZ$1, 0))</f>
        <v/>
      </c>
      <c r="B1440">
        <f>INDEX(resultados!$A$2:$ZZ$2290, 1434, MATCH($B$2, resultados!$A$1:$ZZ$1, 0))</f>
        <v/>
      </c>
      <c r="C1440">
        <f>INDEX(resultados!$A$2:$ZZ$2290, 1434, MATCH($B$3, resultados!$A$1:$ZZ$1, 0))</f>
        <v/>
      </c>
    </row>
    <row r="1441">
      <c r="A1441">
        <f>INDEX(resultados!$A$2:$ZZ$2290, 1435, MATCH($B$1, resultados!$A$1:$ZZ$1, 0))</f>
        <v/>
      </c>
      <c r="B1441">
        <f>INDEX(resultados!$A$2:$ZZ$2290, 1435, MATCH($B$2, resultados!$A$1:$ZZ$1, 0))</f>
        <v/>
      </c>
      <c r="C1441">
        <f>INDEX(resultados!$A$2:$ZZ$2290, 1435, MATCH($B$3, resultados!$A$1:$ZZ$1, 0))</f>
        <v/>
      </c>
    </row>
    <row r="1442">
      <c r="A1442">
        <f>INDEX(resultados!$A$2:$ZZ$2290, 1436, MATCH($B$1, resultados!$A$1:$ZZ$1, 0))</f>
        <v/>
      </c>
      <c r="B1442">
        <f>INDEX(resultados!$A$2:$ZZ$2290, 1436, MATCH($B$2, resultados!$A$1:$ZZ$1, 0))</f>
        <v/>
      </c>
      <c r="C1442">
        <f>INDEX(resultados!$A$2:$ZZ$2290, 1436, MATCH($B$3, resultados!$A$1:$ZZ$1, 0))</f>
        <v/>
      </c>
    </row>
    <row r="1443">
      <c r="A1443">
        <f>INDEX(resultados!$A$2:$ZZ$2290, 1437, MATCH($B$1, resultados!$A$1:$ZZ$1, 0))</f>
        <v/>
      </c>
      <c r="B1443">
        <f>INDEX(resultados!$A$2:$ZZ$2290, 1437, MATCH($B$2, resultados!$A$1:$ZZ$1, 0))</f>
        <v/>
      </c>
      <c r="C1443">
        <f>INDEX(resultados!$A$2:$ZZ$2290, 1437, MATCH($B$3, resultados!$A$1:$ZZ$1, 0))</f>
        <v/>
      </c>
    </row>
    <row r="1444">
      <c r="A1444">
        <f>INDEX(resultados!$A$2:$ZZ$2290, 1438, MATCH($B$1, resultados!$A$1:$ZZ$1, 0))</f>
        <v/>
      </c>
      <c r="B1444">
        <f>INDEX(resultados!$A$2:$ZZ$2290, 1438, MATCH($B$2, resultados!$A$1:$ZZ$1, 0))</f>
        <v/>
      </c>
      <c r="C1444">
        <f>INDEX(resultados!$A$2:$ZZ$2290, 1438, MATCH($B$3, resultados!$A$1:$ZZ$1, 0))</f>
        <v/>
      </c>
    </row>
    <row r="1445">
      <c r="A1445">
        <f>INDEX(resultados!$A$2:$ZZ$2290, 1439, MATCH($B$1, resultados!$A$1:$ZZ$1, 0))</f>
        <v/>
      </c>
      <c r="B1445">
        <f>INDEX(resultados!$A$2:$ZZ$2290, 1439, MATCH($B$2, resultados!$A$1:$ZZ$1, 0))</f>
        <v/>
      </c>
      <c r="C1445">
        <f>INDEX(resultados!$A$2:$ZZ$2290, 1439, MATCH($B$3, resultados!$A$1:$ZZ$1, 0))</f>
        <v/>
      </c>
    </row>
    <row r="1446">
      <c r="A1446">
        <f>INDEX(resultados!$A$2:$ZZ$2290, 1440, MATCH($B$1, resultados!$A$1:$ZZ$1, 0))</f>
        <v/>
      </c>
      <c r="B1446">
        <f>INDEX(resultados!$A$2:$ZZ$2290, 1440, MATCH($B$2, resultados!$A$1:$ZZ$1, 0))</f>
        <v/>
      </c>
      <c r="C1446">
        <f>INDEX(resultados!$A$2:$ZZ$2290, 1440, MATCH($B$3, resultados!$A$1:$ZZ$1, 0))</f>
        <v/>
      </c>
    </row>
    <row r="1447">
      <c r="A1447">
        <f>INDEX(resultados!$A$2:$ZZ$2290, 1441, MATCH($B$1, resultados!$A$1:$ZZ$1, 0))</f>
        <v/>
      </c>
      <c r="B1447">
        <f>INDEX(resultados!$A$2:$ZZ$2290, 1441, MATCH($B$2, resultados!$A$1:$ZZ$1, 0))</f>
        <v/>
      </c>
      <c r="C1447">
        <f>INDEX(resultados!$A$2:$ZZ$2290, 1441, MATCH($B$3, resultados!$A$1:$ZZ$1, 0))</f>
        <v/>
      </c>
    </row>
    <row r="1448">
      <c r="A1448">
        <f>INDEX(resultados!$A$2:$ZZ$2290, 1442, MATCH($B$1, resultados!$A$1:$ZZ$1, 0))</f>
        <v/>
      </c>
      <c r="B1448">
        <f>INDEX(resultados!$A$2:$ZZ$2290, 1442, MATCH($B$2, resultados!$A$1:$ZZ$1, 0))</f>
        <v/>
      </c>
      <c r="C1448">
        <f>INDEX(resultados!$A$2:$ZZ$2290, 1442, MATCH($B$3, resultados!$A$1:$ZZ$1, 0))</f>
        <v/>
      </c>
    </row>
    <row r="1449">
      <c r="A1449">
        <f>INDEX(resultados!$A$2:$ZZ$2290, 1443, MATCH($B$1, resultados!$A$1:$ZZ$1, 0))</f>
        <v/>
      </c>
      <c r="B1449">
        <f>INDEX(resultados!$A$2:$ZZ$2290, 1443, MATCH($B$2, resultados!$A$1:$ZZ$1, 0))</f>
        <v/>
      </c>
      <c r="C1449">
        <f>INDEX(resultados!$A$2:$ZZ$2290, 1443, MATCH($B$3, resultados!$A$1:$ZZ$1, 0))</f>
        <v/>
      </c>
    </row>
    <row r="1450">
      <c r="A1450">
        <f>INDEX(resultados!$A$2:$ZZ$2290, 1444, MATCH($B$1, resultados!$A$1:$ZZ$1, 0))</f>
        <v/>
      </c>
      <c r="B1450">
        <f>INDEX(resultados!$A$2:$ZZ$2290, 1444, MATCH($B$2, resultados!$A$1:$ZZ$1, 0))</f>
        <v/>
      </c>
      <c r="C1450">
        <f>INDEX(resultados!$A$2:$ZZ$2290, 1444, MATCH($B$3, resultados!$A$1:$ZZ$1, 0))</f>
        <v/>
      </c>
    </row>
    <row r="1451">
      <c r="A1451">
        <f>INDEX(resultados!$A$2:$ZZ$2290, 1445, MATCH($B$1, resultados!$A$1:$ZZ$1, 0))</f>
        <v/>
      </c>
      <c r="B1451">
        <f>INDEX(resultados!$A$2:$ZZ$2290, 1445, MATCH($B$2, resultados!$A$1:$ZZ$1, 0))</f>
        <v/>
      </c>
      <c r="C1451">
        <f>INDEX(resultados!$A$2:$ZZ$2290, 1445, MATCH($B$3, resultados!$A$1:$ZZ$1, 0))</f>
        <v/>
      </c>
    </row>
    <row r="1452">
      <c r="A1452">
        <f>INDEX(resultados!$A$2:$ZZ$2290, 1446, MATCH($B$1, resultados!$A$1:$ZZ$1, 0))</f>
        <v/>
      </c>
      <c r="B1452">
        <f>INDEX(resultados!$A$2:$ZZ$2290, 1446, MATCH($B$2, resultados!$A$1:$ZZ$1, 0))</f>
        <v/>
      </c>
      <c r="C1452">
        <f>INDEX(resultados!$A$2:$ZZ$2290, 1446, MATCH($B$3, resultados!$A$1:$ZZ$1, 0))</f>
        <v/>
      </c>
    </row>
    <row r="1453">
      <c r="A1453">
        <f>INDEX(resultados!$A$2:$ZZ$2290, 1447, MATCH($B$1, resultados!$A$1:$ZZ$1, 0))</f>
        <v/>
      </c>
      <c r="B1453">
        <f>INDEX(resultados!$A$2:$ZZ$2290, 1447, MATCH($B$2, resultados!$A$1:$ZZ$1, 0))</f>
        <v/>
      </c>
      <c r="C1453">
        <f>INDEX(resultados!$A$2:$ZZ$2290, 1447, MATCH($B$3, resultados!$A$1:$ZZ$1, 0))</f>
        <v/>
      </c>
    </row>
    <row r="1454">
      <c r="A1454">
        <f>INDEX(resultados!$A$2:$ZZ$2290, 1448, MATCH($B$1, resultados!$A$1:$ZZ$1, 0))</f>
        <v/>
      </c>
      <c r="B1454">
        <f>INDEX(resultados!$A$2:$ZZ$2290, 1448, MATCH($B$2, resultados!$A$1:$ZZ$1, 0))</f>
        <v/>
      </c>
      <c r="C1454">
        <f>INDEX(resultados!$A$2:$ZZ$2290, 1448, MATCH($B$3, resultados!$A$1:$ZZ$1, 0))</f>
        <v/>
      </c>
    </row>
    <row r="1455">
      <c r="A1455">
        <f>INDEX(resultados!$A$2:$ZZ$2290, 1449, MATCH($B$1, resultados!$A$1:$ZZ$1, 0))</f>
        <v/>
      </c>
      <c r="B1455">
        <f>INDEX(resultados!$A$2:$ZZ$2290, 1449, MATCH($B$2, resultados!$A$1:$ZZ$1, 0))</f>
        <v/>
      </c>
      <c r="C1455">
        <f>INDEX(resultados!$A$2:$ZZ$2290, 1449, MATCH($B$3, resultados!$A$1:$ZZ$1, 0))</f>
        <v/>
      </c>
    </row>
    <row r="1456">
      <c r="A1456">
        <f>INDEX(resultados!$A$2:$ZZ$2290, 1450, MATCH($B$1, resultados!$A$1:$ZZ$1, 0))</f>
        <v/>
      </c>
      <c r="B1456">
        <f>INDEX(resultados!$A$2:$ZZ$2290, 1450, MATCH($B$2, resultados!$A$1:$ZZ$1, 0))</f>
        <v/>
      </c>
      <c r="C1456">
        <f>INDEX(resultados!$A$2:$ZZ$2290, 1450, MATCH($B$3, resultados!$A$1:$ZZ$1, 0))</f>
        <v/>
      </c>
    </row>
    <row r="1457">
      <c r="A1457">
        <f>INDEX(resultados!$A$2:$ZZ$2290, 1451, MATCH($B$1, resultados!$A$1:$ZZ$1, 0))</f>
        <v/>
      </c>
      <c r="B1457">
        <f>INDEX(resultados!$A$2:$ZZ$2290, 1451, MATCH($B$2, resultados!$A$1:$ZZ$1, 0))</f>
        <v/>
      </c>
      <c r="C1457">
        <f>INDEX(resultados!$A$2:$ZZ$2290, 1451, MATCH($B$3, resultados!$A$1:$ZZ$1, 0))</f>
        <v/>
      </c>
    </row>
    <row r="1458">
      <c r="A1458">
        <f>INDEX(resultados!$A$2:$ZZ$2290, 1452, MATCH($B$1, resultados!$A$1:$ZZ$1, 0))</f>
        <v/>
      </c>
      <c r="B1458">
        <f>INDEX(resultados!$A$2:$ZZ$2290, 1452, MATCH($B$2, resultados!$A$1:$ZZ$1, 0))</f>
        <v/>
      </c>
      <c r="C1458">
        <f>INDEX(resultados!$A$2:$ZZ$2290, 1452, MATCH($B$3, resultados!$A$1:$ZZ$1, 0))</f>
        <v/>
      </c>
    </row>
    <row r="1459">
      <c r="A1459">
        <f>INDEX(resultados!$A$2:$ZZ$2290, 1453, MATCH($B$1, resultados!$A$1:$ZZ$1, 0))</f>
        <v/>
      </c>
      <c r="B1459">
        <f>INDEX(resultados!$A$2:$ZZ$2290, 1453, MATCH($B$2, resultados!$A$1:$ZZ$1, 0))</f>
        <v/>
      </c>
      <c r="C1459">
        <f>INDEX(resultados!$A$2:$ZZ$2290, 1453, MATCH($B$3, resultados!$A$1:$ZZ$1, 0))</f>
        <v/>
      </c>
    </row>
    <row r="1460">
      <c r="A1460">
        <f>INDEX(resultados!$A$2:$ZZ$2290, 1454, MATCH($B$1, resultados!$A$1:$ZZ$1, 0))</f>
        <v/>
      </c>
      <c r="B1460">
        <f>INDEX(resultados!$A$2:$ZZ$2290, 1454, MATCH($B$2, resultados!$A$1:$ZZ$1, 0))</f>
        <v/>
      </c>
      <c r="C1460">
        <f>INDEX(resultados!$A$2:$ZZ$2290, 1454, MATCH($B$3, resultados!$A$1:$ZZ$1, 0))</f>
        <v/>
      </c>
    </row>
    <row r="1461">
      <c r="A1461">
        <f>INDEX(resultados!$A$2:$ZZ$2290, 1455, MATCH($B$1, resultados!$A$1:$ZZ$1, 0))</f>
        <v/>
      </c>
      <c r="B1461">
        <f>INDEX(resultados!$A$2:$ZZ$2290, 1455, MATCH($B$2, resultados!$A$1:$ZZ$1, 0))</f>
        <v/>
      </c>
      <c r="C1461">
        <f>INDEX(resultados!$A$2:$ZZ$2290, 1455, MATCH($B$3, resultados!$A$1:$ZZ$1, 0))</f>
        <v/>
      </c>
    </row>
    <row r="1462">
      <c r="A1462">
        <f>INDEX(resultados!$A$2:$ZZ$2290, 1456, MATCH($B$1, resultados!$A$1:$ZZ$1, 0))</f>
        <v/>
      </c>
      <c r="B1462">
        <f>INDEX(resultados!$A$2:$ZZ$2290, 1456, MATCH($B$2, resultados!$A$1:$ZZ$1, 0))</f>
        <v/>
      </c>
      <c r="C1462">
        <f>INDEX(resultados!$A$2:$ZZ$2290, 1456, MATCH($B$3, resultados!$A$1:$ZZ$1, 0))</f>
        <v/>
      </c>
    </row>
    <row r="1463">
      <c r="A1463">
        <f>INDEX(resultados!$A$2:$ZZ$2290, 1457, MATCH($B$1, resultados!$A$1:$ZZ$1, 0))</f>
        <v/>
      </c>
      <c r="B1463">
        <f>INDEX(resultados!$A$2:$ZZ$2290, 1457, MATCH($B$2, resultados!$A$1:$ZZ$1, 0))</f>
        <v/>
      </c>
      <c r="C1463">
        <f>INDEX(resultados!$A$2:$ZZ$2290, 1457, MATCH($B$3, resultados!$A$1:$ZZ$1, 0))</f>
        <v/>
      </c>
    </row>
    <row r="1464">
      <c r="A1464">
        <f>INDEX(resultados!$A$2:$ZZ$2290, 1458, MATCH($B$1, resultados!$A$1:$ZZ$1, 0))</f>
        <v/>
      </c>
      <c r="B1464">
        <f>INDEX(resultados!$A$2:$ZZ$2290, 1458, MATCH($B$2, resultados!$A$1:$ZZ$1, 0))</f>
        <v/>
      </c>
      <c r="C1464">
        <f>INDEX(resultados!$A$2:$ZZ$2290, 1458, MATCH($B$3, resultados!$A$1:$ZZ$1, 0))</f>
        <v/>
      </c>
    </row>
    <row r="1465">
      <c r="A1465">
        <f>INDEX(resultados!$A$2:$ZZ$2290, 1459, MATCH($B$1, resultados!$A$1:$ZZ$1, 0))</f>
        <v/>
      </c>
      <c r="B1465">
        <f>INDEX(resultados!$A$2:$ZZ$2290, 1459, MATCH($B$2, resultados!$A$1:$ZZ$1, 0))</f>
        <v/>
      </c>
      <c r="C1465">
        <f>INDEX(resultados!$A$2:$ZZ$2290, 1459, MATCH($B$3, resultados!$A$1:$ZZ$1, 0))</f>
        <v/>
      </c>
    </row>
    <row r="1466">
      <c r="A1466">
        <f>INDEX(resultados!$A$2:$ZZ$2290, 1460, MATCH($B$1, resultados!$A$1:$ZZ$1, 0))</f>
        <v/>
      </c>
      <c r="B1466">
        <f>INDEX(resultados!$A$2:$ZZ$2290, 1460, MATCH($B$2, resultados!$A$1:$ZZ$1, 0))</f>
        <v/>
      </c>
      <c r="C1466">
        <f>INDEX(resultados!$A$2:$ZZ$2290, 1460, MATCH($B$3, resultados!$A$1:$ZZ$1, 0))</f>
        <v/>
      </c>
    </row>
    <row r="1467">
      <c r="A1467">
        <f>INDEX(resultados!$A$2:$ZZ$2290, 1461, MATCH($B$1, resultados!$A$1:$ZZ$1, 0))</f>
        <v/>
      </c>
      <c r="B1467">
        <f>INDEX(resultados!$A$2:$ZZ$2290, 1461, MATCH($B$2, resultados!$A$1:$ZZ$1, 0))</f>
        <v/>
      </c>
      <c r="C1467">
        <f>INDEX(resultados!$A$2:$ZZ$2290, 1461, MATCH($B$3, resultados!$A$1:$ZZ$1, 0))</f>
        <v/>
      </c>
    </row>
    <row r="1468">
      <c r="A1468">
        <f>INDEX(resultados!$A$2:$ZZ$2290, 1462, MATCH($B$1, resultados!$A$1:$ZZ$1, 0))</f>
        <v/>
      </c>
      <c r="B1468">
        <f>INDEX(resultados!$A$2:$ZZ$2290, 1462, MATCH($B$2, resultados!$A$1:$ZZ$1, 0))</f>
        <v/>
      </c>
      <c r="C1468">
        <f>INDEX(resultados!$A$2:$ZZ$2290, 1462, MATCH($B$3, resultados!$A$1:$ZZ$1, 0))</f>
        <v/>
      </c>
    </row>
    <row r="1469">
      <c r="A1469">
        <f>INDEX(resultados!$A$2:$ZZ$2290, 1463, MATCH($B$1, resultados!$A$1:$ZZ$1, 0))</f>
        <v/>
      </c>
      <c r="B1469">
        <f>INDEX(resultados!$A$2:$ZZ$2290, 1463, MATCH($B$2, resultados!$A$1:$ZZ$1, 0))</f>
        <v/>
      </c>
      <c r="C1469">
        <f>INDEX(resultados!$A$2:$ZZ$2290, 1463, MATCH($B$3, resultados!$A$1:$ZZ$1, 0))</f>
        <v/>
      </c>
    </row>
    <row r="1470">
      <c r="A1470">
        <f>INDEX(resultados!$A$2:$ZZ$2290, 1464, MATCH($B$1, resultados!$A$1:$ZZ$1, 0))</f>
        <v/>
      </c>
      <c r="B1470">
        <f>INDEX(resultados!$A$2:$ZZ$2290, 1464, MATCH($B$2, resultados!$A$1:$ZZ$1, 0))</f>
        <v/>
      </c>
      <c r="C1470">
        <f>INDEX(resultados!$A$2:$ZZ$2290, 1464, MATCH($B$3, resultados!$A$1:$ZZ$1, 0))</f>
        <v/>
      </c>
    </row>
    <row r="1471">
      <c r="A1471">
        <f>INDEX(resultados!$A$2:$ZZ$2290, 1465, MATCH($B$1, resultados!$A$1:$ZZ$1, 0))</f>
        <v/>
      </c>
      <c r="B1471">
        <f>INDEX(resultados!$A$2:$ZZ$2290, 1465, MATCH($B$2, resultados!$A$1:$ZZ$1, 0))</f>
        <v/>
      </c>
      <c r="C1471">
        <f>INDEX(resultados!$A$2:$ZZ$2290, 1465, MATCH($B$3, resultados!$A$1:$ZZ$1, 0))</f>
        <v/>
      </c>
    </row>
    <row r="1472">
      <c r="A1472">
        <f>INDEX(resultados!$A$2:$ZZ$2290, 1466, MATCH($B$1, resultados!$A$1:$ZZ$1, 0))</f>
        <v/>
      </c>
      <c r="B1472">
        <f>INDEX(resultados!$A$2:$ZZ$2290, 1466, MATCH($B$2, resultados!$A$1:$ZZ$1, 0))</f>
        <v/>
      </c>
      <c r="C1472">
        <f>INDEX(resultados!$A$2:$ZZ$2290, 1466, MATCH($B$3, resultados!$A$1:$ZZ$1, 0))</f>
        <v/>
      </c>
    </row>
    <row r="1473">
      <c r="A1473">
        <f>INDEX(resultados!$A$2:$ZZ$2290, 1467, MATCH($B$1, resultados!$A$1:$ZZ$1, 0))</f>
        <v/>
      </c>
      <c r="B1473">
        <f>INDEX(resultados!$A$2:$ZZ$2290, 1467, MATCH($B$2, resultados!$A$1:$ZZ$1, 0))</f>
        <v/>
      </c>
      <c r="C1473">
        <f>INDEX(resultados!$A$2:$ZZ$2290, 1467, MATCH($B$3, resultados!$A$1:$ZZ$1, 0))</f>
        <v/>
      </c>
    </row>
    <row r="1474">
      <c r="A1474">
        <f>INDEX(resultados!$A$2:$ZZ$2290, 1468, MATCH($B$1, resultados!$A$1:$ZZ$1, 0))</f>
        <v/>
      </c>
      <c r="B1474">
        <f>INDEX(resultados!$A$2:$ZZ$2290, 1468, MATCH($B$2, resultados!$A$1:$ZZ$1, 0))</f>
        <v/>
      </c>
      <c r="C1474">
        <f>INDEX(resultados!$A$2:$ZZ$2290, 1468, MATCH($B$3, resultados!$A$1:$ZZ$1, 0))</f>
        <v/>
      </c>
    </row>
    <row r="1475">
      <c r="A1475">
        <f>INDEX(resultados!$A$2:$ZZ$2290, 1469, MATCH($B$1, resultados!$A$1:$ZZ$1, 0))</f>
        <v/>
      </c>
      <c r="B1475">
        <f>INDEX(resultados!$A$2:$ZZ$2290, 1469, MATCH($B$2, resultados!$A$1:$ZZ$1, 0))</f>
        <v/>
      </c>
      <c r="C1475">
        <f>INDEX(resultados!$A$2:$ZZ$2290, 1469, MATCH($B$3, resultados!$A$1:$ZZ$1, 0))</f>
        <v/>
      </c>
    </row>
    <row r="1476">
      <c r="A1476">
        <f>INDEX(resultados!$A$2:$ZZ$2290, 1470, MATCH($B$1, resultados!$A$1:$ZZ$1, 0))</f>
        <v/>
      </c>
      <c r="B1476">
        <f>INDEX(resultados!$A$2:$ZZ$2290, 1470, MATCH($B$2, resultados!$A$1:$ZZ$1, 0))</f>
        <v/>
      </c>
      <c r="C1476">
        <f>INDEX(resultados!$A$2:$ZZ$2290, 1470, MATCH($B$3, resultados!$A$1:$ZZ$1, 0))</f>
        <v/>
      </c>
    </row>
    <row r="1477">
      <c r="A1477">
        <f>INDEX(resultados!$A$2:$ZZ$2290, 1471, MATCH($B$1, resultados!$A$1:$ZZ$1, 0))</f>
        <v/>
      </c>
      <c r="B1477">
        <f>INDEX(resultados!$A$2:$ZZ$2290, 1471, MATCH($B$2, resultados!$A$1:$ZZ$1, 0))</f>
        <v/>
      </c>
      <c r="C1477">
        <f>INDEX(resultados!$A$2:$ZZ$2290, 1471, MATCH($B$3, resultados!$A$1:$ZZ$1, 0))</f>
        <v/>
      </c>
    </row>
    <row r="1478">
      <c r="A1478">
        <f>INDEX(resultados!$A$2:$ZZ$2290, 1472, MATCH($B$1, resultados!$A$1:$ZZ$1, 0))</f>
        <v/>
      </c>
      <c r="B1478">
        <f>INDEX(resultados!$A$2:$ZZ$2290, 1472, MATCH($B$2, resultados!$A$1:$ZZ$1, 0))</f>
        <v/>
      </c>
      <c r="C1478">
        <f>INDEX(resultados!$A$2:$ZZ$2290, 1472, MATCH($B$3, resultados!$A$1:$ZZ$1, 0))</f>
        <v/>
      </c>
    </row>
    <row r="1479">
      <c r="A1479">
        <f>INDEX(resultados!$A$2:$ZZ$2290, 1473, MATCH($B$1, resultados!$A$1:$ZZ$1, 0))</f>
        <v/>
      </c>
      <c r="B1479">
        <f>INDEX(resultados!$A$2:$ZZ$2290, 1473, MATCH($B$2, resultados!$A$1:$ZZ$1, 0))</f>
        <v/>
      </c>
      <c r="C1479">
        <f>INDEX(resultados!$A$2:$ZZ$2290, 1473, MATCH($B$3, resultados!$A$1:$ZZ$1, 0))</f>
        <v/>
      </c>
    </row>
    <row r="1480">
      <c r="A1480">
        <f>INDEX(resultados!$A$2:$ZZ$2290, 1474, MATCH($B$1, resultados!$A$1:$ZZ$1, 0))</f>
        <v/>
      </c>
      <c r="B1480">
        <f>INDEX(resultados!$A$2:$ZZ$2290, 1474, MATCH($B$2, resultados!$A$1:$ZZ$1, 0))</f>
        <v/>
      </c>
      <c r="C1480">
        <f>INDEX(resultados!$A$2:$ZZ$2290, 1474, MATCH($B$3, resultados!$A$1:$ZZ$1, 0))</f>
        <v/>
      </c>
    </row>
    <row r="1481">
      <c r="A1481">
        <f>INDEX(resultados!$A$2:$ZZ$2290, 1475, MATCH($B$1, resultados!$A$1:$ZZ$1, 0))</f>
        <v/>
      </c>
      <c r="B1481">
        <f>INDEX(resultados!$A$2:$ZZ$2290, 1475, MATCH($B$2, resultados!$A$1:$ZZ$1, 0))</f>
        <v/>
      </c>
      <c r="C1481">
        <f>INDEX(resultados!$A$2:$ZZ$2290, 1475, MATCH($B$3, resultados!$A$1:$ZZ$1, 0))</f>
        <v/>
      </c>
    </row>
    <row r="1482">
      <c r="A1482">
        <f>INDEX(resultados!$A$2:$ZZ$2290, 1476, MATCH($B$1, resultados!$A$1:$ZZ$1, 0))</f>
        <v/>
      </c>
      <c r="B1482">
        <f>INDEX(resultados!$A$2:$ZZ$2290, 1476, MATCH($B$2, resultados!$A$1:$ZZ$1, 0))</f>
        <v/>
      </c>
      <c r="C1482">
        <f>INDEX(resultados!$A$2:$ZZ$2290, 1476, MATCH($B$3, resultados!$A$1:$ZZ$1, 0))</f>
        <v/>
      </c>
    </row>
    <row r="1483">
      <c r="A1483">
        <f>INDEX(resultados!$A$2:$ZZ$2290, 1477, MATCH($B$1, resultados!$A$1:$ZZ$1, 0))</f>
        <v/>
      </c>
      <c r="B1483">
        <f>INDEX(resultados!$A$2:$ZZ$2290, 1477, MATCH($B$2, resultados!$A$1:$ZZ$1, 0))</f>
        <v/>
      </c>
      <c r="C1483">
        <f>INDEX(resultados!$A$2:$ZZ$2290, 1477, MATCH($B$3, resultados!$A$1:$ZZ$1, 0))</f>
        <v/>
      </c>
    </row>
    <row r="1484">
      <c r="A1484">
        <f>INDEX(resultados!$A$2:$ZZ$2290, 1478, MATCH($B$1, resultados!$A$1:$ZZ$1, 0))</f>
        <v/>
      </c>
      <c r="B1484">
        <f>INDEX(resultados!$A$2:$ZZ$2290, 1478, MATCH($B$2, resultados!$A$1:$ZZ$1, 0))</f>
        <v/>
      </c>
      <c r="C1484">
        <f>INDEX(resultados!$A$2:$ZZ$2290, 1478, MATCH($B$3, resultados!$A$1:$ZZ$1, 0))</f>
        <v/>
      </c>
    </row>
    <row r="1485">
      <c r="A1485">
        <f>INDEX(resultados!$A$2:$ZZ$2290, 1479, MATCH($B$1, resultados!$A$1:$ZZ$1, 0))</f>
        <v/>
      </c>
      <c r="B1485">
        <f>INDEX(resultados!$A$2:$ZZ$2290, 1479, MATCH($B$2, resultados!$A$1:$ZZ$1, 0))</f>
        <v/>
      </c>
      <c r="C1485">
        <f>INDEX(resultados!$A$2:$ZZ$2290, 1479, MATCH($B$3, resultados!$A$1:$ZZ$1, 0))</f>
        <v/>
      </c>
    </row>
    <row r="1486">
      <c r="A1486">
        <f>INDEX(resultados!$A$2:$ZZ$2290, 1480, MATCH($B$1, resultados!$A$1:$ZZ$1, 0))</f>
        <v/>
      </c>
      <c r="B1486">
        <f>INDEX(resultados!$A$2:$ZZ$2290, 1480, MATCH($B$2, resultados!$A$1:$ZZ$1, 0))</f>
        <v/>
      </c>
      <c r="C1486">
        <f>INDEX(resultados!$A$2:$ZZ$2290, 1480, MATCH($B$3, resultados!$A$1:$ZZ$1, 0))</f>
        <v/>
      </c>
    </row>
    <row r="1487">
      <c r="A1487">
        <f>INDEX(resultados!$A$2:$ZZ$2290, 1481, MATCH($B$1, resultados!$A$1:$ZZ$1, 0))</f>
        <v/>
      </c>
      <c r="B1487">
        <f>INDEX(resultados!$A$2:$ZZ$2290, 1481, MATCH($B$2, resultados!$A$1:$ZZ$1, 0))</f>
        <v/>
      </c>
      <c r="C1487">
        <f>INDEX(resultados!$A$2:$ZZ$2290, 1481, MATCH($B$3, resultados!$A$1:$ZZ$1, 0))</f>
        <v/>
      </c>
    </row>
    <row r="1488">
      <c r="A1488">
        <f>INDEX(resultados!$A$2:$ZZ$2290, 1482, MATCH($B$1, resultados!$A$1:$ZZ$1, 0))</f>
        <v/>
      </c>
      <c r="B1488">
        <f>INDEX(resultados!$A$2:$ZZ$2290, 1482, MATCH($B$2, resultados!$A$1:$ZZ$1, 0))</f>
        <v/>
      </c>
      <c r="C1488">
        <f>INDEX(resultados!$A$2:$ZZ$2290, 1482, MATCH($B$3, resultados!$A$1:$ZZ$1, 0))</f>
        <v/>
      </c>
    </row>
    <row r="1489">
      <c r="A1489">
        <f>INDEX(resultados!$A$2:$ZZ$2290, 1483, MATCH($B$1, resultados!$A$1:$ZZ$1, 0))</f>
        <v/>
      </c>
      <c r="B1489">
        <f>INDEX(resultados!$A$2:$ZZ$2290, 1483, MATCH($B$2, resultados!$A$1:$ZZ$1, 0))</f>
        <v/>
      </c>
      <c r="C1489">
        <f>INDEX(resultados!$A$2:$ZZ$2290, 1483, MATCH($B$3, resultados!$A$1:$ZZ$1, 0))</f>
        <v/>
      </c>
    </row>
    <row r="1490">
      <c r="A1490">
        <f>INDEX(resultados!$A$2:$ZZ$2290, 1484, MATCH($B$1, resultados!$A$1:$ZZ$1, 0))</f>
        <v/>
      </c>
      <c r="B1490">
        <f>INDEX(resultados!$A$2:$ZZ$2290, 1484, MATCH($B$2, resultados!$A$1:$ZZ$1, 0))</f>
        <v/>
      </c>
      <c r="C1490">
        <f>INDEX(resultados!$A$2:$ZZ$2290, 1484, MATCH($B$3, resultados!$A$1:$ZZ$1, 0))</f>
        <v/>
      </c>
    </row>
    <row r="1491">
      <c r="A1491">
        <f>INDEX(resultados!$A$2:$ZZ$2290, 1485, MATCH($B$1, resultados!$A$1:$ZZ$1, 0))</f>
        <v/>
      </c>
      <c r="B1491">
        <f>INDEX(resultados!$A$2:$ZZ$2290, 1485, MATCH($B$2, resultados!$A$1:$ZZ$1, 0))</f>
        <v/>
      </c>
      <c r="C1491">
        <f>INDEX(resultados!$A$2:$ZZ$2290, 1485, MATCH($B$3, resultados!$A$1:$ZZ$1, 0))</f>
        <v/>
      </c>
    </row>
    <row r="1492">
      <c r="A1492">
        <f>INDEX(resultados!$A$2:$ZZ$2290, 1486, MATCH($B$1, resultados!$A$1:$ZZ$1, 0))</f>
        <v/>
      </c>
      <c r="B1492">
        <f>INDEX(resultados!$A$2:$ZZ$2290, 1486, MATCH($B$2, resultados!$A$1:$ZZ$1, 0))</f>
        <v/>
      </c>
      <c r="C1492">
        <f>INDEX(resultados!$A$2:$ZZ$2290, 1486, MATCH($B$3, resultados!$A$1:$ZZ$1, 0))</f>
        <v/>
      </c>
    </row>
    <row r="1493">
      <c r="A1493">
        <f>INDEX(resultados!$A$2:$ZZ$2290, 1487, MATCH($B$1, resultados!$A$1:$ZZ$1, 0))</f>
        <v/>
      </c>
      <c r="B1493">
        <f>INDEX(resultados!$A$2:$ZZ$2290, 1487, MATCH($B$2, resultados!$A$1:$ZZ$1, 0))</f>
        <v/>
      </c>
      <c r="C1493">
        <f>INDEX(resultados!$A$2:$ZZ$2290, 1487, MATCH($B$3, resultados!$A$1:$ZZ$1, 0))</f>
        <v/>
      </c>
    </row>
    <row r="1494">
      <c r="A1494">
        <f>INDEX(resultados!$A$2:$ZZ$2290, 1488, MATCH($B$1, resultados!$A$1:$ZZ$1, 0))</f>
        <v/>
      </c>
      <c r="B1494">
        <f>INDEX(resultados!$A$2:$ZZ$2290, 1488, MATCH($B$2, resultados!$A$1:$ZZ$1, 0))</f>
        <v/>
      </c>
      <c r="C1494">
        <f>INDEX(resultados!$A$2:$ZZ$2290, 1488, MATCH($B$3, resultados!$A$1:$ZZ$1, 0))</f>
        <v/>
      </c>
    </row>
    <row r="1495">
      <c r="A1495">
        <f>INDEX(resultados!$A$2:$ZZ$2290, 1489, MATCH($B$1, resultados!$A$1:$ZZ$1, 0))</f>
        <v/>
      </c>
      <c r="B1495">
        <f>INDEX(resultados!$A$2:$ZZ$2290, 1489, MATCH($B$2, resultados!$A$1:$ZZ$1, 0))</f>
        <v/>
      </c>
      <c r="C1495">
        <f>INDEX(resultados!$A$2:$ZZ$2290, 1489, MATCH($B$3, resultados!$A$1:$ZZ$1, 0))</f>
        <v/>
      </c>
    </row>
    <row r="1496">
      <c r="A1496">
        <f>INDEX(resultados!$A$2:$ZZ$2290, 1490, MATCH($B$1, resultados!$A$1:$ZZ$1, 0))</f>
        <v/>
      </c>
      <c r="B1496">
        <f>INDEX(resultados!$A$2:$ZZ$2290, 1490, MATCH($B$2, resultados!$A$1:$ZZ$1, 0))</f>
        <v/>
      </c>
      <c r="C1496">
        <f>INDEX(resultados!$A$2:$ZZ$2290, 1490, MATCH($B$3, resultados!$A$1:$ZZ$1, 0))</f>
        <v/>
      </c>
    </row>
    <row r="1497">
      <c r="A1497">
        <f>INDEX(resultados!$A$2:$ZZ$2290, 1491, MATCH($B$1, resultados!$A$1:$ZZ$1, 0))</f>
        <v/>
      </c>
      <c r="B1497">
        <f>INDEX(resultados!$A$2:$ZZ$2290, 1491, MATCH($B$2, resultados!$A$1:$ZZ$1, 0))</f>
        <v/>
      </c>
      <c r="C1497">
        <f>INDEX(resultados!$A$2:$ZZ$2290, 1491, MATCH($B$3, resultados!$A$1:$ZZ$1, 0))</f>
        <v/>
      </c>
    </row>
    <row r="1498">
      <c r="A1498">
        <f>INDEX(resultados!$A$2:$ZZ$2290, 1492, MATCH($B$1, resultados!$A$1:$ZZ$1, 0))</f>
        <v/>
      </c>
      <c r="B1498">
        <f>INDEX(resultados!$A$2:$ZZ$2290, 1492, MATCH($B$2, resultados!$A$1:$ZZ$1, 0))</f>
        <v/>
      </c>
      <c r="C1498">
        <f>INDEX(resultados!$A$2:$ZZ$2290, 1492, MATCH($B$3, resultados!$A$1:$ZZ$1, 0))</f>
        <v/>
      </c>
    </row>
    <row r="1499">
      <c r="A1499">
        <f>INDEX(resultados!$A$2:$ZZ$2290, 1493, MATCH($B$1, resultados!$A$1:$ZZ$1, 0))</f>
        <v/>
      </c>
      <c r="B1499">
        <f>INDEX(resultados!$A$2:$ZZ$2290, 1493, MATCH($B$2, resultados!$A$1:$ZZ$1, 0))</f>
        <v/>
      </c>
      <c r="C1499">
        <f>INDEX(resultados!$A$2:$ZZ$2290, 1493, MATCH($B$3, resultados!$A$1:$ZZ$1, 0))</f>
        <v/>
      </c>
    </row>
    <row r="1500">
      <c r="A1500">
        <f>INDEX(resultados!$A$2:$ZZ$2290, 1494, MATCH($B$1, resultados!$A$1:$ZZ$1, 0))</f>
        <v/>
      </c>
      <c r="B1500">
        <f>INDEX(resultados!$A$2:$ZZ$2290, 1494, MATCH($B$2, resultados!$A$1:$ZZ$1, 0))</f>
        <v/>
      </c>
      <c r="C1500">
        <f>INDEX(resultados!$A$2:$ZZ$2290, 1494, MATCH($B$3, resultados!$A$1:$ZZ$1, 0))</f>
        <v/>
      </c>
    </row>
    <row r="1501">
      <c r="A1501">
        <f>INDEX(resultados!$A$2:$ZZ$2290, 1495, MATCH($B$1, resultados!$A$1:$ZZ$1, 0))</f>
        <v/>
      </c>
      <c r="B1501">
        <f>INDEX(resultados!$A$2:$ZZ$2290, 1495, MATCH($B$2, resultados!$A$1:$ZZ$1, 0))</f>
        <v/>
      </c>
      <c r="C1501">
        <f>INDEX(resultados!$A$2:$ZZ$2290, 1495, MATCH($B$3, resultados!$A$1:$ZZ$1, 0))</f>
        <v/>
      </c>
    </row>
    <row r="1502">
      <c r="A1502">
        <f>INDEX(resultados!$A$2:$ZZ$2290, 1496, MATCH($B$1, resultados!$A$1:$ZZ$1, 0))</f>
        <v/>
      </c>
      <c r="B1502">
        <f>INDEX(resultados!$A$2:$ZZ$2290, 1496, MATCH($B$2, resultados!$A$1:$ZZ$1, 0))</f>
        <v/>
      </c>
      <c r="C1502">
        <f>INDEX(resultados!$A$2:$ZZ$2290, 1496, MATCH($B$3, resultados!$A$1:$ZZ$1, 0))</f>
        <v/>
      </c>
    </row>
    <row r="1503">
      <c r="A1503">
        <f>INDEX(resultados!$A$2:$ZZ$2290, 1497, MATCH($B$1, resultados!$A$1:$ZZ$1, 0))</f>
        <v/>
      </c>
      <c r="B1503">
        <f>INDEX(resultados!$A$2:$ZZ$2290, 1497, MATCH($B$2, resultados!$A$1:$ZZ$1, 0))</f>
        <v/>
      </c>
      <c r="C1503">
        <f>INDEX(resultados!$A$2:$ZZ$2290, 1497, MATCH($B$3, resultados!$A$1:$ZZ$1, 0))</f>
        <v/>
      </c>
    </row>
    <row r="1504">
      <c r="A1504">
        <f>INDEX(resultados!$A$2:$ZZ$2290, 1498, MATCH($B$1, resultados!$A$1:$ZZ$1, 0))</f>
        <v/>
      </c>
      <c r="B1504">
        <f>INDEX(resultados!$A$2:$ZZ$2290, 1498, MATCH($B$2, resultados!$A$1:$ZZ$1, 0))</f>
        <v/>
      </c>
      <c r="C1504">
        <f>INDEX(resultados!$A$2:$ZZ$2290, 1498, MATCH($B$3, resultados!$A$1:$ZZ$1, 0))</f>
        <v/>
      </c>
    </row>
    <row r="1505">
      <c r="A1505">
        <f>INDEX(resultados!$A$2:$ZZ$2290, 1499, MATCH($B$1, resultados!$A$1:$ZZ$1, 0))</f>
        <v/>
      </c>
      <c r="B1505">
        <f>INDEX(resultados!$A$2:$ZZ$2290, 1499, MATCH($B$2, resultados!$A$1:$ZZ$1, 0))</f>
        <v/>
      </c>
      <c r="C1505">
        <f>INDEX(resultados!$A$2:$ZZ$2290, 1499, MATCH($B$3, resultados!$A$1:$ZZ$1, 0))</f>
        <v/>
      </c>
    </row>
    <row r="1506">
      <c r="A1506">
        <f>INDEX(resultados!$A$2:$ZZ$2290, 1500, MATCH($B$1, resultados!$A$1:$ZZ$1, 0))</f>
        <v/>
      </c>
      <c r="B1506">
        <f>INDEX(resultados!$A$2:$ZZ$2290, 1500, MATCH($B$2, resultados!$A$1:$ZZ$1, 0))</f>
        <v/>
      </c>
      <c r="C1506">
        <f>INDEX(resultados!$A$2:$ZZ$2290, 1500, MATCH($B$3, resultados!$A$1:$ZZ$1, 0))</f>
        <v/>
      </c>
    </row>
    <row r="1507">
      <c r="A1507">
        <f>INDEX(resultados!$A$2:$ZZ$2290, 1501, MATCH($B$1, resultados!$A$1:$ZZ$1, 0))</f>
        <v/>
      </c>
      <c r="B1507">
        <f>INDEX(resultados!$A$2:$ZZ$2290, 1501, MATCH($B$2, resultados!$A$1:$ZZ$1, 0))</f>
        <v/>
      </c>
      <c r="C1507">
        <f>INDEX(resultados!$A$2:$ZZ$2290, 1501, MATCH($B$3, resultados!$A$1:$ZZ$1, 0))</f>
        <v/>
      </c>
    </row>
    <row r="1508">
      <c r="A1508">
        <f>INDEX(resultados!$A$2:$ZZ$2290, 1502, MATCH($B$1, resultados!$A$1:$ZZ$1, 0))</f>
        <v/>
      </c>
      <c r="B1508">
        <f>INDEX(resultados!$A$2:$ZZ$2290, 1502, MATCH($B$2, resultados!$A$1:$ZZ$1, 0))</f>
        <v/>
      </c>
      <c r="C1508">
        <f>INDEX(resultados!$A$2:$ZZ$2290, 1502, MATCH($B$3, resultados!$A$1:$ZZ$1, 0))</f>
        <v/>
      </c>
    </row>
    <row r="1509">
      <c r="A1509">
        <f>INDEX(resultados!$A$2:$ZZ$2290, 1503, MATCH($B$1, resultados!$A$1:$ZZ$1, 0))</f>
        <v/>
      </c>
      <c r="B1509">
        <f>INDEX(resultados!$A$2:$ZZ$2290, 1503, MATCH($B$2, resultados!$A$1:$ZZ$1, 0))</f>
        <v/>
      </c>
      <c r="C1509">
        <f>INDEX(resultados!$A$2:$ZZ$2290, 1503, MATCH($B$3, resultados!$A$1:$ZZ$1, 0))</f>
        <v/>
      </c>
    </row>
    <row r="1510">
      <c r="A1510">
        <f>INDEX(resultados!$A$2:$ZZ$2290, 1504, MATCH($B$1, resultados!$A$1:$ZZ$1, 0))</f>
        <v/>
      </c>
      <c r="B1510">
        <f>INDEX(resultados!$A$2:$ZZ$2290, 1504, MATCH($B$2, resultados!$A$1:$ZZ$1, 0))</f>
        <v/>
      </c>
      <c r="C1510">
        <f>INDEX(resultados!$A$2:$ZZ$2290, 1504, MATCH($B$3, resultados!$A$1:$ZZ$1, 0))</f>
        <v/>
      </c>
    </row>
    <row r="1511">
      <c r="A1511">
        <f>INDEX(resultados!$A$2:$ZZ$2290, 1505, MATCH($B$1, resultados!$A$1:$ZZ$1, 0))</f>
        <v/>
      </c>
      <c r="B1511">
        <f>INDEX(resultados!$A$2:$ZZ$2290, 1505, MATCH($B$2, resultados!$A$1:$ZZ$1, 0))</f>
        <v/>
      </c>
      <c r="C1511">
        <f>INDEX(resultados!$A$2:$ZZ$2290, 1505, MATCH($B$3, resultados!$A$1:$ZZ$1, 0))</f>
        <v/>
      </c>
    </row>
    <row r="1512">
      <c r="A1512">
        <f>INDEX(resultados!$A$2:$ZZ$2290, 1506, MATCH($B$1, resultados!$A$1:$ZZ$1, 0))</f>
        <v/>
      </c>
      <c r="B1512">
        <f>INDEX(resultados!$A$2:$ZZ$2290, 1506, MATCH($B$2, resultados!$A$1:$ZZ$1, 0))</f>
        <v/>
      </c>
      <c r="C1512">
        <f>INDEX(resultados!$A$2:$ZZ$2290, 1506, MATCH($B$3, resultados!$A$1:$ZZ$1, 0))</f>
        <v/>
      </c>
    </row>
    <row r="1513">
      <c r="A1513">
        <f>INDEX(resultados!$A$2:$ZZ$2290, 1507, MATCH($B$1, resultados!$A$1:$ZZ$1, 0))</f>
        <v/>
      </c>
      <c r="B1513">
        <f>INDEX(resultados!$A$2:$ZZ$2290, 1507, MATCH($B$2, resultados!$A$1:$ZZ$1, 0))</f>
        <v/>
      </c>
      <c r="C1513">
        <f>INDEX(resultados!$A$2:$ZZ$2290, 1507, MATCH($B$3, resultados!$A$1:$ZZ$1, 0))</f>
        <v/>
      </c>
    </row>
    <row r="1514">
      <c r="A1514">
        <f>INDEX(resultados!$A$2:$ZZ$2290, 1508, MATCH($B$1, resultados!$A$1:$ZZ$1, 0))</f>
        <v/>
      </c>
      <c r="B1514">
        <f>INDEX(resultados!$A$2:$ZZ$2290, 1508, MATCH($B$2, resultados!$A$1:$ZZ$1, 0))</f>
        <v/>
      </c>
      <c r="C1514">
        <f>INDEX(resultados!$A$2:$ZZ$2290, 1508, MATCH($B$3, resultados!$A$1:$ZZ$1, 0))</f>
        <v/>
      </c>
    </row>
    <row r="1515">
      <c r="A1515">
        <f>INDEX(resultados!$A$2:$ZZ$2290, 1509, MATCH($B$1, resultados!$A$1:$ZZ$1, 0))</f>
        <v/>
      </c>
      <c r="B1515">
        <f>INDEX(resultados!$A$2:$ZZ$2290, 1509, MATCH($B$2, resultados!$A$1:$ZZ$1, 0))</f>
        <v/>
      </c>
      <c r="C1515">
        <f>INDEX(resultados!$A$2:$ZZ$2290, 1509, MATCH($B$3, resultados!$A$1:$ZZ$1, 0))</f>
        <v/>
      </c>
    </row>
    <row r="1516">
      <c r="A1516">
        <f>INDEX(resultados!$A$2:$ZZ$2290, 1510, MATCH($B$1, resultados!$A$1:$ZZ$1, 0))</f>
        <v/>
      </c>
      <c r="B1516">
        <f>INDEX(resultados!$A$2:$ZZ$2290, 1510, MATCH($B$2, resultados!$A$1:$ZZ$1, 0))</f>
        <v/>
      </c>
      <c r="C1516">
        <f>INDEX(resultados!$A$2:$ZZ$2290, 1510, MATCH($B$3, resultados!$A$1:$ZZ$1, 0))</f>
        <v/>
      </c>
    </row>
    <row r="1517">
      <c r="A1517">
        <f>INDEX(resultados!$A$2:$ZZ$2290, 1511, MATCH($B$1, resultados!$A$1:$ZZ$1, 0))</f>
        <v/>
      </c>
      <c r="B1517">
        <f>INDEX(resultados!$A$2:$ZZ$2290, 1511, MATCH($B$2, resultados!$A$1:$ZZ$1, 0))</f>
        <v/>
      </c>
      <c r="C1517">
        <f>INDEX(resultados!$A$2:$ZZ$2290, 1511, MATCH($B$3, resultados!$A$1:$ZZ$1, 0))</f>
        <v/>
      </c>
    </row>
    <row r="1518">
      <c r="A1518">
        <f>INDEX(resultados!$A$2:$ZZ$2290, 1512, MATCH($B$1, resultados!$A$1:$ZZ$1, 0))</f>
        <v/>
      </c>
      <c r="B1518">
        <f>INDEX(resultados!$A$2:$ZZ$2290, 1512, MATCH($B$2, resultados!$A$1:$ZZ$1, 0))</f>
        <v/>
      </c>
      <c r="C1518">
        <f>INDEX(resultados!$A$2:$ZZ$2290, 1512, MATCH($B$3, resultados!$A$1:$ZZ$1, 0))</f>
        <v/>
      </c>
    </row>
    <row r="1519">
      <c r="A1519">
        <f>INDEX(resultados!$A$2:$ZZ$2290, 1513, MATCH($B$1, resultados!$A$1:$ZZ$1, 0))</f>
        <v/>
      </c>
      <c r="B1519">
        <f>INDEX(resultados!$A$2:$ZZ$2290, 1513, MATCH($B$2, resultados!$A$1:$ZZ$1, 0))</f>
        <v/>
      </c>
      <c r="C1519">
        <f>INDEX(resultados!$A$2:$ZZ$2290, 1513, MATCH($B$3, resultados!$A$1:$ZZ$1, 0))</f>
        <v/>
      </c>
    </row>
    <row r="1520">
      <c r="A1520">
        <f>INDEX(resultados!$A$2:$ZZ$2290, 1514, MATCH($B$1, resultados!$A$1:$ZZ$1, 0))</f>
        <v/>
      </c>
      <c r="B1520">
        <f>INDEX(resultados!$A$2:$ZZ$2290, 1514, MATCH($B$2, resultados!$A$1:$ZZ$1, 0))</f>
        <v/>
      </c>
      <c r="C1520">
        <f>INDEX(resultados!$A$2:$ZZ$2290, 1514, MATCH($B$3, resultados!$A$1:$ZZ$1, 0))</f>
        <v/>
      </c>
    </row>
    <row r="1521">
      <c r="A1521">
        <f>INDEX(resultados!$A$2:$ZZ$2290, 1515, MATCH($B$1, resultados!$A$1:$ZZ$1, 0))</f>
        <v/>
      </c>
      <c r="B1521">
        <f>INDEX(resultados!$A$2:$ZZ$2290, 1515, MATCH($B$2, resultados!$A$1:$ZZ$1, 0))</f>
        <v/>
      </c>
      <c r="C1521">
        <f>INDEX(resultados!$A$2:$ZZ$2290, 1515, MATCH($B$3, resultados!$A$1:$ZZ$1, 0))</f>
        <v/>
      </c>
    </row>
    <row r="1522">
      <c r="A1522">
        <f>INDEX(resultados!$A$2:$ZZ$2290, 1516, MATCH($B$1, resultados!$A$1:$ZZ$1, 0))</f>
        <v/>
      </c>
      <c r="B1522">
        <f>INDEX(resultados!$A$2:$ZZ$2290, 1516, MATCH($B$2, resultados!$A$1:$ZZ$1, 0))</f>
        <v/>
      </c>
      <c r="C1522">
        <f>INDEX(resultados!$A$2:$ZZ$2290, 1516, MATCH($B$3, resultados!$A$1:$ZZ$1, 0))</f>
        <v/>
      </c>
    </row>
    <row r="1523">
      <c r="A1523">
        <f>INDEX(resultados!$A$2:$ZZ$2290, 1517, MATCH($B$1, resultados!$A$1:$ZZ$1, 0))</f>
        <v/>
      </c>
      <c r="B1523">
        <f>INDEX(resultados!$A$2:$ZZ$2290, 1517, MATCH($B$2, resultados!$A$1:$ZZ$1, 0))</f>
        <v/>
      </c>
      <c r="C1523">
        <f>INDEX(resultados!$A$2:$ZZ$2290, 1517, MATCH($B$3, resultados!$A$1:$ZZ$1, 0))</f>
        <v/>
      </c>
    </row>
    <row r="1524">
      <c r="A1524">
        <f>INDEX(resultados!$A$2:$ZZ$2290, 1518, MATCH($B$1, resultados!$A$1:$ZZ$1, 0))</f>
        <v/>
      </c>
      <c r="B1524">
        <f>INDEX(resultados!$A$2:$ZZ$2290, 1518, MATCH($B$2, resultados!$A$1:$ZZ$1, 0))</f>
        <v/>
      </c>
      <c r="C1524">
        <f>INDEX(resultados!$A$2:$ZZ$2290, 1518, MATCH($B$3, resultados!$A$1:$ZZ$1, 0))</f>
        <v/>
      </c>
    </row>
    <row r="1525">
      <c r="A1525">
        <f>INDEX(resultados!$A$2:$ZZ$2290, 1519, MATCH($B$1, resultados!$A$1:$ZZ$1, 0))</f>
        <v/>
      </c>
      <c r="B1525">
        <f>INDEX(resultados!$A$2:$ZZ$2290, 1519, MATCH($B$2, resultados!$A$1:$ZZ$1, 0))</f>
        <v/>
      </c>
      <c r="C1525">
        <f>INDEX(resultados!$A$2:$ZZ$2290, 1519, MATCH($B$3, resultados!$A$1:$ZZ$1, 0))</f>
        <v/>
      </c>
    </row>
    <row r="1526">
      <c r="A1526">
        <f>INDEX(resultados!$A$2:$ZZ$2290, 1520, MATCH($B$1, resultados!$A$1:$ZZ$1, 0))</f>
        <v/>
      </c>
      <c r="B1526">
        <f>INDEX(resultados!$A$2:$ZZ$2290, 1520, MATCH($B$2, resultados!$A$1:$ZZ$1, 0))</f>
        <v/>
      </c>
      <c r="C1526">
        <f>INDEX(resultados!$A$2:$ZZ$2290, 1520, MATCH($B$3, resultados!$A$1:$ZZ$1, 0))</f>
        <v/>
      </c>
    </row>
    <row r="1527">
      <c r="A1527">
        <f>INDEX(resultados!$A$2:$ZZ$2290, 1521, MATCH($B$1, resultados!$A$1:$ZZ$1, 0))</f>
        <v/>
      </c>
      <c r="B1527">
        <f>INDEX(resultados!$A$2:$ZZ$2290, 1521, MATCH($B$2, resultados!$A$1:$ZZ$1, 0))</f>
        <v/>
      </c>
      <c r="C1527">
        <f>INDEX(resultados!$A$2:$ZZ$2290, 1521, MATCH($B$3, resultados!$A$1:$ZZ$1, 0))</f>
        <v/>
      </c>
    </row>
    <row r="1528">
      <c r="A1528">
        <f>INDEX(resultados!$A$2:$ZZ$2290, 1522, MATCH($B$1, resultados!$A$1:$ZZ$1, 0))</f>
        <v/>
      </c>
      <c r="B1528">
        <f>INDEX(resultados!$A$2:$ZZ$2290, 1522, MATCH($B$2, resultados!$A$1:$ZZ$1, 0))</f>
        <v/>
      </c>
      <c r="C1528">
        <f>INDEX(resultados!$A$2:$ZZ$2290, 1522, MATCH($B$3, resultados!$A$1:$ZZ$1, 0))</f>
        <v/>
      </c>
    </row>
    <row r="1529">
      <c r="A1529">
        <f>INDEX(resultados!$A$2:$ZZ$2290, 1523, MATCH($B$1, resultados!$A$1:$ZZ$1, 0))</f>
        <v/>
      </c>
      <c r="B1529">
        <f>INDEX(resultados!$A$2:$ZZ$2290, 1523, MATCH($B$2, resultados!$A$1:$ZZ$1, 0))</f>
        <v/>
      </c>
      <c r="C1529">
        <f>INDEX(resultados!$A$2:$ZZ$2290, 1523, MATCH($B$3, resultados!$A$1:$ZZ$1, 0))</f>
        <v/>
      </c>
    </row>
    <row r="1530">
      <c r="A1530">
        <f>INDEX(resultados!$A$2:$ZZ$2290, 1524, MATCH($B$1, resultados!$A$1:$ZZ$1, 0))</f>
        <v/>
      </c>
      <c r="B1530">
        <f>INDEX(resultados!$A$2:$ZZ$2290, 1524, MATCH($B$2, resultados!$A$1:$ZZ$1, 0))</f>
        <v/>
      </c>
      <c r="C1530">
        <f>INDEX(resultados!$A$2:$ZZ$2290, 1524, MATCH($B$3, resultados!$A$1:$ZZ$1, 0))</f>
        <v/>
      </c>
    </row>
    <row r="1531">
      <c r="A1531">
        <f>INDEX(resultados!$A$2:$ZZ$2290, 1525, MATCH($B$1, resultados!$A$1:$ZZ$1, 0))</f>
        <v/>
      </c>
      <c r="B1531">
        <f>INDEX(resultados!$A$2:$ZZ$2290, 1525, MATCH($B$2, resultados!$A$1:$ZZ$1, 0))</f>
        <v/>
      </c>
      <c r="C1531">
        <f>INDEX(resultados!$A$2:$ZZ$2290, 1525, MATCH($B$3, resultados!$A$1:$ZZ$1, 0))</f>
        <v/>
      </c>
    </row>
    <row r="1532">
      <c r="A1532">
        <f>INDEX(resultados!$A$2:$ZZ$2290, 1526, MATCH($B$1, resultados!$A$1:$ZZ$1, 0))</f>
        <v/>
      </c>
      <c r="B1532">
        <f>INDEX(resultados!$A$2:$ZZ$2290, 1526, MATCH($B$2, resultados!$A$1:$ZZ$1, 0))</f>
        <v/>
      </c>
      <c r="C1532">
        <f>INDEX(resultados!$A$2:$ZZ$2290, 1526, MATCH($B$3, resultados!$A$1:$ZZ$1, 0))</f>
        <v/>
      </c>
    </row>
    <row r="1533">
      <c r="A1533">
        <f>INDEX(resultados!$A$2:$ZZ$2290, 1527, MATCH($B$1, resultados!$A$1:$ZZ$1, 0))</f>
        <v/>
      </c>
      <c r="B1533">
        <f>INDEX(resultados!$A$2:$ZZ$2290, 1527, MATCH($B$2, resultados!$A$1:$ZZ$1, 0))</f>
        <v/>
      </c>
      <c r="C1533">
        <f>INDEX(resultados!$A$2:$ZZ$2290, 1527, MATCH($B$3, resultados!$A$1:$ZZ$1, 0))</f>
        <v/>
      </c>
    </row>
    <row r="1534">
      <c r="A1534">
        <f>INDEX(resultados!$A$2:$ZZ$2290, 1528, MATCH($B$1, resultados!$A$1:$ZZ$1, 0))</f>
        <v/>
      </c>
      <c r="B1534">
        <f>INDEX(resultados!$A$2:$ZZ$2290, 1528, MATCH($B$2, resultados!$A$1:$ZZ$1, 0))</f>
        <v/>
      </c>
      <c r="C1534">
        <f>INDEX(resultados!$A$2:$ZZ$2290, 1528, MATCH($B$3, resultados!$A$1:$ZZ$1, 0))</f>
        <v/>
      </c>
    </row>
    <row r="1535">
      <c r="A1535">
        <f>INDEX(resultados!$A$2:$ZZ$2290, 1529, MATCH($B$1, resultados!$A$1:$ZZ$1, 0))</f>
        <v/>
      </c>
      <c r="B1535">
        <f>INDEX(resultados!$A$2:$ZZ$2290, 1529, MATCH($B$2, resultados!$A$1:$ZZ$1, 0))</f>
        <v/>
      </c>
      <c r="C1535">
        <f>INDEX(resultados!$A$2:$ZZ$2290, 1529, MATCH($B$3, resultados!$A$1:$ZZ$1, 0))</f>
        <v/>
      </c>
    </row>
    <row r="1536">
      <c r="A1536">
        <f>INDEX(resultados!$A$2:$ZZ$2290, 1530, MATCH($B$1, resultados!$A$1:$ZZ$1, 0))</f>
        <v/>
      </c>
      <c r="B1536">
        <f>INDEX(resultados!$A$2:$ZZ$2290, 1530, MATCH($B$2, resultados!$A$1:$ZZ$1, 0))</f>
        <v/>
      </c>
      <c r="C1536">
        <f>INDEX(resultados!$A$2:$ZZ$2290, 1530, MATCH($B$3, resultados!$A$1:$ZZ$1, 0))</f>
        <v/>
      </c>
    </row>
    <row r="1537">
      <c r="A1537">
        <f>INDEX(resultados!$A$2:$ZZ$2290, 1531, MATCH($B$1, resultados!$A$1:$ZZ$1, 0))</f>
        <v/>
      </c>
      <c r="B1537">
        <f>INDEX(resultados!$A$2:$ZZ$2290, 1531, MATCH($B$2, resultados!$A$1:$ZZ$1, 0))</f>
        <v/>
      </c>
      <c r="C1537">
        <f>INDEX(resultados!$A$2:$ZZ$2290, 1531, MATCH($B$3, resultados!$A$1:$ZZ$1, 0))</f>
        <v/>
      </c>
    </row>
    <row r="1538">
      <c r="A1538">
        <f>INDEX(resultados!$A$2:$ZZ$2290, 1532, MATCH($B$1, resultados!$A$1:$ZZ$1, 0))</f>
        <v/>
      </c>
      <c r="B1538">
        <f>INDEX(resultados!$A$2:$ZZ$2290, 1532, MATCH($B$2, resultados!$A$1:$ZZ$1, 0))</f>
        <v/>
      </c>
      <c r="C1538">
        <f>INDEX(resultados!$A$2:$ZZ$2290, 1532, MATCH($B$3, resultados!$A$1:$ZZ$1, 0))</f>
        <v/>
      </c>
    </row>
    <row r="1539">
      <c r="A1539">
        <f>INDEX(resultados!$A$2:$ZZ$2290, 1533, MATCH($B$1, resultados!$A$1:$ZZ$1, 0))</f>
        <v/>
      </c>
      <c r="B1539">
        <f>INDEX(resultados!$A$2:$ZZ$2290, 1533, MATCH($B$2, resultados!$A$1:$ZZ$1, 0))</f>
        <v/>
      </c>
      <c r="C1539">
        <f>INDEX(resultados!$A$2:$ZZ$2290, 1533, MATCH($B$3, resultados!$A$1:$ZZ$1, 0))</f>
        <v/>
      </c>
    </row>
    <row r="1540">
      <c r="A1540">
        <f>INDEX(resultados!$A$2:$ZZ$2290, 1534, MATCH($B$1, resultados!$A$1:$ZZ$1, 0))</f>
        <v/>
      </c>
      <c r="B1540">
        <f>INDEX(resultados!$A$2:$ZZ$2290, 1534, MATCH($B$2, resultados!$A$1:$ZZ$1, 0))</f>
        <v/>
      </c>
      <c r="C1540">
        <f>INDEX(resultados!$A$2:$ZZ$2290, 1534, MATCH($B$3, resultados!$A$1:$ZZ$1, 0))</f>
        <v/>
      </c>
    </row>
    <row r="1541">
      <c r="A1541">
        <f>INDEX(resultados!$A$2:$ZZ$2290, 1535, MATCH($B$1, resultados!$A$1:$ZZ$1, 0))</f>
        <v/>
      </c>
      <c r="B1541">
        <f>INDEX(resultados!$A$2:$ZZ$2290, 1535, MATCH($B$2, resultados!$A$1:$ZZ$1, 0))</f>
        <v/>
      </c>
      <c r="C1541">
        <f>INDEX(resultados!$A$2:$ZZ$2290, 1535, MATCH($B$3, resultados!$A$1:$ZZ$1, 0))</f>
        <v/>
      </c>
    </row>
    <row r="1542">
      <c r="A1542">
        <f>INDEX(resultados!$A$2:$ZZ$2290, 1536, MATCH($B$1, resultados!$A$1:$ZZ$1, 0))</f>
        <v/>
      </c>
      <c r="B1542">
        <f>INDEX(resultados!$A$2:$ZZ$2290, 1536, MATCH($B$2, resultados!$A$1:$ZZ$1, 0))</f>
        <v/>
      </c>
      <c r="C1542">
        <f>INDEX(resultados!$A$2:$ZZ$2290, 1536, MATCH($B$3, resultados!$A$1:$ZZ$1, 0))</f>
        <v/>
      </c>
    </row>
    <row r="1543">
      <c r="A1543">
        <f>INDEX(resultados!$A$2:$ZZ$2290, 1537, MATCH($B$1, resultados!$A$1:$ZZ$1, 0))</f>
        <v/>
      </c>
      <c r="B1543">
        <f>INDEX(resultados!$A$2:$ZZ$2290, 1537, MATCH($B$2, resultados!$A$1:$ZZ$1, 0))</f>
        <v/>
      </c>
      <c r="C1543">
        <f>INDEX(resultados!$A$2:$ZZ$2290, 1537, MATCH($B$3, resultados!$A$1:$ZZ$1, 0))</f>
        <v/>
      </c>
    </row>
    <row r="1544">
      <c r="A1544">
        <f>INDEX(resultados!$A$2:$ZZ$2290, 1538, MATCH($B$1, resultados!$A$1:$ZZ$1, 0))</f>
        <v/>
      </c>
      <c r="B1544">
        <f>INDEX(resultados!$A$2:$ZZ$2290, 1538, MATCH($B$2, resultados!$A$1:$ZZ$1, 0))</f>
        <v/>
      </c>
      <c r="C1544">
        <f>INDEX(resultados!$A$2:$ZZ$2290, 1538, MATCH($B$3, resultados!$A$1:$ZZ$1, 0))</f>
        <v/>
      </c>
    </row>
    <row r="1545">
      <c r="A1545">
        <f>INDEX(resultados!$A$2:$ZZ$2290, 1539, MATCH($B$1, resultados!$A$1:$ZZ$1, 0))</f>
        <v/>
      </c>
      <c r="B1545">
        <f>INDEX(resultados!$A$2:$ZZ$2290, 1539, MATCH($B$2, resultados!$A$1:$ZZ$1, 0))</f>
        <v/>
      </c>
      <c r="C1545">
        <f>INDEX(resultados!$A$2:$ZZ$2290, 1539, MATCH($B$3, resultados!$A$1:$ZZ$1, 0))</f>
        <v/>
      </c>
    </row>
    <row r="1546">
      <c r="A1546">
        <f>INDEX(resultados!$A$2:$ZZ$2290, 1540, MATCH($B$1, resultados!$A$1:$ZZ$1, 0))</f>
        <v/>
      </c>
      <c r="B1546">
        <f>INDEX(resultados!$A$2:$ZZ$2290, 1540, MATCH($B$2, resultados!$A$1:$ZZ$1, 0))</f>
        <v/>
      </c>
      <c r="C1546">
        <f>INDEX(resultados!$A$2:$ZZ$2290, 1540, MATCH($B$3, resultados!$A$1:$ZZ$1, 0))</f>
        <v/>
      </c>
    </row>
    <row r="1547">
      <c r="A1547">
        <f>INDEX(resultados!$A$2:$ZZ$2290, 1541, MATCH($B$1, resultados!$A$1:$ZZ$1, 0))</f>
        <v/>
      </c>
      <c r="B1547">
        <f>INDEX(resultados!$A$2:$ZZ$2290, 1541, MATCH($B$2, resultados!$A$1:$ZZ$1, 0))</f>
        <v/>
      </c>
      <c r="C1547">
        <f>INDEX(resultados!$A$2:$ZZ$2290, 1541, MATCH($B$3, resultados!$A$1:$ZZ$1, 0))</f>
        <v/>
      </c>
    </row>
    <row r="1548">
      <c r="A1548">
        <f>INDEX(resultados!$A$2:$ZZ$2290, 1542, MATCH($B$1, resultados!$A$1:$ZZ$1, 0))</f>
        <v/>
      </c>
      <c r="B1548">
        <f>INDEX(resultados!$A$2:$ZZ$2290, 1542, MATCH($B$2, resultados!$A$1:$ZZ$1, 0))</f>
        <v/>
      </c>
      <c r="C1548">
        <f>INDEX(resultados!$A$2:$ZZ$2290, 1542, MATCH($B$3, resultados!$A$1:$ZZ$1, 0))</f>
        <v/>
      </c>
    </row>
    <row r="1549">
      <c r="A1549">
        <f>INDEX(resultados!$A$2:$ZZ$2290, 1543, MATCH($B$1, resultados!$A$1:$ZZ$1, 0))</f>
        <v/>
      </c>
      <c r="B1549">
        <f>INDEX(resultados!$A$2:$ZZ$2290, 1543, MATCH($B$2, resultados!$A$1:$ZZ$1, 0))</f>
        <v/>
      </c>
      <c r="C1549">
        <f>INDEX(resultados!$A$2:$ZZ$2290, 1543, MATCH($B$3, resultados!$A$1:$ZZ$1, 0))</f>
        <v/>
      </c>
    </row>
    <row r="1550">
      <c r="A1550">
        <f>INDEX(resultados!$A$2:$ZZ$2290, 1544, MATCH($B$1, resultados!$A$1:$ZZ$1, 0))</f>
        <v/>
      </c>
      <c r="B1550">
        <f>INDEX(resultados!$A$2:$ZZ$2290, 1544, MATCH($B$2, resultados!$A$1:$ZZ$1, 0))</f>
        <v/>
      </c>
      <c r="C1550">
        <f>INDEX(resultados!$A$2:$ZZ$2290, 1544, MATCH($B$3, resultados!$A$1:$ZZ$1, 0))</f>
        <v/>
      </c>
    </row>
    <row r="1551">
      <c r="A1551">
        <f>INDEX(resultados!$A$2:$ZZ$2290, 1545, MATCH($B$1, resultados!$A$1:$ZZ$1, 0))</f>
        <v/>
      </c>
      <c r="B1551">
        <f>INDEX(resultados!$A$2:$ZZ$2290, 1545, MATCH($B$2, resultados!$A$1:$ZZ$1, 0))</f>
        <v/>
      </c>
      <c r="C1551">
        <f>INDEX(resultados!$A$2:$ZZ$2290, 1545, MATCH($B$3, resultados!$A$1:$ZZ$1, 0))</f>
        <v/>
      </c>
    </row>
    <row r="1552">
      <c r="A1552">
        <f>INDEX(resultados!$A$2:$ZZ$2290, 1546, MATCH($B$1, resultados!$A$1:$ZZ$1, 0))</f>
        <v/>
      </c>
      <c r="B1552">
        <f>INDEX(resultados!$A$2:$ZZ$2290, 1546, MATCH($B$2, resultados!$A$1:$ZZ$1, 0))</f>
        <v/>
      </c>
      <c r="C1552">
        <f>INDEX(resultados!$A$2:$ZZ$2290, 1546, MATCH($B$3, resultados!$A$1:$ZZ$1, 0))</f>
        <v/>
      </c>
    </row>
    <row r="1553">
      <c r="A1553">
        <f>INDEX(resultados!$A$2:$ZZ$2290, 1547, MATCH($B$1, resultados!$A$1:$ZZ$1, 0))</f>
        <v/>
      </c>
      <c r="B1553">
        <f>INDEX(resultados!$A$2:$ZZ$2290, 1547, MATCH($B$2, resultados!$A$1:$ZZ$1, 0))</f>
        <v/>
      </c>
      <c r="C1553">
        <f>INDEX(resultados!$A$2:$ZZ$2290, 1547, MATCH($B$3, resultados!$A$1:$ZZ$1, 0))</f>
        <v/>
      </c>
    </row>
    <row r="1554">
      <c r="A1554">
        <f>INDEX(resultados!$A$2:$ZZ$2290, 1548, MATCH($B$1, resultados!$A$1:$ZZ$1, 0))</f>
        <v/>
      </c>
      <c r="B1554">
        <f>INDEX(resultados!$A$2:$ZZ$2290, 1548, MATCH($B$2, resultados!$A$1:$ZZ$1, 0))</f>
        <v/>
      </c>
      <c r="C1554">
        <f>INDEX(resultados!$A$2:$ZZ$2290, 1548, MATCH($B$3, resultados!$A$1:$ZZ$1, 0))</f>
        <v/>
      </c>
    </row>
    <row r="1555">
      <c r="A1555">
        <f>INDEX(resultados!$A$2:$ZZ$2290, 1549, MATCH($B$1, resultados!$A$1:$ZZ$1, 0))</f>
        <v/>
      </c>
      <c r="B1555">
        <f>INDEX(resultados!$A$2:$ZZ$2290, 1549, MATCH($B$2, resultados!$A$1:$ZZ$1, 0))</f>
        <v/>
      </c>
      <c r="C1555">
        <f>INDEX(resultados!$A$2:$ZZ$2290, 1549, MATCH($B$3, resultados!$A$1:$ZZ$1, 0))</f>
        <v/>
      </c>
    </row>
    <row r="1556">
      <c r="A1556">
        <f>INDEX(resultados!$A$2:$ZZ$2290, 1550, MATCH($B$1, resultados!$A$1:$ZZ$1, 0))</f>
        <v/>
      </c>
      <c r="B1556">
        <f>INDEX(resultados!$A$2:$ZZ$2290, 1550, MATCH($B$2, resultados!$A$1:$ZZ$1, 0))</f>
        <v/>
      </c>
      <c r="C1556">
        <f>INDEX(resultados!$A$2:$ZZ$2290, 1550, MATCH($B$3, resultados!$A$1:$ZZ$1, 0))</f>
        <v/>
      </c>
    </row>
    <row r="1557">
      <c r="A1557">
        <f>INDEX(resultados!$A$2:$ZZ$2290, 1551, MATCH($B$1, resultados!$A$1:$ZZ$1, 0))</f>
        <v/>
      </c>
      <c r="B1557">
        <f>INDEX(resultados!$A$2:$ZZ$2290, 1551, MATCH($B$2, resultados!$A$1:$ZZ$1, 0))</f>
        <v/>
      </c>
      <c r="C1557">
        <f>INDEX(resultados!$A$2:$ZZ$2290, 1551, MATCH($B$3, resultados!$A$1:$ZZ$1, 0))</f>
        <v/>
      </c>
    </row>
    <row r="1558">
      <c r="A1558">
        <f>INDEX(resultados!$A$2:$ZZ$2290, 1552, MATCH($B$1, resultados!$A$1:$ZZ$1, 0))</f>
        <v/>
      </c>
      <c r="B1558">
        <f>INDEX(resultados!$A$2:$ZZ$2290, 1552, MATCH($B$2, resultados!$A$1:$ZZ$1, 0))</f>
        <v/>
      </c>
      <c r="C1558">
        <f>INDEX(resultados!$A$2:$ZZ$2290, 1552, MATCH($B$3, resultados!$A$1:$ZZ$1, 0))</f>
        <v/>
      </c>
    </row>
    <row r="1559">
      <c r="A1559">
        <f>INDEX(resultados!$A$2:$ZZ$2290, 1553, MATCH($B$1, resultados!$A$1:$ZZ$1, 0))</f>
        <v/>
      </c>
      <c r="B1559">
        <f>INDEX(resultados!$A$2:$ZZ$2290, 1553, MATCH($B$2, resultados!$A$1:$ZZ$1, 0))</f>
        <v/>
      </c>
      <c r="C1559">
        <f>INDEX(resultados!$A$2:$ZZ$2290, 1553, MATCH($B$3, resultados!$A$1:$ZZ$1, 0))</f>
        <v/>
      </c>
    </row>
    <row r="1560">
      <c r="A1560">
        <f>INDEX(resultados!$A$2:$ZZ$2290, 1554, MATCH($B$1, resultados!$A$1:$ZZ$1, 0))</f>
        <v/>
      </c>
      <c r="B1560">
        <f>INDEX(resultados!$A$2:$ZZ$2290, 1554, MATCH($B$2, resultados!$A$1:$ZZ$1, 0))</f>
        <v/>
      </c>
      <c r="C1560">
        <f>INDEX(resultados!$A$2:$ZZ$2290, 1554, MATCH($B$3, resultados!$A$1:$ZZ$1, 0))</f>
        <v/>
      </c>
    </row>
    <row r="1561">
      <c r="A1561">
        <f>INDEX(resultados!$A$2:$ZZ$2290, 1555, MATCH($B$1, resultados!$A$1:$ZZ$1, 0))</f>
        <v/>
      </c>
      <c r="B1561">
        <f>INDEX(resultados!$A$2:$ZZ$2290, 1555, MATCH($B$2, resultados!$A$1:$ZZ$1, 0))</f>
        <v/>
      </c>
      <c r="C1561">
        <f>INDEX(resultados!$A$2:$ZZ$2290, 1555, MATCH($B$3, resultados!$A$1:$ZZ$1, 0))</f>
        <v/>
      </c>
    </row>
    <row r="1562">
      <c r="A1562">
        <f>INDEX(resultados!$A$2:$ZZ$2290, 1556, MATCH($B$1, resultados!$A$1:$ZZ$1, 0))</f>
        <v/>
      </c>
      <c r="B1562">
        <f>INDEX(resultados!$A$2:$ZZ$2290, 1556, MATCH($B$2, resultados!$A$1:$ZZ$1, 0))</f>
        <v/>
      </c>
      <c r="C1562">
        <f>INDEX(resultados!$A$2:$ZZ$2290, 1556, MATCH($B$3, resultados!$A$1:$ZZ$1, 0))</f>
        <v/>
      </c>
    </row>
    <row r="1563">
      <c r="A1563">
        <f>INDEX(resultados!$A$2:$ZZ$2290, 1557, MATCH($B$1, resultados!$A$1:$ZZ$1, 0))</f>
        <v/>
      </c>
      <c r="B1563">
        <f>INDEX(resultados!$A$2:$ZZ$2290, 1557, MATCH($B$2, resultados!$A$1:$ZZ$1, 0))</f>
        <v/>
      </c>
      <c r="C1563">
        <f>INDEX(resultados!$A$2:$ZZ$2290, 1557, MATCH($B$3, resultados!$A$1:$ZZ$1, 0))</f>
        <v/>
      </c>
    </row>
    <row r="1564">
      <c r="A1564">
        <f>INDEX(resultados!$A$2:$ZZ$2290, 1558, MATCH($B$1, resultados!$A$1:$ZZ$1, 0))</f>
        <v/>
      </c>
      <c r="B1564">
        <f>INDEX(resultados!$A$2:$ZZ$2290, 1558, MATCH($B$2, resultados!$A$1:$ZZ$1, 0))</f>
        <v/>
      </c>
      <c r="C1564">
        <f>INDEX(resultados!$A$2:$ZZ$2290, 1558, MATCH($B$3, resultados!$A$1:$ZZ$1, 0))</f>
        <v/>
      </c>
    </row>
    <row r="1565">
      <c r="A1565">
        <f>INDEX(resultados!$A$2:$ZZ$2290, 1559, MATCH($B$1, resultados!$A$1:$ZZ$1, 0))</f>
        <v/>
      </c>
      <c r="B1565">
        <f>INDEX(resultados!$A$2:$ZZ$2290, 1559, MATCH($B$2, resultados!$A$1:$ZZ$1, 0))</f>
        <v/>
      </c>
      <c r="C1565">
        <f>INDEX(resultados!$A$2:$ZZ$2290, 1559, MATCH($B$3, resultados!$A$1:$ZZ$1, 0))</f>
        <v/>
      </c>
    </row>
    <row r="1566">
      <c r="A1566">
        <f>INDEX(resultados!$A$2:$ZZ$2290, 1560, MATCH($B$1, resultados!$A$1:$ZZ$1, 0))</f>
        <v/>
      </c>
      <c r="B1566">
        <f>INDEX(resultados!$A$2:$ZZ$2290, 1560, MATCH($B$2, resultados!$A$1:$ZZ$1, 0))</f>
        <v/>
      </c>
      <c r="C1566">
        <f>INDEX(resultados!$A$2:$ZZ$2290, 1560, MATCH($B$3, resultados!$A$1:$ZZ$1, 0))</f>
        <v/>
      </c>
    </row>
    <row r="1567">
      <c r="A1567">
        <f>INDEX(resultados!$A$2:$ZZ$2290, 1561, MATCH($B$1, resultados!$A$1:$ZZ$1, 0))</f>
        <v/>
      </c>
      <c r="B1567">
        <f>INDEX(resultados!$A$2:$ZZ$2290, 1561, MATCH($B$2, resultados!$A$1:$ZZ$1, 0))</f>
        <v/>
      </c>
      <c r="C1567">
        <f>INDEX(resultados!$A$2:$ZZ$2290, 1561, MATCH($B$3, resultados!$A$1:$ZZ$1, 0))</f>
        <v/>
      </c>
    </row>
    <row r="1568">
      <c r="A1568">
        <f>INDEX(resultados!$A$2:$ZZ$2290, 1562, MATCH($B$1, resultados!$A$1:$ZZ$1, 0))</f>
        <v/>
      </c>
      <c r="B1568">
        <f>INDEX(resultados!$A$2:$ZZ$2290, 1562, MATCH($B$2, resultados!$A$1:$ZZ$1, 0))</f>
        <v/>
      </c>
      <c r="C1568">
        <f>INDEX(resultados!$A$2:$ZZ$2290, 1562, MATCH($B$3, resultados!$A$1:$ZZ$1, 0))</f>
        <v/>
      </c>
    </row>
    <row r="1569">
      <c r="A1569">
        <f>INDEX(resultados!$A$2:$ZZ$2290, 1563, MATCH($B$1, resultados!$A$1:$ZZ$1, 0))</f>
        <v/>
      </c>
      <c r="B1569">
        <f>INDEX(resultados!$A$2:$ZZ$2290, 1563, MATCH($B$2, resultados!$A$1:$ZZ$1, 0))</f>
        <v/>
      </c>
      <c r="C1569">
        <f>INDEX(resultados!$A$2:$ZZ$2290, 1563, MATCH($B$3, resultados!$A$1:$ZZ$1, 0))</f>
        <v/>
      </c>
    </row>
    <row r="1570">
      <c r="A1570">
        <f>INDEX(resultados!$A$2:$ZZ$2290, 1564, MATCH($B$1, resultados!$A$1:$ZZ$1, 0))</f>
        <v/>
      </c>
      <c r="B1570">
        <f>INDEX(resultados!$A$2:$ZZ$2290, 1564, MATCH($B$2, resultados!$A$1:$ZZ$1, 0))</f>
        <v/>
      </c>
      <c r="C1570">
        <f>INDEX(resultados!$A$2:$ZZ$2290, 1564, MATCH($B$3, resultados!$A$1:$ZZ$1, 0))</f>
        <v/>
      </c>
    </row>
    <row r="1571">
      <c r="A1571">
        <f>INDEX(resultados!$A$2:$ZZ$2290, 1565, MATCH($B$1, resultados!$A$1:$ZZ$1, 0))</f>
        <v/>
      </c>
      <c r="B1571">
        <f>INDEX(resultados!$A$2:$ZZ$2290, 1565, MATCH($B$2, resultados!$A$1:$ZZ$1, 0))</f>
        <v/>
      </c>
      <c r="C1571">
        <f>INDEX(resultados!$A$2:$ZZ$2290, 1565, MATCH($B$3, resultados!$A$1:$ZZ$1, 0))</f>
        <v/>
      </c>
    </row>
    <row r="1572">
      <c r="A1572">
        <f>INDEX(resultados!$A$2:$ZZ$2290, 1566, MATCH($B$1, resultados!$A$1:$ZZ$1, 0))</f>
        <v/>
      </c>
      <c r="B1572">
        <f>INDEX(resultados!$A$2:$ZZ$2290, 1566, MATCH($B$2, resultados!$A$1:$ZZ$1, 0))</f>
        <v/>
      </c>
      <c r="C1572">
        <f>INDEX(resultados!$A$2:$ZZ$2290, 1566, MATCH($B$3, resultados!$A$1:$ZZ$1, 0))</f>
        <v/>
      </c>
    </row>
    <row r="1573">
      <c r="A1573">
        <f>INDEX(resultados!$A$2:$ZZ$2290, 1567, MATCH($B$1, resultados!$A$1:$ZZ$1, 0))</f>
        <v/>
      </c>
      <c r="B1573">
        <f>INDEX(resultados!$A$2:$ZZ$2290, 1567, MATCH($B$2, resultados!$A$1:$ZZ$1, 0))</f>
        <v/>
      </c>
      <c r="C1573">
        <f>INDEX(resultados!$A$2:$ZZ$2290, 1567, MATCH($B$3, resultados!$A$1:$ZZ$1, 0))</f>
        <v/>
      </c>
    </row>
    <row r="1574">
      <c r="A1574">
        <f>INDEX(resultados!$A$2:$ZZ$2290, 1568, MATCH($B$1, resultados!$A$1:$ZZ$1, 0))</f>
        <v/>
      </c>
      <c r="B1574">
        <f>INDEX(resultados!$A$2:$ZZ$2290, 1568, MATCH($B$2, resultados!$A$1:$ZZ$1, 0))</f>
        <v/>
      </c>
      <c r="C1574">
        <f>INDEX(resultados!$A$2:$ZZ$2290, 1568, MATCH($B$3, resultados!$A$1:$ZZ$1, 0))</f>
        <v/>
      </c>
    </row>
    <row r="1575">
      <c r="A1575">
        <f>INDEX(resultados!$A$2:$ZZ$2290, 1569, MATCH($B$1, resultados!$A$1:$ZZ$1, 0))</f>
        <v/>
      </c>
      <c r="B1575">
        <f>INDEX(resultados!$A$2:$ZZ$2290, 1569, MATCH($B$2, resultados!$A$1:$ZZ$1, 0))</f>
        <v/>
      </c>
      <c r="C1575">
        <f>INDEX(resultados!$A$2:$ZZ$2290, 1569, MATCH($B$3, resultados!$A$1:$ZZ$1, 0))</f>
        <v/>
      </c>
    </row>
    <row r="1576">
      <c r="A1576">
        <f>INDEX(resultados!$A$2:$ZZ$2290, 1570, MATCH($B$1, resultados!$A$1:$ZZ$1, 0))</f>
        <v/>
      </c>
      <c r="B1576">
        <f>INDEX(resultados!$A$2:$ZZ$2290, 1570, MATCH($B$2, resultados!$A$1:$ZZ$1, 0))</f>
        <v/>
      </c>
      <c r="C1576">
        <f>INDEX(resultados!$A$2:$ZZ$2290, 1570, MATCH($B$3, resultados!$A$1:$ZZ$1, 0))</f>
        <v/>
      </c>
    </row>
    <row r="1577">
      <c r="A1577">
        <f>INDEX(resultados!$A$2:$ZZ$2290, 1571, MATCH($B$1, resultados!$A$1:$ZZ$1, 0))</f>
        <v/>
      </c>
      <c r="B1577">
        <f>INDEX(resultados!$A$2:$ZZ$2290, 1571, MATCH($B$2, resultados!$A$1:$ZZ$1, 0))</f>
        <v/>
      </c>
      <c r="C1577">
        <f>INDEX(resultados!$A$2:$ZZ$2290, 1571, MATCH($B$3, resultados!$A$1:$ZZ$1, 0))</f>
        <v/>
      </c>
    </row>
    <row r="1578">
      <c r="A1578">
        <f>INDEX(resultados!$A$2:$ZZ$2290, 1572, MATCH($B$1, resultados!$A$1:$ZZ$1, 0))</f>
        <v/>
      </c>
      <c r="B1578">
        <f>INDEX(resultados!$A$2:$ZZ$2290, 1572, MATCH($B$2, resultados!$A$1:$ZZ$1, 0))</f>
        <v/>
      </c>
      <c r="C1578">
        <f>INDEX(resultados!$A$2:$ZZ$2290, 1572, MATCH($B$3, resultados!$A$1:$ZZ$1, 0))</f>
        <v/>
      </c>
    </row>
    <row r="1579">
      <c r="A1579">
        <f>INDEX(resultados!$A$2:$ZZ$2290, 1573, MATCH($B$1, resultados!$A$1:$ZZ$1, 0))</f>
        <v/>
      </c>
      <c r="B1579">
        <f>INDEX(resultados!$A$2:$ZZ$2290, 1573, MATCH($B$2, resultados!$A$1:$ZZ$1, 0))</f>
        <v/>
      </c>
      <c r="C1579">
        <f>INDEX(resultados!$A$2:$ZZ$2290, 1573, MATCH($B$3, resultados!$A$1:$ZZ$1, 0))</f>
        <v/>
      </c>
    </row>
    <row r="1580">
      <c r="A1580">
        <f>INDEX(resultados!$A$2:$ZZ$2290, 1574, MATCH($B$1, resultados!$A$1:$ZZ$1, 0))</f>
        <v/>
      </c>
      <c r="B1580">
        <f>INDEX(resultados!$A$2:$ZZ$2290, 1574, MATCH($B$2, resultados!$A$1:$ZZ$1, 0))</f>
        <v/>
      </c>
      <c r="C1580">
        <f>INDEX(resultados!$A$2:$ZZ$2290, 1574, MATCH($B$3, resultados!$A$1:$ZZ$1, 0))</f>
        <v/>
      </c>
    </row>
    <row r="1581">
      <c r="A1581">
        <f>INDEX(resultados!$A$2:$ZZ$2290, 1575, MATCH($B$1, resultados!$A$1:$ZZ$1, 0))</f>
        <v/>
      </c>
      <c r="B1581">
        <f>INDEX(resultados!$A$2:$ZZ$2290, 1575, MATCH($B$2, resultados!$A$1:$ZZ$1, 0))</f>
        <v/>
      </c>
      <c r="C1581">
        <f>INDEX(resultados!$A$2:$ZZ$2290, 1575, MATCH($B$3, resultados!$A$1:$ZZ$1, 0))</f>
        <v/>
      </c>
    </row>
    <row r="1582">
      <c r="A1582">
        <f>INDEX(resultados!$A$2:$ZZ$2290, 1576, MATCH($B$1, resultados!$A$1:$ZZ$1, 0))</f>
        <v/>
      </c>
      <c r="B1582">
        <f>INDEX(resultados!$A$2:$ZZ$2290, 1576, MATCH($B$2, resultados!$A$1:$ZZ$1, 0))</f>
        <v/>
      </c>
      <c r="C1582">
        <f>INDEX(resultados!$A$2:$ZZ$2290, 1576, MATCH($B$3, resultados!$A$1:$ZZ$1, 0))</f>
        <v/>
      </c>
    </row>
    <row r="1583">
      <c r="A1583">
        <f>INDEX(resultados!$A$2:$ZZ$2290, 1577, MATCH($B$1, resultados!$A$1:$ZZ$1, 0))</f>
        <v/>
      </c>
      <c r="B1583">
        <f>INDEX(resultados!$A$2:$ZZ$2290, 1577, MATCH($B$2, resultados!$A$1:$ZZ$1, 0))</f>
        <v/>
      </c>
      <c r="C1583">
        <f>INDEX(resultados!$A$2:$ZZ$2290, 1577, MATCH($B$3, resultados!$A$1:$ZZ$1, 0))</f>
        <v/>
      </c>
    </row>
    <row r="1584">
      <c r="A1584">
        <f>INDEX(resultados!$A$2:$ZZ$2290, 1578, MATCH($B$1, resultados!$A$1:$ZZ$1, 0))</f>
        <v/>
      </c>
      <c r="B1584">
        <f>INDEX(resultados!$A$2:$ZZ$2290, 1578, MATCH($B$2, resultados!$A$1:$ZZ$1, 0))</f>
        <v/>
      </c>
      <c r="C1584">
        <f>INDEX(resultados!$A$2:$ZZ$2290, 1578, MATCH($B$3, resultados!$A$1:$ZZ$1, 0))</f>
        <v/>
      </c>
    </row>
    <row r="1585">
      <c r="A1585">
        <f>INDEX(resultados!$A$2:$ZZ$2290, 1579, MATCH($B$1, resultados!$A$1:$ZZ$1, 0))</f>
        <v/>
      </c>
      <c r="B1585">
        <f>INDEX(resultados!$A$2:$ZZ$2290, 1579, MATCH($B$2, resultados!$A$1:$ZZ$1, 0))</f>
        <v/>
      </c>
      <c r="C1585">
        <f>INDEX(resultados!$A$2:$ZZ$2290, 1579, MATCH($B$3, resultados!$A$1:$ZZ$1, 0))</f>
        <v/>
      </c>
    </row>
    <row r="1586">
      <c r="A1586">
        <f>INDEX(resultados!$A$2:$ZZ$2290, 1580, MATCH($B$1, resultados!$A$1:$ZZ$1, 0))</f>
        <v/>
      </c>
      <c r="B1586">
        <f>INDEX(resultados!$A$2:$ZZ$2290, 1580, MATCH($B$2, resultados!$A$1:$ZZ$1, 0))</f>
        <v/>
      </c>
      <c r="C1586">
        <f>INDEX(resultados!$A$2:$ZZ$2290, 1580, MATCH($B$3, resultados!$A$1:$ZZ$1, 0))</f>
        <v/>
      </c>
    </row>
    <row r="1587">
      <c r="A1587">
        <f>INDEX(resultados!$A$2:$ZZ$2290, 1581, MATCH($B$1, resultados!$A$1:$ZZ$1, 0))</f>
        <v/>
      </c>
      <c r="B1587">
        <f>INDEX(resultados!$A$2:$ZZ$2290, 1581, MATCH($B$2, resultados!$A$1:$ZZ$1, 0))</f>
        <v/>
      </c>
      <c r="C1587">
        <f>INDEX(resultados!$A$2:$ZZ$2290, 1581, MATCH($B$3, resultados!$A$1:$ZZ$1, 0))</f>
        <v/>
      </c>
    </row>
    <row r="1588">
      <c r="A1588">
        <f>INDEX(resultados!$A$2:$ZZ$2290, 1582, MATCH($B$1, resultados!$A$1:$ZZ$1, 0))</f>
        <v/>
      </c>
      <c r="B1588">
        <f>INDEX(resultados!$A$2:$ZZ$2290, 1582, MATCH($B$2, resultados!$A$1:$ZZ$1, 0))</f>
        <v/>
      </c>
      <c r="C1588">
        <f>INDEX(resultados!$A$2:$ZZ$2290, 1582, MATCH($B$3, resultados!$A$1:$ZZ$1, 0))</f>
        <v/>
      </c>
    </row>
    <row r="1589">
      <c r="A1589">
        <f>INDEX(resultados!$A$2:$ZZ$2290, 1583, MATCH($B$1, resultados!$A$1:$ZZ$1, 0))</f>
        <v/>
      </c>
      <c r="B1589">
        <f>INDEX(resultados!$A$2:$ZZ$2290, 1583, MATCH($B$2, resultados!$A$1:$ZZ$1, 0))</f>
        <v/>
      </c>
      <c r="C1589">
        <f>INDEX(resultados!$A$2:$ZZ$2290, 1583, MATCH($B$3, resultados!$A$1:$ZZ$1, 0))</f>
        <v/>
      </c>
    </row>
    <row r="1590">
      <c r="A1590">
        <f>INDEX(resultados!$A$2:$ZZ$2290, 1584, MATCH($B$1, resultados!$A$1:$ZZ$1, 0))</f>
        <v/>
      </c>
      <c r="B1590">
        <f>INDEX(resultados!$A$2:$ZZ$2290, 1584, MATCH($B$2, resultados!$A$1:$ZZ$1, 0))</f>
        <v/>
      </c>
      <c r="C1590">
        <f>INDEX(resultados!$A$2:$ZZ$2290, 1584, MATCH($B$3, resultados!$A$1:$ZZ$1, 0))</f>
        <v/>
      </c>
    </row>
    <row r="1591">
      <c r="A1591">
        <f>INDEX(resultados!$A$2:$ZZ$2290, 1585, MATCH($B$1, resultados!$A$1:$ZZ$1, 0))</f>
        <v/>
      </c>
      <c r="B1591">
        <f>INDEX(resultados!$A$2:$ZZ$2290, 1585, MATCH($B$2, resultados!$A$1:$ZZ$1, 0))</f>
        <v/>
      </c>
      <c r="C1591">
        <f>INDEX(resultados!$A$2:$ZZ$2290, 1585, MATCH($B$3, resultados!$A$1:$ZZ$1, 0))</f>
        <v/>
      </c>
    </row>
    <row r="1592">
      <c r="A1592">
        <f>INDEX(resultados!$A$2:$ZZ$2290, 1586, MATCH($B$1, resultados!$A$1:$ZZ$1, 0))</f>
        <v/>
      </c>
      <c r="B1592">
        <f>INDEX(resultados!$A$2:$ZZ$2290, 1586, MATCH($B$2, resultados!$A$1:$ZZ$1, 0))</f>
        <v/>
      </c>
      <c r="C1592">
        <f>INDEX(resultados!$A$2:$ZZ$2290, 1586, MATCH($B$3, resultados!$A$1:$ZZ$1, 0))</f>
        <v/>
      </c>
    </row>
    <row r="1593">
      <c r="A1593">
        <f>INDEX(resultados!$A$2:$ZZ$2290, 1587, MATCH($B$1, resultados!$A$1:$ZZ$1, 0))</f>
        <v/>
      </c>
      <c r="B1593">
        <f>INDEX(resultados!$A$2:$ZZ$2290, 1587, MATCH($B$2, resultados!$A$1:$ZZ$1, 0))</f>
        <v/>
      </c>
      <c r="C1593">
        <f>INDEX(resultados!$A$2:$ZZ$2290, 1587, MATCH($B$3, resultados!$A$1:$ZZ$1, 0))</f>
        <v/>
      </c>
    </row>
    <row r="1594">
      <c r="A1594">
        <f>INDEX(resultados!$A$2:$ZZ$2290, 1588, MATCH($B$1, resultados!$A$1:$ZZ$1, 0))</f>
        <v/>
      </c>
      <c r="B1594">
        <f>INDEX(resultados!$A$2:$ZZ$2290, 1588, MATCH($B$2, resultados!$A$1:$ZZ$1, 0))</f>
        <v/>
      </c>
      <c r="C1594">
        <f>INDEX(resultados!$A$2:$ZZ$2290, 1588, MATCH($B$3, resultados!$A$1:$ZZ$1, 0))</f>
        <v/>
      </c>
    </row>
    <row r="1595">
      <c r="A1595">
        <f>INDEX(resultados!$A$2:$ZZ$2290, 1589, MATCH($B$1, resultados!$A$1:$ZZ$1, 0))</f>
        <v/>
      </c>
      <c r="B1595">
        <f>INDEX(resultados!$A$2:$ZZ$2290, 1589, MATCH($B$2, resultados!$A$1:$ZZ$1, 0))</f>
        <v/>
      </c>
      <c r="C1595">
        <f>INDEX(resultados!$A$2:$ZZ$2290, 1589, MATCH($B$3, resultados!$A$1:$ZZ$1, 0))</f>
        <v/>
      </c>
    </row>
    <row r="1596">
      <c r="A1596">
        <f>INDEX(resultados!$A$2:$ZZ$2290, 1590, MATCH($B$1, resultados!$A$1:$ZZ$1, 0))</f>
        <v/>
      </c>
      <c r="B1596">
        <f>INDEX(resultados!$A$2:$ZZ$2290, 1590, MATCH($B$2, resultados!$A$1:$ZZ$1, 0))</f>
        <v/>
      </c>
      <c r="C1596">
        <f>INDEX(resultados!$A$2:$ZZ$2290, 1590, MATCH($B$3, resultados!$A$1:$ZZ$1, 0))</f>
        <v/>
      </c>
    </row>
    <row r="1597">
      <c r="A1597">
        <f>INDEX(resultados!$A$2:$ZZ$2290, 1591, MATCH($B$1, resultados!$A$1:$ZZ$1, 0))</f>
        <v/>
      </c>
      <c r="B1597">
        <f>INDEX(resultados!$A$2:$ZZ$2290, 1591, MATCH($B$2, resultados!$A$1:$ZZ$1, 0))</f>
        <v/>
      </c>
      <c r="C1597">
        <f>INDEX(resultados!$A$2:$ZZ$2290, 1591, MATCH($B$3, resultados!$A$1:$ZZ$1, 0))</f>
        <v/>
      </c>
    </row>
    <row r="1598">
      <c r="A1598">
        <f>INDEX(resultados!$A$2:$ZZ$2290, 1592, MATCH($B$1, resultados!$A$1:$ZZ$1, 0))</f>
        <v/>
      </c>
      <c r="B1598">
        <f>INDEX(resultados!$A$2:$ZZ$2290, 1592, MATCH($B$2, resultados!$A$1:$ZZ$1, 0))</f>
        <v/>
      </c>
      <c r="C1598">
        <f>INDEX(resultados!$A$2:$ZZ$2290, 1592, MATCH($B$3, resultados!$A$1:$ZZ$1, 0))</f>
        <v/>
      </c>
    </row>
    <row r="1599">
      <c r="A1599">
        <f>INDEX(resultados!$A$2:$ZZ$2290, 1593, MATCH($B$1, resultados!$A$1:$ZZ$1, 0))</f>
        <v/>
      </c>
      <c r="B1599">
        <f>INDEX(resultados!$A$2:$ZZ$2290, 1593, MATCH($B$2, resultados!$A$1:$ZZ$1, 0))</f>
        <v/>
      </c>
      <c r="C1599">
        <f>INDEX(resultados!$A$2:$ZZ$2290, 1593, MATCH($B$3, resultados!$A$1:$ZZ$1, 0))</f>
        <v/>
      </c>
    </row>
    <row r="1600">
      <c r="A1600">
        <f>INDEX(resultados!$A$2:$ZZ$2290, 1594, MATCH($B$1, resultados!$A$1:$ZZ$1, 0))</f>
        <v/>
      </c>
      <c r="B1600">
        <f>INDEX(resultados!$A$2:$ZZ$2290, 1594, MATCH($B$2, resultados!$A$1:$ZZ$1, 0))</f>
        <v/>
      </c>
      <c r="C1600">
        <f>INDEX(resultados!$A$2:$ZZ$2290, 1594, MATCH($B$3, resultados!$A$1:$ZZ$1, 0))</f>
        <v/>
      </c>
    </row>
    <row r="1601">
      <c r="A1601">
        <f>INDEX(resultados!$A$2:$ZZ$2290, 1595, MATCH($B$1, resultados!$A$1:$ZZ$1, 0))</f>
        <v/>
      </c>
      <c r="B1601">
        <f>INDEX(resultados!$A$2:$ZZ$2290, 1595, MATCH($B$2, resultados!$A$1:$ZZ$1, 0))</f>
        <v/>
      </c>
      <c r="C1601">
        <f>INDEX(resultados!$A$2:$ZZ$2290, 1595, MATCH($B$3, resultados!$A$1:$ZZ$1, 0))</f>
        <v/>
      </c>
    </row>
    <row r="1602">
      <c r="A1602">
        <f>INDEX(resultados!$A$2:$ZZ$2290, 1596, MATCH($B$1, resultados!$A$1:$ZZ$1, 0))</f>
        <v/>
      </c>
      <c r="B1602">
        <f>INDEX(resultados!$A$2:$ZZ$2290, 1596, MATCH($B$2, resultados!$A$1:$ZZ$1, 0))</f>
        <v/>
      </c>
      <c r="C1602">
        <f>INDEX(resultados!$A$2:$ZZ$2290, 1596, MATCH($B$3, resultados!$A$1:$ZZ$1, 0))</f>
        <v/>
      </c>
    </row>
    <row r="1603">
      <c r="A1603">
        <f>INDEX(resultados!$A$2:$ZZ$2290, 1597, MATCH($B$1, resultados!$A$1:$ZZ$1, 0))</f>
        <v/>
      </c>
      <c r="B1603">
        <f>INDEX(resultados!$A$2:$ZZ$2290, 1597, MATCH($B$2, resultados!$A$1:$ZZ$1, 0))</f>
        <v/>
      </c>
      <c r="C1603">
        <f>INDEX(resultados!$A$2:$ZZ$2290, 1597, MATCH($B$3, resultados!$A$1:$ZZ$1, 0))</f>
        <v/>
      </c>
    </row>
    <row r="1604">
      <c r="A1604">
        <f>INDEX(resultados!$A$2:$ZZ$2290, 1598, MATCH($B$1, resultados!$A$1:$ZZ$1, 0))</f>
        <v/>
      </c>
      <c r="B1604">
        <f>INDEX(resultados!$A$2:$ZZ$2290, 1598, MATCH($B$2, resultados!$A$1:$ZZ$1, 0))</f>
        <v/>
      </c>
      <c r="C1604">
        <f>INDEX(resultados!$A$2:$ZZ$2290, 1598, MATCH($B$3, resultados!$A$1:$ZZ$1, 0))</f>
        <v/>
      </c>
    </row>
    <row r="1605">
      <c r="A1605">
        <f>INDEX(resultados!$A$2:$ZZ$2290, 1599, MATCH($B$1, resultados!$A$1:$ZZ$1, 0))</f>
        <v/>
      </c>
      <c r="B1605">
        <f>INDEX(resultados!$A$2:$ZZ$2290, 1599, MATCH($B$2, resultados!$A$1:$ZZ$1, 0))</f>
        <v/>
      </c>
      <c r="C1605">
        <f>INDEX(resultados!$A$2:$ZZ$2290, 1599, MATCH($B$3, resultados!$A$1:$ZZ$1, 0))</f>
        <v/>
      </c>
    </row>
    <row r="1606">
      <c r="A1606">
        <f>INDEX(resultados!$A$2:$ZZ$2290, 1600, MATCH($B$1, resultados!$A$1:$ZZ$1, 0))</f>
        <v/>
      </c>
      <c r="B1606">
        <f>INDEX(resultados!$A$2:$ZZ$2290, 1600, MATCH($B$2, resultados!$A$1:$ZZ$1, 0))</f>
        <v/>
      </c>
      <c r="C1606">
        <f>INDEX(resultados!$A$2:$ZZ$2290, 1600, MATCH($B$3, resultados!$A$1:$ZZ$1, 0))</f>
        <v/>
      </c>
    </row>
    <row r="1607">
      <c r="A1607">
        <f>INDEX(resultados!$A$2:$ZZ$2290, 1601, MATCH($B$1, resultados!$A$1:$ZZ$1, 0))</f>
        <v/>
      </c>
      <c r="B1607">
        <f>INDEX(resultados!$A$2:$ZZ$2290, 1601, MATCH($B$2, resultados!$A$1:$ZZ$1, 0))</f>
        <v/>
      </c>
      <c r="C1607">
        <f>INDEX(resultados!$A$2:$ZZ$2290, 1601, MATCH($B$3, resultados!$A$1:$ZZ$1, 0))</f>
        <v/>
      </c>
    </row>
    <row r="1608">
      <c r="A1608">
        <f>INDEX(resultados!$A$2:$ZZ$2290, 1602, MATCH($B$1, resultados!$A$1:$ZZ$1, 0))</f>
        <v/>
      </c>
      <c r="B1608">
        <f>INDEX(resultados!$A$2:$ZZ$2290, 1602, MATCH($B$2, resultados!$A$1:$ZZ$1, 0))</f>
        <v/>
      </c>
      <c r="C1608">
        <f>INDEX(resultados!$A$2:$ZZ$2290, 1602, MATCH($B$3, resultados!$A$1:$ZZ$1, 0))</f>
        <v/>
      </c>
    </row>
    <row r="1609">
      <c r="A1609">
        <f>INDEX(resultados!$A$2:$ZZ$2290, 1603, MATCH($B$1, resultados!$A$1:$ZZ$1, 0))</f>
        <v/>
      </c>
      <c r="B1609">
        <f>INDEX(resultados!$A$2:$ZZ$2290, 1603, MATCH($B$2, resultados!$A$1:$ZZ$1, 0))</f>
        <v/>
      </c>
      <c r="C1609">
        <f>INDEX(resultados!$A$2:$ZZ$2290, 1603, MATCH($B$3, resultados!$A$1:$ZZ$1, 0))</f>
        <v/>
      </c>
    </row>
    <row r="1610">
      <c r="A1610">
        <f>INDEX(resultados!$A$2:$ZZ$2290, 1604, MATCH($B$1, resultados!$A$1:$ZZ$1, 0))</f>
        <v/>
      </c>
      <c r="B1610">
        <f>INDEX(resultados!$A$2:$ZZ$2290, 1604, MATCH($B$2, resultados!$A$1:$ZZ$1, 0))</f>
        <v/>
      </c>
      <c r="C1610">
        <f>INDEX(resultados!$A$2:$ZZ$2290, 1604, MATCH($B$3, resultados!$A$1:$ZZ$1, 0))</f>
        <v/>
      </c>
    </row>
    <row r="1611">
      <c r="A1611">
        <f>INDEX(resultados!$A$2:$ZZ$2290, 1605, MATCH($B$1, resultados!$A$1:$ZZ$1, 0))</f>
        <v/>
      </c>
      <c r="B1611">
        <f>INDEX(resultados!$A$2:$ZZ$2290, 1605, MATCH($B$2, resultados!$A$1:$ZZ$1, 0))</f>
        <v/>
      </c>
      <c r="C1611">
        <f>INDEX(resultados!$A$2:$ZZ$2290, 1605, MATCH($B$3, resultados!$A$1:$ZZ$1, 0))</f>
        <v/>
      </c>
    </row>
    <row r="1612">
      <c r="A1612">
        <f>INDEX(resultados!$A$2:$ZZ$2290, 1606, MATCH($B$1, resultados!$A$1:$ZZ$1, 0))</f>
        <v/>
      </c>
      <c r="B1612">
        <f>INDEX(resultados!$A$2:$ZZ$2290, 1606, MATCH($B$2, resultados!$A$1:$ZZ$1, 0))</f>
        <v/>
      </c>
      <c r="C1612">
        <f>INDEX(resultados!$A$2:$ZZ$2290, 1606, MATCH($B$3, resultados!$A$1:$ZZ$1, 0))</f>
        <v/>
      </c>
    </row>
    <row r="1613">
      <c r="A1613">
        <f>INDEX(resultados!$A$2:$ZZ$2290, 1607, MATCH($B$1, resultados!$A$1:$ZZ$1, 0))</f>
        <v/>
      </c>
      <c r="B1613">
        <f>INDEX(resultados!$A$2:$ZZ$2290, 1607, MATCH($B$2, resultados!$A$1:$ZZ$1, 0))</f>
        <v/>
      </c>
      <c r="C1613">
        <f>INDEX(resultados!$A$2:$ZZ$2290, 1607, MATCH($B$3, resultados!$A$1:$ZZ$1, 0))</f>
        <v/>
      </c>
    </row>
    <row r="1614">
      <c r="A1614">
        <f>INDEX(resultados!$A$2:$ZZ$2290, 1608, MATCH($B$1, resultados!$A$1:$ZZ$1, 0))</f>
        <v/>
      </c>
      <c r="B1614">
        <f>INDEX(resultados!$A$2:$ZZ$2290, 1608, MATCH($B$2, resultados!$A$1:$ZZ$1, 0))</f>
        <v/>
      </c>
      <c r="C1614">
        <f>INDEX(resultados!$A$2:$ZZ$2290, 1608, MATCH($B$3, resultados!$A$1:$ZZ$1, 0))</f>
        <v/>
      </c>
    </row>
    <row r="1615">
      <c r="A1615">
        <f>INDEX(resultados!$A$2:$ZZ$2290, 1609, MATCH($B$1, resultados!$A$1:$ZZ$1, 0))</f>
        <v/>
      </c>
      <c r="B1615">
        <f>INDEX(resultados!$A$2:$ZZ$2290, 1609, MATCH($B$2, resultados!$A$1:$ZZ$1, 0))</f>
        <v/>
      </c>
      <c r="C1615">
        <f>INDEX(resultados!$A$2:$ZZ$2290, 1609, MATCH($B$3, resultados!$A$1:$ZZ$1, 0))</f>
        <v/>
      </c>
    </row>
    <row r="1616">
      <c r="A1616">
        <f>INDEX(resultados!$A$2:$ZZ$2290, 1610, MATCH($B$1, resultados!$A$1:$ZZ$1, 0))</f>
        <v/>
      </c>
      <c r="B1616">
        <f>INDEX(resultados!$A$2:$ZZ$2290, 1610, MATCH($B$2, resultados!$A$1:$ZZ$1, 0))</f>
        <v/>
      </c>
      <c r="C1616">
        <f>INDEX(resultados!$A$2:$ZZ$2290, 1610, MATCH($B$3, resultados!$A$1:$ZZ$1, 0))</f>
        <v/>
      </c>
    </row>
    <row r="1617">
      <c r="A1617">
        <f>INDEX(resultados!$A$2:$ZZ$2290, 1611, MATCH($B$1, resultados!$A$1:$ZZ$1, 0))</f>
        <v/>
      </c>
      <c r="B1617">
        <f>INDEX(resultados!$A$2:$ZZ$2290, 1611, MATCH($B$2, resultados!$A$1:$ZZ$1, 0))</f>
        <v/>
      </c>
      <c r="C1617">
        <f>INDEX(resultados!$A$2:$ZZ$2290, 1611, MATCH($B$3, resultados!$A$1:$ZZ$1, 0))</f>
        <v/>
      </c>
    </row>
    <row r="1618">
      <c r="A1618">
        <f>INDEX(resultados!$A$2:$ZZ$2290, 1612, MATCH($B$1, resultados!$A$1:$ZZ$1, 0))</f>
        <v/>
      </c>
      <c r="B1618">
        <f>INDEX(resultados!$A$2:$ZZ$2290, 1612, MATCH($B$2, resultados!$A$1:$ZZ$1, 0))</f>
        <v/>
      </c>
      <c r="C1618">
        <f>INDEX(resultados!$A$2:$ZZ$2290, 1612, MATCH($B$3, resultados!$A$1:$ZZ$1, 0))</f>
        <v/>
      </c>
    </row>
    <row r="1619">
      <c r="A1619">
        <f>INDEX(resultados!$A$2:$ZZ$2290, 1613, MATCH($B$1, resultados!$A$1:$ZZ$1, 0))</f>
        <v/>
      </c>
      <c r="B1619">
        <f>INDEX(resultados!$A$2:$ZZ$2290, 1613, MATCH($B$2, resultados!$A$1:$ZZ$1, 0))</f>
        <v/>
      </c>
      <c r="C1619">
        <f>INDEX(resultados!$A$2:$ZZ$2290, 1613, MATCH($B$3, resultados!$A$1:$ZZ$1, 0))</f>
        <v/>
      </c>
    </row>
    <row r="1620">
      <c r="A1620">
        <f>INDEX(resultados!$A$2:$ZZ$2290, 1614, MATCH($B$1, resultados!$A$1:$ZZ$1, 0))</f>
        <v/>
      </c>
      <c r="B1620">
        <f>INDEX(resultados!$A$2:$ZZ$2290, 1614, MATCH($B$2, resultados!$A$1:$ZZ$1, 0))</f>
        <v/>
      </c>
      <c r="C1620">
        <f>INDEX(resultados!$A$2:$ZZ$2290, 1614, MATCH($B$3, resultados!$A$1:$ZZ$1, 0))</f>
        <v/>
      </c>
    </row>
    <row r="1621">
      <c r="A1621">
        <f>INDEX(resultados!$A$2:$ZZ$2290, 1615, MATCH($B$1, resultados!$A$1:$ZZ$1, 0))</f>
        <v/>
      </c>
      <c r="B1621">
        <f>INDEX(resultados!$A$2:$ZZ$2290, 1615, MATCH($B$2, resultados!$A$1:$ZZ$1, 0))</f>
        <v/>
      </c>
      <c r="C1621">
        <f>INDEX(resultados!$A$2:$ZZ$2290, 1615, MATCH($B$3, resultados!$A$1:$ZZ$1, 0))</f>
        <v/>
      </c>
    </row>
    <row r="1622">
      <c r="A1622">
        <f>INDEX(resultados!$A$2:$ZZ$2290, 1616, MATCH($B$1, resultados!$A$1:$ZZ$1, 0))</f>
        <v/>
      </c>
      <c r="B1622">
        <f>INDEX(resultados!$A$2:$ZZ$2290, 1616, MATCH($B$2, resultados!$A$1:$ZZ$1, 0))</f>
        <v/>
      </c>
      <c r="C1622">
        <f>INDEX(resultados!$A$2:$ZZ$2290, 1616, MATCH($B$3, resultados!$A$1:$ZZ$1, 0))</f>
        <v/>
      </c>
    </row>
    <row r="1623">
      <c r="A1623">
        <f>INDEX(resultados!$A$2:$ZZ$2290, 1617, MATCH($B$1, resultados!$A$1:$ZZ$1, 0))</f>
        <v/>
      </c>
      <c r="B1623">
        <f>INDEX(resultados!$A$2:$ZZ$2290, 1617, MATCH($B$2, resultados!$A$1:$ZZ$1, 0))</f>
        <v/>
      </c>
      <c r="C1623">
        <f>INDEX(resultados!$A$2:$ZZ$2290, 1617, MATCH($B$3, resultados!$A$1:$ZZ$1, 0))</f>
        <v/>
      </c>
    </row>
    <row r="1624">
      <c r="A1624">
        <f>INDEX(resultados!$A$2:$ZZ$2290, 1618, MATCH($B$1, resultados!$A$1:$ZZ$1, 0))</f>
        <v/>
      </c>
      <c r="B1624">
        <f>INDEX(resultados!$A$2:$ZZ$2290, 1618, MATCH($B$2, resultados!$A$1:$ZZ$1, 0))</f>
        <v/>
      </c>
      <c r="C1624">
        <f>INDEX(resultados!$A$2:$ZZ$2290, 1618, MATCH($B$3, resultados!$A$1:$ZZ$1, 0))</f>
        <v/>
      </c>
    </row>
    <row r="1625">
      <c r="A1625">
        <f>INDEX(resultados!$A$2:$ZZ$2290, 1619, MATCH($B$1, resultados!$A$1:$ZZ$1, 0))</f>
        <v/>
      </c>
      <c r="B1625">
        <f>INDEX(resultados!$A$2:$ZZ$2290, 1619, MATCH($B$2, resultados!$A$1:$ZZ$1, 0))</f>
        <v/>
      </c>
      <c r="C1625">
        <f>INDEX(resultados!$A$2:$ZZ$2290, 1619, MATCH($B$3, resultados!$A$1:$ZZ$1, 0))</f>
        <v/>
      </c>
    </row>
    <row r="1626">
      <c r="A1626">
        <f>INDEX(resultados!$A$2:$ZZ$2290, 1620, MATCH($B$1, resultados!$A$1:$ZZ$1, 0))</f>
        <v/>
      </c>
      <c r="B1626">
        <f>INDEX(resultados!$A$2:$ZZ$2290, 1620, MATCH($B$2, resultados!$A$1:$ZZ$1, 0))</f>
        <v/>
      </c>
      <c r="C1626">
        <f>INDEX(resultados!$A$2:$ZZ$2290, 1620, MATCH($B$3, resultados!$A$1:$ZZ$1, 0))</f>
        <v/>
      </c>
    </row>
    <row r="1627">
      <c r="A1627">
        <f>INDEX(resultados!$A$2:$ZZ$2290, 1621, MATCH($B$1, resultados!$A$1:$ZZ$1, 0))</f>
        <v/>
      </c>
      <c r="B1627">
        <f>INDEX(resultados!$A$2:$ZZ$2290, 1621, MATCH($B$2, resultados!$A$1:$ZZ$1, 0))</f>
        <v/>
      </c>
      <c r="C1627">
        <f>INDEX(resultados!$A$2:$ZZ$2290, 1621, MATCH($B$3, resultados!$A$1:$ZZ$1, 0))</f>
        <v/>
      </c>
    </row>
    <row r="1628">
      <c r="A1628">
        <f>INDEX(resultados!$A$2:$ZZ$2290, 1622, MATCH($B$1, resultados!$A$1:$ZZ$1, 0))</f>
        <v/>
      </c>
      <c r="B1628">
        <f>INDEX(resultados!$A$2:$ZZ$2290, 1622, MATCH($B$2, resultados!$A$1:$ZZ$1, 0))</f>
        <v/>
      </c>
      <c r="C1628">
        <f>INDEX(resultados!$A$2:$ZZ$2290, 1622, MATCH($B$3, resultados!$A$1:$ZZ$1, 0))</f>
        <v/>
      </c>
    </row>
    <row r="1629">
      <c r="A1629">
        <f>INDEX(resultados!$A$2:$ZZ$2290, 1623, MATCH($B$1, resultados!$A$1:$ZZ$1, 0))</f>
        <v/>
      </c>
      <c r="B1629">
        <f>INDEX(resultados!$A$2:$ZZ$2290, 1623, MATCH($B$2, resultados!$A$1:$ZZ$1, 0))</f>
        <v/>
      </c>
      <c r="C1629">
        <f>INDEX(resultados!$A$2:$ZZ$2290, 1623, MATCH($B$3, resultados!$A$1:$ZZ$1, 0))</f>
        <v/>
      </c>
    </row>
    <row r="1630">
      <c r="A1630">
        <f>INDEX(resultados!$A$2:$ZZ$2290, 1624, MATCH($B$1, resultados!$A$1:$ZZ$1, 0))</f>
        <v/>
      </c>
      <c r="B1630">
        <f>INDEX(resultados!$A$2:$ZZ$2290, 1624, MATCH($B$2, resultados!$A$1:$ZZ$1, 0))</f>
        <v/>
      </c>
      <c r="C1630">
        <f>INDEX(resultados!$A$2:$ZZ$2290, 1624, MATCH($B$3, resultados!$A$1:$ZZ$1, 0))</f>
        <v/>
      </c>
    </row>
    <row r="1631">
      <c r="A1631">
        <f>INDEX(resultados!$A$2:$ZZ$2290, 1625, MATCH($B$1, resultados!$A$1:$ZZ$1, 0))</f>
        <v/>
      </c>
      <c r="B1631">
        <f>INDEX(resultados!$A$2:$ZZ$2290, 1625, MATCH($B$2, resultados!$A$1:$ZZ$1, 0))</f>
        <v/>
      </c>
      <c r="C1631">
        <f>INDEX(resultados!$A$2:$ZZ$2290, 1625, MATCH($B$3, resultados!$A$1:$ZZ$1, 0))</f>
        <v/>
      </c>
    </row>
    <row r="1632">
      <c r="A1632">
        <f>INDEX(resultados!$A$2:$ZZ$2290, 1626, MATCH($B$1, resultados!$A$1:$ZZ$1, 0))</f>
        <v/>
      </c>
      <c r="B1632">
        <f>INDEX(resultados!$A$2:$ZZ$2290, 1626, MATCH($B$2, resultados!$A$1:$ZZ$1, 0))</f>
        <v/>
      </c>
      <c r="C1632">
        <f>INDEX(resultados!$A$2:$ZZ$2290, 1626, MATCH($B$3, resultados!$A$1:$ZZ$1, 0))</f>
        <v/>
      </c>
    </row>
    <row r="1633">
      <c r="A1633">
        <f>INDEX(resultados!$A$2:$ZZ$2290, 1627, MATCH($B$1, resultados!$A$1:$ZZ$1, 0))</f>
        <v/>
      </c>
      <c r="B1633">
        <f>INDEX(resultados!$A$2:$ZZ$2290, 1627, MATCH($B$2, resultados!$A$1:$ZZ$1, 0))</f>
        <v/>
      </c>
      <c r="C1633">
        <f>INDEX(resultados!$A$2:$ZZ$2290, 1627, MATCH($B$3, resultados!$A$1:$ZZ$1, 0))</f>
        <v/>
      </c>
    </row>
    <row r="1634">
      <c r="A1634">
        <f>INDEX(resultados!$A$2:$ZZ$2290, 1628, MATCH($B$1, resultados!$A$1:$ZZ$1, 0))</f>
        <v/>
      </c>
      <c r="B1634">
        <f>INDEX(resultados!$A$2:$ZZ$2290, 1628, MATCH($B$2, resultados!$A$1:$ZZ$1, 0))</f>
        <v/>
      </c>
      <c r="C1634">
        <f>INDEX(resultados!$A$2:$ZZ$2290, 1628, MATCH($B$3, resultados!$A$1:$ZZ$1, 0))</f>
        <v/>
      </c>
    </row>
    <row r="1635">
      <c r="A1635">
        <f>INDEX(resultados!$A$2:$ZZ$2290, 1629, MATCH($B$1, resultados!$A$1:$ZZ$1, 0))</f>
        <v/>
      </c>
      <c r="B1635">
        <f>INDEX(resultados!$A$2:$ZZ$2290, 1629, MATCH($B$2, resultados!$A$1:$ZZ$1, 0))</f>
        <v/>
      </c>
      <c r="C1635">
        <f>INDEX(resultados!$A$2:$ZZ$2290, 1629, MATCH($B$3, resultados!$A$1:$ZZ$1, 0))</f>
        <v/>
      </c>
    </row>
    <row r="1636">
      <c r="A1636">
        <f>INDEX(resultados!$A$2:$ZZ$2290, 1630, MATCH($B$1, resultados!$A$1:$ZZ$1, 0))</f>
        <v/>
      </c>
      <c r="B1636">
        <f>INDEX(resultados!$A$2:$ZZ$2290, 1630, MATCH($B$2, resultados!$A$1:$ZZ$1, 0))</f>
        <v/>
      </c>
      <c r="C1636">
        <f>INDEX(resultados!$A$2:$ZZ$2290, 1630, MATCH($B$3, resultados!$A$1:$ZZ$1, 0))</f>
        <v/>
      </c>
    </row>
    <row r="1637">
      <c r="A1637">
        <f>INDEX(resultados!$A$2:$ZZ$2290, 1631, MATCH($B$1, resultados!$A$1:$ZZ$1, 0))</f>
        <v/>
      </c>
      <c r="B1637">
        <f>INDEX(resultados!$A$2:$ZZ$2290, 1631, MATCH($B$2, resultados!$A$1:$ZZ$1, 0))</f>
        <v/>
      </c>
      <c r="C1637">
        <f>INDEX(resultados!$A$2:$ZZ$2290, 1631, MATCH($B$3, resultados!$A$1:$ZZ$1, 0))</f>
        <v/>
      </c>
    </row>
    <row r="1638">
      <c r="A1638">
        <f>INDEX(resultados!$A$2:$ZZ$2290, 1632, MATCH($B$1, resultados!$A$1:$ZZ$1, 0))</f>
        <v/>
      </c>
      <c r="B1638">
        <f>INDEX(resultados!$A$2:$ZZ$2290, 1632, MATCH($B$2, resultados!$A$1:$ZZ$1, 0))</f>
        <v/>
      </c>
      <c r="C1638">
        <f>INDEX(resultados!$A$2:$ZZ$2290, 1632, MATCH($B$3, resultados!$A$1:$ZZ$1, 0))</f>
        <v/>
      </c>
    </row>
    <row r="1639">
      <c r="A1639">
        <f>INDEX(resultados!$A$2:$ZZ$2290, 1633, MATCH($B$1, resultados!$A$1:$ZZ$1, 0))</f>
        <v/>
      </c>
      <c r="B1639">
        <f>INDEX(resultados!$A$2:$ZZ$2290, 1633, MATCH($B$2, resultados!$A$1:$ZZ$1, 0))</f>
        <v/>
      </c>
      <c r="C1639">
        <f>INDEX(resultados!$A$2:$ZZ$2290, 1633, MATCH($B$3, resultados!$A$1:$ZZ$1, 0))</f>
        <v/>
      </c>
    </row>
    <row r="1640">
      <c r="A1640">
        <f>INDEX(resultados!$A$2:$ZZ$2290, 1634, MATCH($B$1, resultados!$A$1:$ZZ$1, 0))</f>
        <v/>
      </c>
      <c r="B1640">
        <f>INDEX(resultados!$A$2:$ZZ$2290, 1634, MATCH($B$2, resultados!$A$1:$ZZ$1, 0))</f>
        <v/>
      </c>
      <c r="C1640">
        <f>INDEX(resultados!$A$2:$ZZ$2290, 1634, MATCH($B$3, resultados!$A$1:$ZZ$1, 0))</f>
        <v/>
      </c>
    </row>
    <row r="1641">
      <c r="A1641">
        <f>INDEX(resultados!$A$2:$ZZ$2290, 1635, MATCH($B$1, resultados!$A$1:$ZZ$1, 0))</f>
        <v/>
      </c>
      <c r="B1641">
        <f>INDEX(resultados!$A$2:$ZZ$2290, 1635, MATCH($B$2, resultados!$A$1:$ZZ$1, 0))</f>
        <v/>
      </c>
      <c r="C1641">
        <f>INDEX(resultados!$A$2:$ZZ$2290, 1635, MATCH($B$3, resultados!$A$1:$ZZ$1, 0))</f>
        <v/>
      </c>
    </row>
    <row r="1642">
      <c r="A1642">
        <f>INDEX(resultados!$A$2:$ZZ$2290, 1636, MATCH($B$1, resultados!$A$1:$ZZ$1, 0))</f>
        <v/>
      </c>
      <c r="B1642">
        <f>INDEX(resultados!$A$2:$ZZ$2290, 1636, MATCH($B$2, resultados!$A$1:$ZZ$1, 0))</f>
        <v/>
      </c>
      <c r="C1642">
        <f>INDEX(resultados!$A$2:$ZZ$2290, 1636, MATCH($B$3, resultados!$A$1:$ZZ$1, 0))</f>
        <v/>
      </c>
    </row>
    <row r="1643">
      <c r="A1643">
        <f>INDEX(resultados!$A$2:$ZZ$2290, 1637, MATCH($B$1, resultados!$A$1:$ZZ$1, 0))</f>
        <v/>
      </c>
      <c r="B1643">
        <f>INDEX(resultados!$A$2:$ZZ$2290, 1637, MATCH($B$2, resultados!$A$1:$ZZ$1, 0))</f>
        <v/>
      </c>
      <c r="C1643">
        <f>INDEX(resultados!$A$2:$ZZ$2290, 1637, MATCH($B$3, resultados!$A$1:$ZZ$1, 0))</f>
        <v/>
      </c>
    </row>
    <row r="1644">
      <c r="A1644">
        <f>INDEX(resultados!$A$2:$ZZ$2290, 1638, MATCH($B$1, resultados!$A$1:$ZZ$1, 0))</f>
        <v/>
      </c>
      <c r="B1644">
        <f>INDEX(resultados!$A$2:$ZZ$2290, 1638, MATCH($B$2, resultados!$A$1:$ZZ$1, 0))</f>
        <v/>
      </c>
      <c r="C1644">
        <f>INDEX(resultados!$A$2:$ZZ$2290, 1638, MATCH($B$3, resultados!$A$1:$ZZ$1, 0))</f>
        <v/>
      </c>
    </row>
    <row r="1645">
      <c r="A1645">
        <f>INDEX(resultados!$A$2:$ZZ$2290, 1639, MATCH($B$1, resultados!$A$1:$ZZ$1, 0))</f>
        <v/>
      </c>
      <c r="B1645">
        <f>INDEX(resultados!$A$2:$ZZ$2290, 1639, MATCH($B$2, resultados!$A$1:$ZZ$1, 0))</f>
        <v/>
      </c>
      <c r="C1645">
        <f>INDEX(resultados!$A$2:$ZZ$2290, 1639, MATCH($B$3, resultados!$A$1:$ZZ$1, 0))</f>
        <v/>
      </c>
    </row>
    <row r="1646">
      <c r="A1646">
        <f>INDEX(resultados!$A$2:$ZZ$2290, 1640, MATCH($B$1, resultados!$A$1:$ZZ$1, 0))</f>
        <v/>
      </c>
      <c r="B1646">
        <f>INDEX(resultados!$A$2:$ZZ$2290, 1640, MATCH($B$2, resultados!$A$1:$ZZ$1, 0))</f>
        <v/>
      </c>
      <c r="C1646">
        <f>INDEX(resultados!$A$2:$ZZ$2290, 1640, MATCH($B$3, resultados!$A$1:$ZZ$1, 0))</f>
        <v/>
      </c>
    </row>
    <row r="1647">
      <c r="A1647">
        <f>INDEX(resultados!$A$2:$ZZ$2290, 1641, MATCH($B$1, resultados!$A$1:$ZZ$1, 0))</f>
        <v/>
      </c>
      <c r="B1647">
        <f>INDEX(resultados!$A$2:$ZZ$2290, 1641, MATCH($B$2, resultados!$A$1:$ZZ$1, 0))</f>
        <v/>
      </c>
      <c r="C1647">
        <f>INDEX(resultados!$A$2:$ZZ$2290, 1641, MATCH($B$3, resultados!$A$1:$ZZ$1, 0))</f>
        <v/>
      </c>
    </row>
    <row r="1648">
      <c r="A1648">
        <f>INDEX(resultados!$A$2:$ZZ$2290, 1642, MATCH($B$1, resultados!$A$1:$ZZ$1, 0))</f>
        <v/>
      </c>
      <c r="B1648">
        <f>INDEX(resultados!$A$2:$ZZ$2290, 1642, MATCH($B$2, resultados!$A$1:$ZZ$1, 0))</f>
        <v/>
      </c>
      <c r="C1648">
        <f>INDEX(resultados!$A$2:$ZZ$2290, 1642, MATCH($B$3, resultados!$A$1:$ZZ$1, 0))</f>
        <v/>
      </c>
    </row>
    <row r="1649">
      <c r="A1649">
        <f>INDEX(resultados!$A$2:$ZZ$2290, 1643, MATCH($B$1, resultados!$A$1:$ZZ$1, 0))</f>
        <v/>
      </c>
      <c r="B1649">
        <f>INDEX(resultados!$A$2:$ZZ$2290, 1643, MATCH($B$2, resultados!$A$1:$ZZ$1, 0))</f>
        <v/>
      </c>
      <c r="C1649">
        <f>INDEX(resultados!$A$2:$ZZ$2290, 1643, MATCH($B$3, resultados!$A$1:$ZZ$1, 0))</f>
        <v/>
      </c>
    </row>
    <row r="1650">
      <c r="A1650">
        <f>INDEX(resultados!$A$2:$ZZ$2290, 1644, MATCH($B$1, resultados!$A$1:$ZZ$1, 0))</f>
        <v/>
      </c>
      <c r="B1650">
        <f>INDEX(resultados!$A$2:$ZZ$2290, 1644, MATCH($B$2, resultados!$A$1:$ZZ$1, 0))</f>
        <v/>
      </c>
      <c r="C1650">
        <f>INDEX(resultados!$A$2:$ZZ$2290, 1644, MATCH($B$3, resultados!$A$1:$ZZ$1, 0))</f>
        <v/>
      </c>
    </row>
    <row r="1651">
      <c r="A1651">
        <f>INDEX(resultados!$A$2:$ZZ$2290, 1645, MATCH($B$1, resultados!$A$1:$ZZ$1, 0))</f>
        <v/>
      </c>
      <c r="B1651">
        <f>INDEX(resultados!$A$2:$ZZ$2290, 1645, MATCH($B$2, resultados!$A$1:$ZZ$1, 0))</f>
        <v/>
      </c>
      <c r="C1651">
        <f>INDEX(resultados!$A$2:$ZZ$2290, 1645, MATCH($B$3, resultados!$A$1:$ZZ$1, 0))</f>
        <v/>
      </c>
    </row>
    <row r="1652">
      <c r="A1652">
        <f>INDEX(resultados!$A$2:$ZZ$2290, 1646, MATCH($B$1, resultados!$A$1:$ZZ$1, 0))</f>
        <v/>
      </c>
      <c r="B1652">
        <f>INDEX(resultados!$A$2:$ZZ$2290, 1646, MATCH($B$2, resultados!$A$1:$ZZ$1, 0))</f>
        <v/>
      </c>
      <c r="C1652">
        <f>INDEX(resultados!$A$2:$ZZ$2290, 1646, MATCH($B$3, resultados!$A$1:$ZZ$1, 0))</f>
        <v/>
      </c>
    </row>
    <row r="1653">
      <c r="A1653">
        <f>INDEX(resultados!$A$2:$ZZ$2290, 1647, MATCH($B$1, resultados!$A$1:$ZZ$1, 0))</f>
        <v/>
      </c>
      <c r="B1653">
        <f>INDEX(resultados!$A$2:$ZZ$2290, 1647, MATCH($B$2, resultados!$A$1:$ZZ$1, 0))</f>
        <v/>
      </c>
      <c r="C1653">
        <f>INDEX(resultados!$A$2:$ZZ$2290, 1647, MATCH($B$3, resultados!$A$1:$ZZ$1, 0))</f>
        <v/>
      </c>
    </row>
    <row r="1654">
      <c r="A1654">
        <f>INDEX(resultados!$A$2:$ZZ$2290, 1648, MATCH($B$1, resultados!$A$1:$ZZ$1, 0))</f>
        <v/>
      </c>
      <c r="B1654">
        <f>INDEX(resultados!$A$2:$ZZ$2290, 1648, MATCH($B$2, resultados!$A$1:$ZZ$1, 0))</f>
        <v/>
      </c>
      <c r="C1654">
        <f>INDEX(resultados!$A$2:$ZZ$2290, 1648, MATCH($B$3, resultados!$A$1:$ZZ$1, 0))</f>
        <v/>
      </c>
    </row>
    <row r="1655">
      <c r="A1655">
        <f>INDEX(resultados!$A$2:$ZZ$2290, 1649, MATCH($B$1, resultados!$A$1:$ZZ$1, 0))</f>
        <v/>
      </c>
      <c r="B1655">
        <f>INDEX(resultados!$A$2:$ZZ$2290, 1649, MATCH($B$2, resultados!$A$1:$ZZ$1, 0))</f>
        <v/>
      </c>
      <c r="C1655">
        <f>INDEX(resultados!$A$2:$ZZ$2290, 1649, MATCH($B$3, resultados!$A$1:$ZZ$1, 0))</f>
        <v/>
      </c>
    </row>
    <row r="1656">
      <c r="A1656">
        <f>INDEX(resultados!$A$2:$ZZ$2290, 1650, MATCH($B$1, resultados!$A$1:$ZZ$1, 0))</f>
        <v/>
      </c>
      <c r="B1656">
        <f>INDEX(resultados!$A$2:$ZZ$2290, 1650, MATCH($B$2, resultados!$A$1:$ZZ$1, 0))</f>
        <v/>
      </c>
      <c r="C1656">
        <f>INDEX(resultados!$A$2:$ZZ$2290, 1650, MATCH($B$3, resultados!$A$1:$ZZ$1, 0))</f>
        <v/>
      </c>
    </row>
    <row r="1657">
      <c r="A1657">
        <f>INDEX(resultados!$A$2:$ZZ$2290, 1651, MATCH($B$1, resultados!$A$1:$ZZ$1, 0))</f>
        <v/>
      </c>
      <c r="B1657">
        <f>INDEX(resultados!$A$2:$ZZ$2290, 1651, MATCH($B$2, resultados!$A$1:$ZZ$1, 0))</f>
        <v/>
      </c>
      <c r="C1657">
        <f>INDEX(resultados!$A$2:$ZZ$2290, 1651, MATCH($B$3, resultados!$A$1:$ZZ$1, 0))</f>
        <v/>
      </c>
    </row>
    <row r="1658">
      <c r="A1658">
        <f>INDEX(resultados!$A$2:$ZZ$2290, 1652, MATCH($B$1, resultados!$A$1:$ZZ$1, 0))</f>
        <v/>
      </c>
      <c r="B1658">
        <f>INDEX(resultados!$A$2:$ZZ$2290, 1652, MATCH($B$2, resultados!$A$1:$ZZ$1, 0))</f>
        <v/>
      </c>
      <c r="C1658">
        <f>INDEX(resultados!$A$2:$ZZ$2290, 1652, MATCH($B$3, resultados!$A$1:$ZZ$1, 0))</f>
        <v/>
      </c>
    </row>
    <row r="1659">
      <c r="A1659">
        <f>INDEX(resultados!$A$2:$ZZ$2290, 1653, MATCH($B$1, resultados!$A$1:$ZZ$1, 0))</f>
        <v/>
      </c>
      <c r="B1659">
        <f>INDEX(resultados!$A$2:$ZZ$2290, 1653, MATCH($B$2, resultados!$A$1:$ZZ$1, 0))</f>
        <v/>
      </c>
      <c r="C1659">
        <f>INDEX(resultados!$A$2:$ZZ$2290, 1653, MATCH($B$3, resultados!$A$1:$ZZ$1, 0))</f>
        <v/>
      </c>
    </row>
    <row r="1660">
      <c r="A1660">
        <f>INDEX(resultados!$A$2:$ZZ$2290, 1654, MATCH($B$1, resultados!$A$1:$ZZ$1, 0))</f>
        <v/>
      </c>
      <c r="B1660">
        <f>INDEX(resultados!$A$2:$ZZ$2290, 1654, MATCH($B$2, resultados!$A$1:$ZZ$1, 0))</f>
        <v/>
      </c>
      <c r="C1660">
        <f>INDEX(resultados!$A$2:$ZZ$2290, 1654, MATCH($B$3, resultados!$A$1:$ZZ$1, 0))</f>
        <v/>
      </c>
    </row>
    <row r="1661">
      <c r="A1661">
        <f>INDEX(resultados!$A$2:$ZZ$2290, 1655, MATCH($B$1, resultados!$A$1:$ZZ$1, 0))</f>
        <v/>
      </c>
      <c r="B1661">
        <f>INDEX(resultados!$A$2:$ZZ$2290, 1655, MATCH($B$2, resultados!$A$1:$ZZ$1, 0))</f>
        <v/>
      </c>
      <c r="C1661">
        <f>INDEX(resultados!$A$2:$ZZ$2290, 1655, MATCH($B$3, resultados!$A$1:$ZZ$1, 0))</f>
        <v/>
      </c>
    </row>
    <row r="1662">
      <c r="A1662">
        <f>INDEX(resultados!$A$2:$ZZ$2290, 1656, MATCH($B$1, resultados!$A$1:$ZZ$1, 0))</f>
        <v/>
      </c>
      <c r="B1662">
        <f>INDEX(resultados!$A$2:$ZZ$2290, 1656, MATCH($B$2, resultados!$A$1:$ZZ$1, 0))</f>
        <v/>
      </c>
      <c r="C1662">
        <f>INDEX(resultados!$A$2:$ZZ$2290, 1656, MATCH($B$3, resultados!$A$1:$ZZ$1, 0))</f>
        <v/>
      </c>
    </row>
    <row r="1663">
      <c r="A1663">
        <f>INDEX(resultados!$A$2:$ZZ$2290, 1657, MATCH($B$1, resultados!$A$1:$ZZ$1, 0))</f>
        <v/>
      </c>
      <c r="B1663">
        <f>INDEX(resultados!$A$2:$ZZ$2290, 1657, MATCH($B$2, resultados!$A$1:$ZZ$1, 0))</f>
        <v/>
      </c>
      <c r="C1663">
        <f>INDEX(resultados!$A$2:$ZZ$2290, 1657, MATCH($B$3, resultados!$A$1:$ZZ$1, 0))</f>
        <v/>
      </c>
    </row>
    <row r="1664">
      <c r="A1664">
        <f>INDEX(resultados!$A$2:$ZZ$2290, 1658, MATCH($B$1, resultados!$A$1:$ZZ$1, 0))</f>
        <v/>
      </c>
      <c r="B1664">
        <f>INDEX(resultados!$A$2:$ZZ$2290, 1658, MATCH($B$2, resultados!$A$1:$ZZ$1, 0))</f>
        <v/>
      </c>
      <c r="C1664">
        <f>INDEX(resultados!$A$2:$ZZ$2290, 1658, MATCH($B$3, resultados!$A$1:$ZZ$1, 0))</f>
        <v/>
      </c>
    </row>
    <row r="1665">
      <c r="A1665">
        <f>INDEX(resultados!$A$2:$ZZ$2290, 1659, MATCH($B$1, resultados!$A$1:$ZZ$1, 0))</f>
        <v/>
      </c>
      <c r="B1665">
        <f>INDEX(resultados!$A$2:$ZZ$2290, 1659, MATCH($B$2, resultados!$A$1:$ZZ$1, 0))</f>
        <v/>
      </c>
      <c r="C1665">
        <f>INDEX(resultados!$A$2:$ZZ$2290, 1659, MATCH($B$3, resultados!$A$1:$ZZ$1, 0))</f>
        <v/>
      </c>
    </row>
    <row r="1666">
      <c r="A1666">
        <f>INDEX(resultados!$A$2:$ZZ$2290, 1660, MATCH($B$1, resultados!$A$1:$ZZ$1, 0))</f>
        <v/>
      </c>
      <c r="B1666">
        <f>INDEX(resultados!$A$2:$ZZ$2290, 1660, MATCH($B$2, resultados!$A$1:$ZZ$1, 0))</f>
        <v/>
      </c>
      <c r="C1666">
        <f>INDEX(resultados!$A$2:$ZZ$2290, 1660, MATCH($B$3, resultados!$A$1:$ZZ$1, 0))</f>
        <v/>
      </c>
    </row>
    <row r="1667">
      <c r="A1667">
        <f>INDEX(resultados!$A$2:$ZZ$2290, 1661, MATCH($B$1, resultados!$A$1:$ZZ$1, 0))</f>
        <v/>
      </c>
      <c r="B1667">
        <f>INDEX(resultados!$A$2:$ZZ$2290, 1661, MATCH($B$2, resultados!$A$1:$ZZ$1, 0))</f>
        <v/>
      </c>
      <c r="C1667">
        <f>INDEX(resultados!$A$2:$ZZ$2290, 1661, MATCH($B$3, resultados!$A$1:$ZZ$1, 0))</f>
        <v/>
      </c>
    </row>
    <row r="1668">
      <c r="A1668">
        <f>INDEX(resultados!$A$2:$ZZ$2290, 1662, MATCH($B$1, resultados!$A$1:$ZZ$1, 0))</f>
        <v/>
      </c>
      <c r="B1668">
        <f>INDEX(resultados!$A$2:$ZZ$2290, 1662, MATCH($B$2, resultados!$A$1:$ZZ$1, 0))</f>
        <v/>
      </c>
      <c r="C1668">
        <f>INDEX(resultados!$A$2:$ZZ$2290, 1662, MATCH($B$3, resultados!$A$1:$ZZ$1, 0))</f>
        <v/>
      </c>
    </row>
    <row r="1669">
      <c r="A1669">
        <f>INDEX(resultados!$A$2:$ZZ$2290, 1663, MATCH($B$1, resultados!$A$1:$ZZ$1, 0))</f>
        <v/>
      </c>
      <c r="B1669">
        <f>INDEX(resultados!$A$2:$ZZ$2290, 1663, MATCH($B$2, resultados!$A$1:$ZZ$1, 0))</f>
        <v/>
      </c>
      <c r="C1669">
        <f>INDEX(resultados!$A$2:$ZZ$2290, 1663, MATCH($B$3, resultados!$A$1:$ZZ$1, 0))</f>
        <v/>
      </c>
    </row>
    <row r="1670">
      <c r="A1670">
        <f>INDEX(resultados!$A$2:$ZZ$2290, 1664, MATCH($B$1, resultados!$A$1:$ZZ$1, 0))</f>
        <v/>
      </c>
      <c r="B1670">
        <f>INDEX(resultados!$A$2:$ZZ$2290, 1664, MATCH($B$2, resultados!$A$1:$ZZ$1, 0))</f>
        <v/>
      </c>
      <c r="C1670">
        <f>INDEX(resultados!$A$2:$ZZ$2290, 1664, MATCH($B$3, resultados!$A$1:$ZZ$1, 0))</f>
        <v/>
      </c>
    </row>
    <row r="1671">
      <c r="A1671">
        <f>INDEX(resultados!$A$2:$ZZ$2290, 1665, MATCH($B$1, resultados!$A$1:$ZZ$1, 0))</f>
        <v/>
      </c>
      <c r="B1671">
        <f>INDEX(resultados!$A$2:$ZZ$2290, 1665, MATCH($B$2, resultados!$A$1:$ZZ$1, 0))</f>
        <v/>
      </c>
      <c r="C1671">
        <f>INDEX(resultados!$A$2:$ZZ$2290, 1665, MATCH($B$3, resultados!$A$1:$ZZ$1, 0))</f>
        <v/>
      </c>
    </row>
    <row r="1672">
      <c r="A1672">
        <f>INDEX(resultados!$A$2:$ZZ$2290, 1666, MATCH($B$1, resultados!$A$1:$ZZ$1, 0))</f>
        <v/>
      </c>
      <c r="B1672">
        <f>INDEX(resultados!$A$2:$ZZ$2290, 1666, MATCH($B$2, resultados!$A$1:$ZZ$1, 0))</f>
        <v/>
      </c>
      <c r="C1672">
        <f>INDEX(resultados!$A$2:$ZZ$2290, 1666, MATCH($B$3, resultados!$A$1:$ZZ$1, 0))</f>
        <v/>
      </c>
    </row>
    <row r="1673">
      <c r="A1673">
        <f>INDEX(resultados!$A$2:$ZZ$2290, 1667, MATCH($B$1, resultados!$A$1:$ZZ$1, 0))</f>
        <v/>
      </c>
      <c r="B1673">
        <f>INDEX(resultados!$A$2:$ZZ$2290, 1667, MATCH($B$2, resultados!$A$1:$ZZ$1, 0))</f>
        <v/>
      </c>
      <c r="C1673">
        <f>INDEX(resultados!$A$2:$ZZ$2290, 1667, MATCH($B$3, resultados!$A$1:$ZZ$1, 0))</f>
        <v/>
      </c>
    </row>
    <row r="1674">
      <c r="A1674">
        <f>INDEX(resultados!$A$2:$ZZ$2290, 1668, MATCH($B$1, resultados!$A$1:$ZZ$1, 0))</f>
        <v/>
      </c>
      <c r="B1674">
        <f>INDEX(resultados!$A$2:$ZZ$2290, 1668, MATCH($B$2, resultados!$A$1:$ZZ$1, 0))</f>
        <v/>
      </c>
      <c r="C1674">
        <f>INDEX(resultados!$A$2:$ZZ$2290, 1668, MATCH($B$3, resultados!$A$1:$ZZ$1, 0))</f>
        <v/>
      </c>
    </row>
    <row r="1675">
      <c r="A1675">
        <f>INDEX(resultados!$A$2:$ZZ$2290, 1669, MATCH($B$1, resultados!$A$1:$ZZ$1, 0))</f>
        <v/>
      </c>
      <c r="B1675">
        <f>INDEX(resultados!$A$2:$ZZ$2290, 1669, MATCH($B$2, resultados!$A$1:$ZZ$1, 0))</f>
        <v/>
      </c>
      <c r="C1675">
        <f>INDEX(resultados!$A$2:$ZZ$2290, 1669, MATCH($B$3, resultados!$A$1:$ZZ$1, 0))</f>
        <v/>
      </c>
    </row>
    <row r="1676">
      <c r="A1676">
        <f>INDEX(resultados!$A$2:$ZZ$2290, 1670, MATCH($B$1, resultados!$A$1:$ZZ$1, 0))</f>
        <v/>
      </c>
      <c r="B1676">
        <f>INDEX(resultados!$A$2:$ZZ$2290, 1670, MATCH($B$2, resultados!$A$1:$ZZ$1, 0))</f>
        <v/>
      </c>
      <c r="C1676">
        <f>INDEX(resultados!$A$2:$ZZ$2290, 1670, MATCH($B$3, resultados!$A$1:$ZZ$1, 0))</f>
        <v/>
      </c>
    </row>
    <row r="1677">
      <c r="A1677">
        <f>INDEX(resultados!$A$2:$ZZ$2290, 1671, MATCH($B$1, resultados!$A$1:$ZZ$1, 0))</f>
        <v/>
      </c>
      <c r="B1677">
        <f>INDEX(resultados!$A$2:$ZZ$2290, 1671, MATCH($B$2, resultados!$A$1:$ZZ$1, 0))</f>
        <v/>
      </c>
      <c r="C1677">
        <f>INDEX(resultados!$A$2:$ZZ$2290, 1671, MATCH($B$3, resultados!$A$1:$ZZ$1, 0))</f>
        <v/>
      </c>
    </row>
    <row r="1678">
      <c r="A1678">
        <f>INDEX(resultados!$A$2:$ZZ$2290, 1672, MATCH($B$1, resultados!$A$1:$ZZ$1, 0))</f>
        <v/>
      </c>
      <c r="B1678">
        <f>INDEX(resultados!$A$2:$ZZ$2290, 1672, MATCH($B$2, resultados!$A$1:$ZZ$1, 0))</f>
        <v/>
      </c>
      <c r="C1678">
        <f>INDEX(resultados!$A$2:$ZZ$2290, 1672, MATCH($B$3, resultados!$A$1:$ZZ$1, 0))</f>
        <v/>
      </c>
    </row>
    <row r="1679">
      <c r="A1679">
        <f>INDEX(resultados!$A$2:$ZZ$2290, 1673, MATCH($B$1, resultados!$A$1:$ZZ$1, 0))</f>
        <v/>
      </c>
      <c r="B1679">
        <f>INDEX(resultados!$A$2:$ZZ$2290, 1673, MATCH($B$2, resultados!$A$1:$ZZ$1, 0))</f>
        <v/>
      </c>
      <c r="C1679">
        <f>INDEX(resultados!$A$2:$ZZ$2290, 1673, MATCH($B$3, resultados!$A$1:$ZZ$1, 0))</f>
        <v/>
      </c>
    </row>
    <row r="1680">
      <c r="A1680">
        <f>INDEX(resultados!$A$2:$ZZ$2290, 1674, MATCH($B$1, resultados!$A$1:$ZZ$1, 0))</f>
        <v/>
      </c>
      <c r="B1680">
        <f>INDEX(resultados!$A$2:$ZZ$2290, 1674, MATCH($B$2, resultados!$A$1:$ZZ$1, 0))</f>
        <v/>
      </c>
      <c r="C1680">
        <f>INDEX(resultados!$A$2:$ZZ$2290, 1674, MATCH($B$3, resultados!$A$1:$ZZ$1, 0))</f>
        <v/>
      </c>
    </row>
    <row r="1681">
      <c r="A1681">
        <f>INDEX(resultados!$A$2:$ZZ$2290, 1675, MATCH($B$1, resultados!$A$1:$ZZ$1, 0))</f>
        <v/>
      </c>
      <c r="B1681">
        <f>INDEX(resultados!$A$2:$ZZ$2290, 1675, MATCH($B$2, resultados!$A$1:$ZZ$1, 0))</f>
        <v/>
      </c>
      <c r="C1681">
        <f>INDEX(resultados!$A$2:$ZZ$2290, 1675, MATCH($B$3, resultados!$A$1:$ZZ$1, 0))</f>
        <v/>
      </c>
    </row>
    <row r="1682">
      <c r="A1682">
        <f>INDEX(resultados!$A$2:$ZZ$2290, 1676, MATCH($B$1, resultados!$A$1:$ZZ$1, 0))</f>
        <v/>
      </c>
      <c r="B1682">
        <f>INDEX(resultados!$A$2:$ZZ$2290, 1676, MATCH($B$2, resultados!$A$1:$ZZ$1, 0))</f>
        <v/>
      </c>
      <c r="C1682">
        <f>INDEX(resultados!$A$2:$ZZ$2290, 1676, MATCH($B$3, resultados!$A$1:$ZZ$1, 0))</f>
        <v/>
      </c>
    </row>
    <row r="1683">
      <c r="A1683">
        <f>INDEX(resultados!$A$2:$ZZ$2290, 1677, MATCH($B$1, resultados!$A$1:$ZZ$1, 0))</f>
        <v/>
      </c>
      <c r="B1683">
        <f>INDEX(resultados!$A$2:$ZZ$2290, 1677, MATCH($B$2, resultados!$A$1:$ZZ$1, 0))</f>
        <v/>
      </c>
      <c r="C1683">
        <f>INDEX(resultados!$A$2:$ZZ$2290, 1677, MATCH($B$3, resultados!$A$1:$ZZ$1, 0))</f>
        <v/>
      </c>
    </row>
    <row r="1684">
      <c r="A1684">
        <f>INDEX(resultados!$A$2:$ZZ$2290, 1678, MATCH($B$1, resultados!$A$1:$ZZ$1, 0))</f>
        <v/>
      </c>
      <c r="B1684">
        <f>INDEX(resultados!$A$2:$ZZ$2290, 1678, MATCH($B$2, resultados!$A$1:$ZZ$1, 0))</f>
        <v/>
      </c>
      <c r="C1684">
        <f>INDEX(resultados!$A$2:$ZZ$2290, 1678, MATCH($B$3, resultados!$A$1:$ZZ$1, 0))</f>
        <v/>
      </c>
    </row>
    <row r="1685">
      <c r="A1685">
        <f>INDEX(resultados!$A$2:$ZZ$2290, 1679, MATCH($B$1, resultados!$A$1:$ZZ$1, 0))</f>
        <v/>
      </c>
      <c r="B1685">
        <f>INDEX(resultados!$A$2:$ZZ$2290, 1679, MATCH($B$2, resultados!$A$1:$ZZ$1, 0))</f>
        <v/>
      </c>
      <c r="C1685">
        <f>INDEX(resultados!$A$2:$ZZ$2290, 1679, MATCH($B$3, resultados!$A$1:$ZZ$1, 0))</f>
        <v/>
      </c>
    </row>
    <row r="1686">
      <c r="A1686">
        <f>INDEX(resultados!$A$2:$ZZ$2290, 1680, MATCH($B$1, resultados!$A$1:$ZZ$1, 0))</f>
        <v/>
      </c>
      <c r="B1686">
        <f>INDEX(resultados!$A$2:$ZZ$2290, 1680, MATCH($B$2, resultados!$A$1:$ZZ$1, 0))</f>
        <v/>
      </c>
      <c r="C1686">
        <f>INDEX(resultados!$A$2:$ZZ$2290, 1680, MATCH($B$3, resultados!$A$1:$ZZ$1, 0))</f>
        <v/>
      </c>
    </row>
    <row r="1687">
      <c r="A1687">
        <f>INDEX(resultados!$A$2:$ZZ$2290, 1681, MATCH($B$1, resultados!$A$1:$ZZ$1, 0))</f>
        <v/>
      </c>
      <c r="B1687">
        <f>INDEX(resultados!$A$2:$ZZ$2290, 1681, MATCH($B$2, resultados!$A$1:$ZZ$1, 0))</f>
        <v/>
      </c>
      <c r="C1687">
        <f>INDEX(resultados!$A$2:$ZZ$2290, 1681, MATCH($B$3, resultados!$A$1:$ZZ$1, 0))</f>
        <v/>
      </c>
    </row>
    <row r="1688">
      <c r="A1688">
        <f>INDEX(resultados!$A$2:$ZZ$2290, 1682, MATCH($B$1, resultados!$A$1:$ZZ$1, 0))</f>
        <v/>
      </c>
      <c r="B1688">
        <f>INDEX(resultados!$A$2:$ZZ$2290, 1682, MATCH($B$2, resultados!$A$1:$ZZ$1, 0))</f>
        <v/>
      </c>
      <c r="C1688">
        <f>INDEX(resultados!$A$2:$ZZ$2290, 1682, MATCH($B$3, resultados!$A$1:$ZZ$1, 0))</f>
        <v/>
      </c>
    </row>
    <row r="1689">
      <c r="A1689">
        <f>INDEX(resultados!$A$2:$ZZ$2290, 1683, MATCH($B$1, resultados!$A$1:$ZZ$1, 0))</f>
        <v/>
      </c>
      <c r="B1689">
        <f>INDEX(resultados!$A$2:$ZZ$2290, 1683, MATCH($B$2, resultados!$A$1:$ZZ$1, 0))</f>
        <v/>
      </c>
      <c r="C1689">
        <f>INDEX(resultados!$A$2:$ZZ$2290, 1683, MATCH($B$3, resultados!$A$1:$ZZ$1, 0))</f>
        <v/>
      </c>
    </row>
    <row r="1690">
      <c r="A1690">
        <f>INDEX(resultados!$A$2:$ZZ$2290, 1684, MATCH($B$1, resultados!$A$1:$ZZ$1, 0))</f>
        <v/>
      </c>
      <c r="B1690">
        <f>INDEX(resultados!$A$2:$ZZ$2290, 1684, MATCH($B$2, resultados!$A$1:$ZZ$1, 0))</f>
        <v/>
      </c>
      <c r="C1690">
        <f>INDEX(resultados!$A$2:$ZZ$2290, 1684, MATCH($B$3, resultados!$A$1:$ZZ$1, 0))</f>
        <v/>
      </c>
    </row>
    <row r="1691">
      <c r="A1691">
        <f>INDEX(resultados!$A$2:$ZZ$2290, 1685, MATCH($B$1, resultados!$A$1:$ZZ$1, 0))</f>
        <v/>
      </c>
      <c r="B1691">
        <f>INDEX(resultados!$A$2:$ZZ$2290, 1685, MATCH($B$2, resultados!$A$1:$ZZ$1, 0))</f>
        <v/>
      </c>
      <c r="C1691">
        <f>INDEX(resultados!$A$2:$ZZ$2290, 1685, MATCH($B$3, resultados!$A$1:$ZZ$1, 0))</f>
        <v/>
      </c>
    </row>
    <row r="1692">
      <c r="A1692">
        <f>INDEX(resultados!$A$2:$ZZ$2290, 1686, MATCH($B$1, resultados!$A$1:$ZZ$1, 0))</f>
        <v/>
      </c>
      <c r="B1692">
        <f>INDEX(resultados!$A$2:$ZZ$2290, 1686, MATCH($B$2, resultados!$A$1:$ZZ$1, 0))</f>
        <v/>
      </c>
      <c r="C1692">
        <f>INDEX(resultados!$A$2:$ZZ$2290, 1686, MATCH($B$3, resultados!$A$1:$ZZ$1, 0))</f>
        <v/>
      </c>
    </row>
    <row r="1693">
      <c r="A1693">
        <f>INDEX(resultados!$A$2:$ZZ$2290, 1687, MATCH($B$1, resultados!$A$1:$ZZ$1, 0))</f>
        <v/>
      </c>
      <c r="B1693">
        <f>INDEX(resultados!$A$2:$ZZ$2290, 1687, MATCH($B$2, resultados!$A$1:$ZZ$1, 0))</f>
        <v/>
      </c>
      <c r="C1693">
        <f>INDEX(resultados!$A$2:$ZZ$2290, 1687, MATCH($B$3, resultados!$A$1:$ZZ$1, 0))</f>
        <v/>
      </c>
    </row>
    <row r="1694">
      <c r="A1694">
        <f>INDEX(resultados!$A$2:$ZZ$2290, 1688, MATCH($B$1, resultados!$A$1:$ZZ$1, 0))</f>
        <v/>
      </c>
      <c r="B1694">
        <f>INDEX(resultados!$A$2:$ZZ$2290, 1688, MATCH($B$2, resultados!$A$1:$ZZ$1, 0))</f>
        <v/>
      </c>
      <c r="C1694">
        <f>INDEX(resultados!$A$2:$ZZ$2290, 1688, MATCH($B$3, resultados!$A$1:$ZZ$1, 0))</f>
        <v/>
      </c>
    </row>
    <row r="1695">
      <c r="A1695">
        <f>INDEX(resultados!$A$2:$ZZ$2290, 1689, MATCH($B$1, resultados!$A$1:$ZZ$1, 0))</f>
        <v/>
      </c>
      <c r="B1695">
        <f>INDEX(resultados!$A$2:$ZZ$2290, 1689, MATCH($B$2, resultados!$A$1:$ZZ$1, 0))</f>
        <v/>
      </c>
      <c r="C1695">
        <f>INDEX(resultados!$A$2:$ZZ$2290, 1689, MATCH($B$3, resultados!$A$1:$ZZ$1, 0))</f>
        <v/>
      </c>
    </row>
    <row r="1696">
      <c r="A1696">
        <f>INDEX(resultados!$A$2:$ZZ$2290, 1690, MATCH($B$1, resultados!$A$1:$ZZ$1, 0))</f>
        <v/>
      </c>
      <c r="B1696">
        <f>INDEX(resultados!$A$2:$ZZ$2290, 1690, MATCH($B$2, resultados!$A$1:$ZZ$1, 0))</f>
        <v/>
      </c>
      <c r="C1696">
        <f>INDEX(resultados!$A$2:$ZZ$2290, 1690, MATCH($B$3, resultados!$A$1:$ZZ$1, 0))</f>
        <v/>
      </c>
    </row>
    <row r="1697">
      <c r="A1697">
        <f>INDEX(resultados!$A$2:$ZZ$2290, 1691, MATCH($B$1, resultados!$A$1:$ZZ$1, 0))</f>
        <v/>
      </c>
      <c r="B1697">
        <f>INDEX(resultados!$A$2:$ZZ$2290, 1691, MATCH($B$2, resultados!$A$1:$ZZ$1, 0))</f>
        <v/>
      </c>
      <c r="C1697">
        <f>INDEX(resultados!$A$2:$ZZ$2290, 1691, MATCH($B$3, resultados!$A$1:$ZZ$1, 0))</f>
        <v/>
      </c>
    </row>
    <row r="1698">
      <c r="A1698">
        <f>INDEX(resultados!$A$2:$ZZ$2290, 1692, MATCH($B$1, resultados!$A$1:$ZZ$1, 0))</f>
        <v/>
      </c>
      <c r="B1698">
        <f>INDEX(resultados!$A$2:$ZZ$2290, 1692, MATCH($B$2, resultados!$A$1:$ZZ$1, 0))</f>
        <v/>
      </c>
      <c r="C1698">
        <f>INDEX(resultados!$A$2:$ZZ$2290, 1692, MATCH($B$3, resultados!$A$1:$ZZ$1, 0))</f>
        <v/>
      </c>
    </row>
    <row r="1699">
      <c r="A1699">
        <f>INDEX(resultados!$A$2:$ZZ$2290, 1693, MATCH($B$1, resultados!$A$1:$ZZ$1, 0))</f>
        <v/>
      </c>
      <c r="B1699">
        <f>INDEX(resultados!$A$2:$ZZ$2290, 1693, MATCH($B$2, resultados!$A$1:$ZZ$1, 0))</f>
        <v/>
      </c>
      <c r="C1699">
        <f>INDEX(resultados!$A$2:$ZZ$2290, 1693, MATCH($B$3, resultados!$A$1:$ZZ$1, 0))</f>
        <v/>
      </c>
    </row>
    <row r="1700">
      <c r="A1700">
        <f>INDEX(resultados!$A$2:$ZZ$2290, 1694, MATCH($B$1, resultados!$A$1:$ZZ$1, 0))</f>
        <v/>
      </c>
      <c r="B1700">
        <f>INDEX(resultados!$A$2:$ZZ$2290, 1694, MATCH($B$2, resultados!$A$1:$ZZ$1, 0))</f>
        <v/>
      </c>
      <c r="C1700">
        <f>INDEX(resultados!$A$2:$ZZ$2290, 1694, MATCH($B$3, resultados!$A$1:$ZZ$1, 0))</f>
        <v/>
      </c>
    </row>
    <row r="1701">
      <c r="A1701">
        <f>INDEX(resultados!$A$2:$ZZ$2290, 1695, MATCH($B$1, resultados!$A$1:$ZZ$1, 0))</f>
        <v/>
      </c>
      <c r="B1701">
        <f>INDEX(resultados!$A$2:$ZZ$2290, 1695, MATCH($B$2, resultados!$A$1:$ZZ$1, 0))</f>
        <v/>
      </c>
      <c r="C1701">
        <f>INDEX(resultados!$A$2:$ZZ$2290, 1695, MATCH($B$3, resultados!$A$1:$ZZ$1, 0))</f>
        <v/>
      </c>
    </row>
    <row r="1702">
      <c r="A1702">
        <f>INDEX(resultados!$A$2:$ZZ$2290, 1696, MATCH($B$1, resultados!$A$1:$ZZ$1, 0))</f>
        <v/>
      </c>
      <c r="B1702">
        <f>INDEX(resultados!$A$2:$ZZ$2290, 1696, MATCH($B$2, resultados!$A$1:$ZZ$1, 0))</f>
        <v/>
      </c>
      <c r="C1702">
        <f>INDEX(resultados!$A$2:$ZZ$2290, 1696, MATCH($B$3, resultados!$A$1:$ZZ$1, 0))</f>
        <v/>
      </c>
    </row>
    <row r="1703">
      <c r="A1703">
        <f>INDEX(resultados!$A$2:$ZZ$2290, 1697, MATCH($B$1, resultados!$A$1:$ZZ$1, 0))</f>
        <v/>
      </c>
      <c r="B1703">
        <f>INDEX(resultados!$A$2:$ZZ$2290, 1697, MATCH($B$2, resultados!$A$1:$ZZ$1, 0))</f>
        <v/>
      </c>
      <c r="C1703">
        <f>INDEX(resultados!$A$2:$ZZ$2290, 1697, MATCH($B$3, resultados!$A$1:$ZZ$1, 0))</f>
        <v/>
      </c>
    </row>
    <row r="1704">
      <c r="A1704">
        <f>INDEX(resultados!$A$2:$ZZ$2290, 1698, MATCH($B$1, resultados!$A$1:$ZZ$1, 0))</f>
        <v/>
      </c>
      <c r="B1704">
        <f>INDEX(resultados!$A$2:$ZZ$2290, 1698, MATCH($B$2, resultados!$A$1:$ZZ$1, 0))</f>
        <v/>
      </c>
      <c r="C1704">
        <f>INDEX(resultados!$A$2:$ZZ$2290, 1698, MATCH($B$3, resultados!$A$1:$ZZ$1, 0))</f>
        <v/>
      </c>
    </row>
    <row r="1705">
      <c r="A1705">
        <f>INDEX(resultados!$A$2:$ZZ$2290, 1699, MATCH($B$1, resultados!$A$1:$ZZ$1, 0))</f>
        <v/>
      </c>
      <c r="B1705">
        <f>INDEX(resultados!$A$2:$ZZ$2290, 1699, MATCH($B$2, resultados!$A$1:$ZZ$1, 0))</f>
        <v/>
      </c>
      <c r="C1705">
        <f>INDEX(resultados!$A$2:$ZZ$2290, 1699, MATCH($B$3, resultados!$A$1:$ZZ$1, 0))</f>
        <v/>
      </c>
    </row>
    <row r="1706">
      <c r="A1706">
        <f>INDEX(resultados!$A$2:$ZZ$2290, 1700, MATCH($B$1, resultados!$A$1:$ZZ$1, 0))</f>
        <v/>
      </c>
      <c r="B1706">
        <f>INDEX(resultados!$A$2:$ZZ$2290, 1700, MATCH($B$2, resultados!$A$1:$ZZ$1, 0))</f>
        <v/>
      </c>
      <c r="C1706">
        <f>INDEX(resultados!$A$2:$ZZ$2290, 1700, MATCH($B$3, resultados!$A$1:$ZZ$1, 0))</f>
        <v/>
      </c>
    </row>
    <row r="1707">
      <c r="A1707">
        <f>INDEX(resultados!$A$2:$ZZ$2290, 1701, MATCH($B$1, resultados!$A$1:$ZZ$1, 0))</f>
        <v/>
      </c>
      <c r="B1707">
        <f>INDEX(resultados!$A$2:$ZZ$2290, 1701, MATCH($B$2, resultados!$A$1:$ZZ$1, 0))</f>
        <v/>
      </c>
      <c r="C1707">
        <f>INDEX(resultados!$A$2:$ZZ$2290, 1701, MATCH($B$3, resultados!$A$1:$ZZ$1, 0))</f>
        <v/>
      </c>
    </row>
    <row r="1708">
      <c r="A1708">
        <f>INDEX(resultados!$A$2:$ZZ$2290, 1702, MATCH($B$1, resultados!$A$1:$ZZ$1, 0))</f>
        <v/>
      </c>
      <c r="B1708">
        <f>INDEX(resultados!$A$2:$ZZ$2290, 1702, MATCH($B$2, resultados!$A$1:$ZZ$1, 0))</f>
        <v/>
      </c>
      <c r="C1708">
        <f>INDEX(resultados!$A$2:$ZZ$2290, 1702, MATCH($B$3, resultados!$A$1:$ZZ$1, 0))</f>
        <v/>
      </c>
    </row>
    <row r="1709">
      <c r="A1709">
        <f>INDEX(resultados!$A$2:$ZZ$2290, 1703, MATCH($B$1, resultados!$A$1:$ZZ$1, 0))</f>
        <v/>
      </c>
      <c r="B1709">
        <f>INDEX(resultados!$A$2:$ZZ$2290, 1703, MATCH($B$2, resultados!$A$1:$ZZ$1, 0))</f>
        <v/>
      </c>
      <c r="C1709">
        <f>INDEX(resultados!$A$2:$ZZ$2290, 1703, MATCH($B$3, resultados!$A$1:$ZZ$1, 0))</f>
        <v/>
      </c>
    </row>
    <row r="1710">
      <c r="A1710">
        <f>INDEX(resultados!$A$2:$ZZ$2290, 1704, MATCH($B$1, resultados!$A$1:$ZZ$1, 0))</f>
        <v/>
      </c>
      <c r="B1710">
        <f>INDEX(resultados!$A$2:$ZZ$2290, 1704, MATCH($B$2, resultados!$A$1:$ZZ$1, 0))</f>
        <v/>
      </c>
      <c r="C1710">
        <f>INDEX(resultados!$A$2:$ZZ$2290, 1704, MATCH($B$3, resultados!$A$1:$ZZ$1, 0))</f>
        <v/>
      </c>
    </row>
    <row r="1711">
      <c r="A1711">
        <f>INDEX(resultados!$A$2:$ZZ$2290, 1705, MATCH($B$1, resultados!$A$1:$ZZ$1, 0))</f>
        <v/>
      </c>
      <c r="B1711">
        <f>INDEX(resultados!$A$2:$ZZ$2290, 1705, MATCH($B$2, resultados!$A$1:$ZZ$1, 0))</f>
        <v/>
      </c>
      <c r="C1711">
        <f>INDEX(resultados!$A$2:$ZZ$2290, 1705, MATCH($B$3, resultados!$A$1:$ZZ$1, 0))</f>
        <v/>
      </c>
    </row>
    <row r="1712">
      <c r="A1712">
        <f>INDEX(resultados!$A$2:$ZZ$2290, 1706, MATCH($B$1, resultados!$A$1:$ZZ$1, 0))</f>
        <v/>
      </c>
      <c r="B1712">
        <f>INDEX(resultados!$A$2:$ZZ$2290, 1706, MATCH($B$2, resultados!$A$1:$ZZ$1, 0))</f>
        <v/>
      </c>
      <c r="C1712">
        <f>INDEX(resultados!$A$2:$ZZ$2290, 1706, MATCH($B$3, resultados!$A$1:$ZZ$1, 0))</f>
        <v/>
      </c>
    </row>
    <row r="1713">
      <c r="A1713">
        <f>INDEX(resultados!$A$2:$ZZ$2290, 1707, MATCH($B$1, resultados!$A$1:$ZZ$1, 0))</f>
        <v/>
      </c>
      <c r="B1713">
        <f>INDEX(resultados!$A$2:$ZZ$2290, 1707, MATCH($B$2, resultados!$A$1:$ZZ$1, 0))</f>
        <v/>
      </c>
      <c r="C1713">
        <f>INDEX(resultados!$A$2:$ZZ$2290, 1707, MATCH($B$3, resultados!$A$1:$ZZ$1, 0))</f>
        <v/>
      </c>
    </row>
    <row r="1714">
      <c r="A1714">
        <f>INDEX(resultados!$A$2:$ZZ$2290, 1708, MATCH($B$1, resultados!$A$1:$ZZ$1, 0))</f>
        <v/>
      </c>
      <c r="B1714">
        <f>INDEX(resultados!$A$2:$ZZ$2290, 1708, MATCH($B$2, resultados!$A$1:$ZZ$1, 0))</f>
        <v/>
      </c>
      <c r="C1714">
        <f>INDEX(resultados!$A$2:$ZZ$2290, 1708, MATCH($B$3, resultados!$A$1:$ZZ$1, 0))</f>
        <v/>
      </c>
    </row>
    <row r="1715">
      <c r="A1715">
        <f>INDEX(resultados!$A$2:$ZZ$2290, 1709, MATCH($B$1, resultados!$A$1:$ZZ$1, 0))</f>
        <v/>
      </c>
      <c r="B1715">
        <f>INDEX(resultados!$A$2:$ZZ$2290, 1709, MATCH($B$2, resultados!$A$1:$ZZ$1, 0))</f>
        <v/>
      </c>
      <c r="C1715">
        <f>INDEX(resultados!$A$2:$ZZ$2290, 1709, MATCH($B$3, resultados!$A$1:$ZZ$1, 0))</f>
        <v/>
      </c>
    </row>
    <row r="1716">
      <c r="A1716">
        <f>INDEX(resultados!$A$2:$ZZ$2290, 1710, MATCH($B$1, resultados!$A$1:$ZZ$1, 0))</f>
        <v/>
      </c>
      <c r="B1716">
        <f>INDEX(resultados!$A$2:$ZZ$2290, 1710, MATCH($B$2, resultados!$A$1:$ZZ$1, 0))</f>
        <v/>
      </c>
      <c r="C1716">
        <f>INDEX(resultados!$A$2:$ZZ$2290, 1710, MATCH($B$3, resultados!$A$1:$ZZ$1, 0))</f>
        <v/>
      </c>
    </row>
    <row r="1717">
      <c r="A1717">
        <f>INDEX(resultados!$A$2:$ZZ$2290, 1711, MATCH($B$1, resultados!$A$1:$ZZ$1, 0))</f>
        <v/>
      </c>
      <c r="B1717">
        <f>INDEX(resultados!$A$2:$ZZ$2290, 1711, MATCH($B$2, resultados!$A$1:$ZZ$1, 0))</f>
        <v/>
      </c>
      <c r="C1717">
        <f>INDEX(resultados!$A$2:$ZZ$2290, 1711, MATCH($B$3, resultados!$A$1:$ZZ$1, 0))</f>
        <v/>
      </c>
    </row>
    <row r="1718">
      <c r="A1718">
        <f>INDEX(resultados!$A$2:$ZZ$2290, 1712, MATCH($B$1, resultados!$A$1:$ZZ$1, 0))</f>
        <v/>
      </c>
      <c r="B1718">
        <f>INDEX(resultados!$A$2:$ZZ$2290, 1712, MATCH($B$2, resultados!$A$1:$ZZ$1, 0))</f>
        <v/>
      </c>
      <c r="C1718">
        <f>INDEX(resultados!$A$2:$ZZ$2290, 1712, MATCH($B$3, resultados!$A$1:$ZZ$1, 0))</f>
        <v/>
      </c>
    </row>
    <row r="1719">
      <c r="A1719">
        <f>INDEX(resultados!$A$2:$ZZ$2290, 1713, MATCH($B$1, resultados!$A$1:$ZZ$1, 0))</f>
        <v/>
      </c>
      <c r="B1719">
        <f>INDEX(resultados!$A$2:$ZZ$2290, 1713, MATCH($B$2, resultados!$A$1:$ZZ$1, 0))</f>
        <v/>
      </c>
      <c r="C1719">
        <f>INDEX(resultados!$A$2:$ZZ$2290, 1713, MATCH($B$3, resultados!$A$1:$ZZ$1, 0))</f>
        <v/>
      </c>
    </row>
    <row r="1720">
      <c r="A1720">
        <f>INDEX(resultados!$A$2:$ZZ$2290, 1714, MATCH($B$1, resultados!$A$1:$ZZ$1, 0))</f>
        <v/>
      </c>
      <c r="B1720">
        <f>INDEX(resultados!$A$2:$ZZ$2290, 1714, MATCH($B$2, resultados!$A$1:$ZZ$1, 0))</f>
        <v/>
      </c>
      <c r="C1720">
        <f>INDEX(resultados!$A$2:$ZZ$2290, 1714, MATCH($B$3, resultados!$A$1:$ZZ$1, 0))</f>
        <v/>
      </c>
    </row>
    <row r="1721">
      <c r="A1721">
        <f>INDEX(resultados!$A$2:$ZZ$2290, 1715, MATCH($B$1, resultados!$A$1:$ZZ$1, 0))</f>
        <v/>
      </c>
      <c r="B1721">
        <f>INDEX(resultados!$A$2:$ZZ$2290, 1715, MATCH($B$2, resultados!$A$1:$ZZ$1, 0))</f>
        <v/>
      </c>
      <c r="C1721">
        <f>INDEX(resultados!$A$2:$ZZ$2290, 1715, MATCH($B$3, resultados!$A$1:$ZZ$1, 0))</f>
        <v/>
      </c>
    </row>
    <row r="1722">
      <c r="A1722">
        <f>INDEX(resultados!$A$2:$ZZ$2290, 1716, MATCH($B$1, resultados!$A$1:$ZZ$1, 0))</f>
        <v/>
      </c>
      <c r="B1722">
        <f>INDEX(resultados!$A$2:$ZZ$2290, 1716, MATCH($B$2, resultados!$A$1:$ZZ$1, 0))</f>
        <v/>
      </c>
      <c r="C1722">
        <f>INDEX(resultados!$A$2:$ZZ$2290, 1716, MATCH($B$3, resultados!$A$1:$ZZ$1, 0))</f>
        <v/>
      </c>
    </row>
    <row r="1723">
      <c r="A1723">
        <f>INDEX(resultados!$A$2:$ZZ$2290, 1717, MATCH($B$1, resultados!$A$1:$ZZ$1, 0))</f>
        <v/>
      </c>
      <c r="B1723">
        <f>INDEX(resultados!$A$2:$ZZ$2290, 1717, MATCH($B$2, resultados!$A$1:$ZZ$1, 0))</f>
        <v/>
      </c>
      <c r="C1723">
        <f>INDEX(resultados!$A$2:$ZZ$2290, 1717, MATCH($B$3, resultados!$A$1:$ZZ$1, 0))</f>
        <v/>
      </c>
    </row>
    <row r="1724">
      <c r="A1724">
        <f>INDEX(resultados!$A$2:$ZZ$2290, 1718, MATCH($B$1, resultados!$A$1:$ZZ$1, 0))</f>
        <v/>
      </c>
      <c r="B1724">
        <f>INDEX(resultados!$A$2:$ZZ$2290, 1718, MATCH($B$2, resultados!$A$1:$ZZ$1, 0))</f>
        <v/>
      </c>
      <c r="C1724">
        <f>INDEX(resultados!$A$2:$ZZ$2290, 1718, MATCH($B$3, resultados!$A$1:$ZZ$1, 0))</f>
        <v/>
      </c>
    </row>
    <row r="1725">
      <c r="A1725">
        <f>INDEX(resultados!$A$2:$ZZ$2290, 1719, MATCH($B$1, resultados!$A$1:$ZZ$1, 0))</f>
        <v/>
      </c>
      <c r="B1725">
        <f>INDEX(resultados!$A$2:$ZZ$2290, 1719, MATCH($B$2, resultados!$A$1:$ZZ$1, 0))</f>
        <v/>
      </c>
      <c r="C1725">
        <f>INDEX(resultados!$A$2:$ZZ$2290, 1719, MATCH($B$3, resultados!$A$1:$ZZ$1, 0))</f>
        <v/>
      </c>
    </row>
    <row r="1726">
      <c r="A1726">
        <f>INDEX(resultados!$A$2:$ZZ$2290, 1720, MATCH($B$1, resultados!$A$1:$ZZ$1, 0))</f>
        <v/>
      </c>
      <c r="B1726">
        <f>INDEX(resultados!$A$2:$ZZ$2290, 1720, MATCH($B$2, resultados!$A$1:$ZZ$1, 0))</f>
        <v/>
      </c>
      <c r="C1726">
        <f>INDEX(resultados!$A$2:$ZZ$2290, 1720, MATCH($B$3, resultados!$A$1:$ZZ$1, 0))</f>
        <v/>
      </c>
    </row>
    <row r="1727">
      <c r="A1727">
        <f>INDEX(resultados!$A$2:$ZZ$2290, 1721, MATCH($B$1, resultados!$A$1:$ZZ$1, 0))</f>
        <v/>
      </c>
      <c r="B1727">
        <f>INDEX(resultados!$A$2:$ZZ$2290, 1721, MATCH($B$2, resultados!$A$1:$ZZ$1, 0))</f>
        <v/>
      </c>
      <c r="C1727">
        <f>INDEX(resultados!$A$2:$ZZ$2290, 1721, MATCH($B$3, resultados!$A$1:$ZZ$1, 0))</f>
        <v/>
      </c>
    </row>
    <row r="1728">
      <c r="A1728">
        <f>INDEX(resultados!$A$2:$ZZ$2290, 1722, MATCH($B$1, resultados!$A$1:$ZZ$1, 0))</f>
        <v/>
      </c>
      <c r="B1728">
        <f>INDEX(resultados!$A$2:$ZZ$2290, 1722, MATCH($B$2, resultados!$A$1:$ZZ$1, 0))</f>
        <v/>
      </c>
      <c r="C1728">
        <f>INDEX(resultados!$A$2:$ZZ$2290, 1722, MATCH($B$3, resultados!$A$1:$ZZ$1, 0))</f>
        <v/>
      </c>
    </row>
    <row r="1729">
      <c r="A1729">
        <f>INDEX(resultados!$A$2:$ZZ$2290, 1723, MATCH($B$1, resultados!$A$1:$ZZ$1, 0))</f>
        <v/>
      </c>
      <c r="B1729">
        <f>INDEX(resultados!$A$2:$ZZ$2290, 1723, MATCH($B$2, resultados!$A$1:$ZZ$1, 0))</f>
        <v/>
      </c>
      <c r="C1729">
        <f>INDEX(resultados!$A$2:$ZZ$2290, 1723, MATCH($B$3, resultados!$A$1:$ZZ$1, 0))</f>
        <v/>
      </c>
    </row>
    <row r="1730">
      <c r="A1730">
        <f>INDEX(resultados!$A$2:$ZZ$2290, 1724, MATCH($B$1, resultados!$A$1:$ZZ$1, 0))</f>
        <v/>
      </c>
      <c r="B1730">
        <f>INDEX(resultados!$A$2:$ZZ$2290, 1724, MATCH($B$2, resultados!$A$1:$ZZ$1, 0))</f>
        <v/>
      </c>
      <c r="C1730">
        <f>INDEX(resultados!$A$2:$ZZ$2290, 1724, MATCH($B$3, resultados!$A$1:$ZZ$1, 0))</f>
        <v/>
      </c>
    </row>
    <row r="1731">
      <c r="A1731">
        <f>INDEX(resultados!$A$2:$ZZ$2290, 1725, MATCH($B$1, resultados!$A$1:$ZZ$1, 0))</f>
        <v/>
      </c>
      <c r="B1731">
        <f>INDEX(resultados!$A$2:$ZZ$2290, 1725, MATCH($B$2, resultados!$A$1:$ZZ$1, 0))</f>
        <v/>
      </c>
      <c r="C1731">
        <f>INDEX(resultados!$A$2:$ZZ$2290, 1725, MATCH($B$3, resultados!$A$1:$ZZ$1, 0))</f>
        <v/>
      </c>
    </row>
    <row r="1732">
      <c r="A1732">
        <f>INDEX(resultados!$A$2:$ZZ$2290, 1726, MATCH($B$1, resultados!$A$1:$ZZ$1, 0))</f>
        <v/>
      </c>
      <c r="B1732">
        <f>INDEX(resultados!$A$2:$ZZ$2290, 1726, MATCH($B$2, resultados!$A$1:$ZZ$1, 0))</f>
        <v/>
      </c>
      <c r="C1732">
        <f>INDEX(resultados!$A$2:$ZZ$2290, 1726, MATCH($B$3, resultados!$A$1:$ZZ$1, 0))</f>
        <v/>
      </c>
    </row>
    <row r="1733">
      <c r="A1733">
        <f>INDEX(resultados!$A$2:$ZZ$2290, 1727, MATCH($B$1, resultados!$A$1:$ZZ$1, 0))</f>
        <v/>
      </c>
      <c r="B1733">
        <f>INDEX(resultados!$A$2:$ZZ$2290, 1727, MATCH($B$2, resultados!$A$1:$ZZ$1, 0))</f>
        <v/>
      </c>
      <c r="C1733">
        <f>INDEX(resultados!$A$2:$ZZ$2290, 1727, MATCH($B$3, resultados!$A$1:$ZZ$1, 0))</f>
        <v/>
      </c>
    </row>
    <row r="1734">
      <c r="A1734">
        <f>INDEX(resultados!$A$2:$ZZ$2290, 1728, MATCH($B$1, resultados!$A$1:$ZZ$1, 0))</f>
        <v/>
      </c>
      <c r="B1734">
        <f>INDEX(resultados!$A$2:$ZZ$2290, 1728, MATCH($B$2, resultados!$A$1:$ZZ$1, 0))</f>
        <v/>
      </c>
      <c r="C1734">
        <f>INDEX(resultados!$A$2:$ZZ$2290, 1728, MATCH($B$3, resultados!$A$1:$ZZ$1, 0))</f>
        <v/>
      </c>
    </row>
    <row r="1735">
      <c r="A1735">
        <f>INDEX(resultados!$A$2:$ZZ$2290, 1729, MATCH($B$1, resultados!$A$1:$ZZ$1, 0))</f>
        <v/>
      </c>
      <c r="B1735">
        <f>INDEX(resultados!$A$2:$ZZ$2290, 1729, MATCH($B$2, resultados!$A$1:$ZZ$1, 0))</f>
        <v/>
      </c>
      <c r="C1735">
        <f>INDEX(resultados!$A$2:$ZZ$2290, 1729, MATCH($B$3, resultados!$A$1:$ZZ$1, 0))</f>
        <v/>
      </c>
    </row>
    <row r="1736">
      <c r="A1736">
        <f>INDEX(resultados!$A$2:$ZZ$2290, 1730, MATCH($B$1, resultados!$A$1:$ZZ$1, 0))</f>
        <v/>
      </c>
      <c r="B1736">
        <f>INDEX(resultados!$A$2:$ZZ$2290, 1730, MATCH($B$2, resultados!$A$1:$ZZ$1, 0))</f>
        <v/>
      </c>
      <c r="C1736">
        <f>INDEX(resultados!$A$2:$ZZ$2290, 1730, MATCH($B$3, resultados!$A$1:$ZZ$1, 0))</f>
        <v/>
      </c>
    </row>
    <row r="1737">
      <c r="A1737">
        <f>INDEX(resultados!$A$2:$ZZ$2290, 1731, MATCH($B$1, resultados!$A$1:$ZZ$1, 0))</f>
        <v/>
      </c>
      <c r="B1737">
        <f>INDEX(resultados!$A$2:$ZZ$2290, 1731, MATCH($B$2, resultados!$A$1:$ZZ$1, 0))</f>
        <v/>
      </c>
      <c r="C1737">
        <f>INDEX(resultados!$A$2:$ZZ$2290, 1731, MATCH($B$3, resultados!$A$1:$ZZ$1, 0))</f>
        <v/>
      </c>
    </row>
    <row r="1738">
      <c r="A1738">
        <f>INDEX(resultados!$A$2:$ZZ$2290, 1732, MATCH($B$1, resultados!$A$1:$ZZ$1, 0))</f>
        <v/>
      </c>
      <c r="B1738">
        <f>INDEX(resultados!$A$2:$ZZ$2290, 1732, MATCH($B$2, resultados!$A$1:$ZZ$1, 0))</f>
        <v/>
      </c>
      <c r="C1738">
        <f>INDEX(resultados!$A$2:$ZZ$2290, 1732, MATCH($B$3, resultados!$A$1:$ZZ$1, 0))</f>
        <v/>
      </c>
    </row>
    <row r="1739">
      <c r="A1739">
        <f>INDEX(resultados!$A$2:$ZZ$2290, 1733, MATCH($B$1, resultados!$A$1:$ZZ$1, 0))</f>
        <v/>
      </c>
      <c r="B1739">
        <f>INDEX(resultados!$A$2:$ZZ$2290, 1733, MATCH($B$2, resultados!$A$1:$ZZ$1, 0))</f>
        <v/>
      </c>
      <c r="C1739">
        <f>INDEX(resultados!$A$2:$ZZ$2290, 1733, MATCH($B$3, resultados!$A$1:$ZZ$1, 0))</f>
        <v/>
      </c>
    </row>
    <row r="1740">
      <c r="A1740">
        <f>INDEX(resultados!$A$2:$ZZ$2290, 1734, MATCH($B$1, resultados!$A$1:$ZZ$1, 0))</f>
        <v/>
      </c>
      <c r="B1740">
        <f>INDEX(resultados!$A$2:$ZZ$2290, 1734, MATCH($B$2, resultados!$A$1:$ZZ$1, 0))</f>
        <v/>
      </c>
      <c r="C1740">
        <f>INDEX(resultados!$A$2:$ZZ$2290, 1734, MATCH($B$3, resultados!$A$1:$ZZ$1, 0))</f>
        <v/>
      </c>
    </row>
    <row r="1741">
      <c r="A1741">
        <f>INDEX(resultados!$A$2:$ZZ$2290, 1735, MATCH($B$1, resultados!$A$1:$ZZ$1, 0))</f>
        <v/>
      </c>
      <c r="B1741">
        <f>INDEX(resultados!$A$2:$ZZ$2290, 1735, MATCH($B$2, resultados!$A$1:$ZZ$1, 0))</f>
        <v/>
      </c>
      <c r="C1741">
        <f>INDEX(resultados!$A$2:$ZZ$2290, 1735, MATCH($B$3, resultados!$A$1:$ZZ$1, 0))</f>
        <v/>
      </c>
    </row>
    <row r="1742">
      <c r="A1742">
        <f>INDEX(resultados!$A$2:$ZZ$2290, 1736, MATCH($B$1, resultados!$A$1:$ZZ$1, 0))</f>
        <v/>
      </c>
      <c r="B1742">
        <f>INDEX(resultados!$A$2:$ZZ$2290, 1736, MATCH($B$2, resultados!$A$1:$ZZ$1, 0))</f>
        <v/>
      </c>
      <c r="C1742">
        <f>INDEX(resultados!$A$2:$ZZ$2290, 1736, MATCH($B$3, resultados!$A$1:$ZZ$1, 0))</f>
        <v/>
      </c>
    </row>
    <row r="1743">
      <c r="A1743">
        <f>INDEX(resultados!$A$2:$ZZ$2290, 1737, MATCH($B$1, resultados!$A$1:$ZZ$1, 0))</f>
        <v/>
      </c>
      <c r="B1743">
        <f>INDEX(resultados!$A$2:$ZZ$2290, 1737, MATCH($B$2, resultados!$A$1:$ZZ$1, 0))</f>
        <v/>
      </c>
      <c r="C1743">
        <f>INDEX(resultados!$A$2:$ZZ$2290, 1737, MATCH($B$3, resultados!$A$1:$ZZ$1, 0))</f>
        <v/>
      </c>
    </row>
    <row r="1744">
      <c r="A1744">
        <f>INDEX(resultados!$A$2:$ZZ$2290, 1738, MATCH($B$1, resultados!$A$1:$ZZ$1, 0))</f>
        <v/>
      </c>
      <c r="B1744">
        <f>INDEX(resultados!$A$2:$ZZ$2290, 1738, MATCH($B$2, resultados!$A$1:$ZZ$1, 0))</f>
        <v/>
      </c>
      <c r="C1744">
        <f>INDEX(resultados!$A$2:$ZZ$2290, 1738, MATCH($B$3, resultados!$A$1:$ZZ$1, 0))</f>
        <v/>
      </c>
    </row>
    <row r="1745">
      <c r="A1745">
        <f>INDEX(resultados!$A$2:$ZZ$2290, 1739, MATCH($B$1, resultados!$A$1:$ZZ$1, 0))</f>
        <v/>
      </c>
      <c r="B1745">
        <f>INDEX(resultados!$A$2:$ZZ$2290, 1739, MATCH($B$2, resultados!$A$1:$ZZ$1, 0))</f>
        <v/>
      </c>
      <c r="C1745">
        <f>INDEX(resultados!$A$2:$ZZ$2290, 1739, MATCH($B$3, resultados!$A$1:$ZZ$1, 0))</f>
        <v/>
      </c>
    </row>
    <row r="1746">
      <c r="A1746">
        <f>INDEX(resultados!$A$2:$ZZ$2290, 1740, MATCH($B$1, resultados!$A$1:$ZZ$1, 0))</f>
        <v/>
      </c>
      <c r="B1746">
        <f>INDEX(resultados!$A$2:$ZZ$2290, 1740, MATCH($B$2, resultados!$A$1:$ZZ$1, 0))</f>
        <v/>
      </c>
      <c r="C1746">
        <f>INDEX(resultados!$A$2:$ZZ$2290, 1740, MATCH($B$3, resultados!$A$1:$ZZ$1, 0))</f>
        <v/>
      </c>
    </row>
    <row r="1747">
      <c r="A1747">
        <f>INDEX(resultados!$A$2:$ZZ$2290, 1741, MATCH($B$1, resultados!$A$1:$ZZ$1, 0))</f>
        <v/>
      </c>
      <c r="B1747">
        <f>INDEX(resultados!$A$2:$ZZ$2290, 1741, MATCH($B$2, resultados!$A$1:$ZZ$1, 0))</f>
        <v/>
      </c>
      <c r="C1747">
        <f>INDEX(resultados!$A$2:$ZZ$2290, 1741, MATCH($B$3, resultados!$A$1:$ZZ$1, 0))</f>
        <v/>
      </c>
    </row>
    <row r="1748">
      <c r="A1748">
        <f>INDEX(resultados!$A$2:$ZZ$2290, 1742, MATCH($B$1, resultados!$A$1:$ZZ$1, 0))</f>
        <v/>
      </c>
      <c r="B1748">
        <f>INDEX(resultados!$A$2:$ZZ$2290, 1742, MATCH($B$2, resultados!$A$1:$ZZ$1, 0))</f>
        <v/>
      </c>
      <c r="C1748">
        <f>INDEX(resultados!$A$2:$ZZ$2290, 1742, MATCH($B$3, resultados!$A$1:$ZZ$1, 0))</f>
        <v/>
      </c>
    </row>
    <row r="1749">
      <c r="A1749">
        <f>INDEX(resultados!$A$2:$ZZ$2290, 1743, MATCH($B$1, resultados!$A$1:$ZZ$1, 0))</f>
        <v/>
      </c>
      <c r="B1749">
        <f>INDEX(resultados!$A$2:$ZZ$2290, 1743, MATCH($B$2, resultados!$A$1:$ZZ$1, 0))</f>
        <v/>
      </c>
      <c r="C1749">
        <f>INDEX(resultados!$A$2:$ZZ$2290, 1743, MATCH($B$3, resultados!$A$1:$ZZ$1, 0))</f>
        <v/>
      </c>
    </row>
    <row r="1750">
      <c r="A1750">
        <f>INDEX(resultados!$A$2:$ZZ$2290, 1744, MATCH($B$1, resultados!$A$1:$ZZ$1, 0))</f>
        <v/>
      </c>
      <c r="B1750">
        <f>INDEX(resultados!$A$2:$ZZ$2290, 1744, MATCH($B$2, resultados!$A$1:$ZZ$1, 0))</f>
        <v/>
      </c>
      <c r="C1750">
        <f>INDEX(resultados!$A$2:$ZZ$2290, 1744, MATCH($B$3, resultados!$A$1:$ZZ$1, 0))</f>
        <v/>
      </c>
    </row>
    <row r="1751">
      <c r="A1751">
        <f>INDEX(resultados!$A$2:$ZZ$2290, 1745, MATCH($B$1, resultados!$A$1:$ZZ$1, 0))</f>
        <v/>
      </c>
      <c r="B1751">
        <f>INDEX(resultados!$A$2:$ZZ$2290, 1745, MATCH($B$2, resultados!$A$1:$ZZ$1, 0))</f>
        <v/>
      </c>
      <c r="C1751">
        <f>INDEX(resultados!$A$2:$ZZ$2290, 1745, MATCH($B$3, resultados!$A$1:$ZZ$1, 0))</f>
        <v/>
      </c>
    </row>
    <row r="1752">
      <c r="A1752">
        <f>INDEX(resultados!$A$2:$ZZ$2290, 1746, MATCH($B$1, resultados!$A$1:$ZZ$1, 0))</f>
        <v/>
      </c>
      <c r="B1752">
        <f>INDEX(resultados!$A$2:$ZZ$2290, 1746, MATCH($B$2, resultados!$A$1:$ZZ$1, 0))</f>
        <v/>
      </c>
      <c r="C1752">
        <f>INDEX(resultados!$A$2:$ZZ$2290, 1746, MATCH($B$3, resultados!$A$1:$ZZ$1, 0))</f>
        <v/>
      </c>
    </row>
    <row r="1753">
      <c r="A1753">
        <f>INDEX(resultados!$A$2:$ZZ$2290, 1747, MATCH($B$1, resultados!$A$1:$ZZ$1, 0))</f>
        <v/>
      </c>
      <c r="B1753">
        <f>INDEX(resultados!$A$2:$ZZ$2290, 1747, MATCH($B$2, resultados!$A$1:$ZZ$1, 0))</f>
        <v/>
      </c>
      <c r="C1753">
        <f>INDEX(resultados!$A$2:$ZZ$2290, 1747, MATCH($B$3, resultados!$A$1:$ZZ$1, 0))</f>
        <v/>
      </c>
    </row>
    <row r="1754">
      <c r="A1754">
        <f>INDEX(resultados!$A$2:$ZZ$2290, 1748, MATCH($B$1, resultados!$A$1:$ZZ$1, 0))</f>
        <v/>
      </c>
      <c r="B1754">
        <f>INDEX(resultados!$A$2:$ZZ$2290, 1748, MATCH($B$2, resultados!$A$1:$ZZ$1, 0))</f>
        <v/>
      </c>
      <c r="C1754">
        <f>INDEX(resultados!$A$2:$ZZ$2290, 1748, MATCH($B$3, resultados!$A$1:$ZZ$1, 0))</f>
        <v/>
      </c>
    </row>
    <row r="1755">
      <c r="A1755">
        <f>INDEX(resultados!$A$2:$ZZ$2290, 1749, MATCH($B$1, resultados!$A$1:$ZZ$1, 0))</f>
        <v/>
      </c>
      <c r="B1755">
        <f>INDEX(resultados!$A$2:$ZZ$2290, 1749, MATCH($B$2, resultados!$A$1:$ZZ$1, 0))</f>
        <v/>
      </c>
      <c r="C1755">
        <f>INDEX(resultados!$A$2:$ZZ$2290, 1749, MATCH($B$3, resultados!$A$1:$ZZ$1, 0))</f>
        <v/>
      </c>
    </row>
    <row r="1756">
      <c r="A1756">
        <f>INDEX(resultados!$A$2:$ZZ$2290, 1750, MATCH($B$1, resultados!$A$1:$ZZ$1, 0))</f>
        <v/>
      </c>
      <c r="B1756">
        <f>INDEX(resultados!$A$2:$ZZ$2290, 1750, MATCH($B$2, resultados!$A$1:$ZZ$1, 0))</f>
        <v/>
      </c>
      <c r="C1756">
        <f>INDEX(resultados!$A$2:$ZZ$2290, 1750, MATCH($B$3, resultados!$A$1:$ZZ$1, 0))</f>
        <v/>
      </c>
    </row>
    <row r="1757">
      <c r="A1757">
        <f>INDEX(resultados!$A$2:$ZZ$2290, 1751, MATCH($B$1, resultados!$A$1:$ZZ$1, 0))</f>
        <v/>
      </c>
      <c r="B1757">
        <f>INDEX(resultados!$A$2:$ZZ$2290, 1751, MATCH($B$2, resultados!$A$1:$ZZ$1, 0))</f>
        <v/>
      </c>
      <c r="C1757">
        <f>INDEX(resultados!$A$2:$ZZ$2290, 1751, MATCH($B$3, resultados!$A$1:$ZZ$1, 0))</f>
        <v/>
      </c>
    </row>
    <row r="1758">
      <c r="A1758">
        <f>INDEX(resultados!$A$2:$ZZ$2290, 1752, MATCH($B$1, resultados!$A$1:$ZZ$1, 0))</f>
        <v/>
      </c>
      <c r="B1758">
        <f>INDEX(resultados!$A$2:$ZZ$2290, 1752, MATCH($B$2, resultados!$A$1:$ZZ$1, 0))</f>
        <v/>
      </c>
      <c r="C1758">
        <f>INDEX(resultados!$A$2:$ZZ$2290, 1752, MATCH($B$3, resultados!$A$1:$ZZ$1, 0))</f>
        <v/>
      </c>
    </row>
    <row r="1759">
      <c r="A1759">
        <f>INDEX(resultados!$A$2:$ZZ$2290, 1753, MATCH($B$1, resultados!$A$1:$ZZ$1, 0))</f>
        <v/>
      </c>
      <c r="B1759">
        <f>INDEX(resultados!$A$2:$ZZ$2290, 1753, MATCH($B$2, resultados!$A$1:$ZZ$1, 0))</f>
        <v/>
      </c>
      <c r="C1759">
        <f>INDEX(resultados!$A$2:$ZZ$2290, 1753, MATCH($B$3, resultados!$A$1:$ZZ$1, 0))</f>
        <v/>
      </c>
    </row>
    <row r="1760">
      <c r="A1760">
        <f>INDEX(resultados!$A$2:$ZZ$2290, 1754, MATCH($B$1, resultados!$A$1:$ZZ$1, 0))</f>
        <v/>
      </c>
      <c r="B1760">
        <f>INDEX(resultados!$A$2:$ZZ$2290, 1754, MATCH($B$2, resultados!$A$1:$ZZ$1, 0))</f>
        <v/>
      </c>
      <c r="C1760">
        <f>INDEX(resultados!$A$2:$ZZ$2290, 1754, MATCH($B$3, resultados!$A$1:$ZZ$1, 0))</f>
        <v/>
      </c>
    </row>
    <row r="1761">
      <c r="A1761">
        <f>INDEX(resultados!$A$2:$ZZ$2290, 1755, MATCH($B$1, resultados!$A$1:$ZZ$1, 0))</f>
        <v/>
      </c>
      <c r="B1761">
        <f>INDEX(resultados!$A$2:$ZZ$2290, 1755, MATCH($B$2, resultados!$A$1:$ZZ$1, 0))</f>
        <v/>
      </c>
      <c r="C1761">
        <f>INDEX(resultados!$A$2:$ZZ$2290, 1755, MATCH($B$3, resultados!$A$1:$ZZ$1, 0))</f>
        <v/>
      </c>
    </row>
    <row r="1762">
      <c r="A1762">
        <f>INDEX(resultados!$A$2:$ZZ$2290, 1756, MATCH($B$1, resultados!$A$1:$ZZ$1, 0))</f>
        <v/>
      </c>
      <c r="B1762">
        <f>INDEX(resultados!$A$2:$ZZ$2290, 1756, MATCH($B$2, resultados!$A$1:$ZZ$1, 0))</f>
        <v/>
      </c>
      <c r="C1762">
        <f>INDEX(resultados!$A$2:$ZZ$2290, 1756, MATCH($B$3, resultados!$A$1:$ZZ$1, 0))</f>
        <v/>
      </c>
    </row>
    <row r="1763">
      <c r="A1763">
        <f>INDEX(resultados!$A$2:$ZZ$2290, 1757, MATCH($B$1, resultados!$A$1:$ZZ$1, 0))</f>
        <v/>
      </c>
      <c r="B1763">
        <f>INDEX(resultados!$A$2:$ZZ$2290, 1757, MATCH($B$2, resultados!$A$1:$ZZ$1, 0))</f>
        <v/>
      </c>
      <c r="C1763">
        <f>INDEX(resultados!$A$2:$ZZ$2290, 1757, MATCH($B$3, resultados!$A$1:$ZZ$1, 0))</f>
        <v/>
      </c>
    </row>
    <row r="1764">
      <c r="A1764">
        <f>INDEX(resultados!$A$2:$ZZ$2290, 1758, MATCH($B$1, resultados!$A$1:$ZZ$1, 0))</f>
        <v/>
      </c>
      <c r="B1764">
        <f>INDEX(resultados!$A$2:$ZZ$2290, 1758, MATCH($B$2, resultados!$A$1:$ZZ$1, 0))</f>
        <v/>
      </c>
      <c r="C1764">
        <f>INDEX(resultados!$A$2:$ZZ$2290, 1758, MATCH($B$3, resultados!$A$1:$ZZ$1, 0))</f>
        <v/>
      </c>
    </row>
    <row r="1765">
      <c r="A1765">
        <f>INDEX(resultados!$A$2:$ZZ$2290, 1759, MATCH($B$1, resultados!$A$1:$ZZ$1, 0))</f>
        <v/>
      </c>
      <c r="B1765">
        <f>INDEX(resultados!$A$2:$ZZ$2290, 1759, MATCH($B$2, resultados!$A$1:$ZZ$1, 0))</f>
        <v/>
      </c>
      <c r="C1765">
        <f>INDEX(resultados!$A$2:$ZZ$2290, 1759, MATCH($B$3, resultados!$A$1:$ZZ$1, 0))</f>
        <v/>
      </c>
    </row>
    <row r="1766">
      <c r="A1766">
        <f>INDEX(resultados!$A$2:$ZZ$2290, 1760, MATCH($B$1, resultados!$A$1:$ZZ$1, 0))</f>
        <v/>
      </c>
      <c r="B1766">
        <f>INDEX(resultados!$A$2:$ZZ$2290, 1760, MATCH($B$2, resultados!$A$1:$ZZ$1, 0))</f>
        <v/>
      </c>
      <c r="C1766">
        <f>INDEX(resultados!$A$2:$ZZ$2290, 1760, MATCH($B$3, resultados!$A$1:$ZZ$1, 0))</f>
        <v/>
      </c>
    </row>
    <row r="1767">
      <c r="A1767">
        <f>INDEX(resultados!$A$2:$ZZ$2290, 1761, MATCH($B$1, resultados!$A$1:$ZZ$1, 0))</f>
        <v/>
      </c>
      <c r="B1767">
        <f>INDEX(resultados!$A$2:$ZZ$2290, 1761, MATCH($B$2, resultados!$A$1:$ZZ$1, 0))</f>
        <v/>
      </c>
      <c r="C1767">
        <f>INDEX(resultados!$A$2:$ZZ$2290, 1761, MATCH($B$3, resultados!$A$1:$ZZ$1, 0))</f>
        <v/>
      </c>
    </row>
    <row r="1768">
      <c r="A1768">
        <f>INDEX(resultados!$A$2:$ZZ$2290, 1762, MATCH($B$1, resultados!$A$1:$ZZ$1, 0))</f>
        <v/>
      </c>
      <c r="B1768">
        <f>INDEX(resultados!$A$2:$ZZ$2290, 1762, MATCH($B$2, resultados!$A$1:$ZZ$1, 0))</f>
        <v/>
      </c>
      <c r="C1768">
        <f>INDEX(resultados!$A$2:$ZZ$2290, 1762, MATCH($B$3, resultados!$A$1:$ZZ$1, 0))</f>
        <v/>
      </c>
    </row>
    <row r="1769">
      <c r="A1769">
        <f>INDEX(resultados!$A$2:$ZZ$2290, 1763, MATCH($B$1, resultados!$A$1:$ZZ$1, 0))</f>
        <v/>
      </c>
      <c r="B1769">
        <f>INDEX(resultados!$A$2:$ZZ$2290, 1763, MATCH($B$2, resultados!$A$1:$ZZ$1, 0))</f>
        <v/>
      </c>
      <c r="C1769">
        <f>INDEX(resultados!$A$2:$ZZ$2290, 1763, MATCH($B$3, resultados!$A$1:$ZZ$1, 0))</f>
        <v/>
      </c>
    </row>
    <row r="1770">
      <c r="A1770">
        <f>INDEX(resultados!$A$2:$ZZ$2290, 1764, MATCH($B$1, resultados!$A$1:$ZZ$1, 0))</f>
        <v/>
      </c>
      <c r="B1770">
        <f>INDEX(resultados!$A$2:$ZZ$2290, 1764, MATCH($B$2, resultados!$A$1:$ZZ$1, 0))</f>
        <v/>
      </c>
      <c r="C1770">
        <f>INDEX(resultados!$A$2:$ZZ$2290, 1764, MATCH($B$3, resultados!$A$1:$ZZ$1, 0))</f>
        <v/>
      </c>
    </row>
    <row r="1771">
      <c r="A1771">
        <f>INDEX(resultados!$A$2:$ZZ$2290, 1765, MATCH($B$1, resultados!$A$1:$ZZ$1, 0))</f>
        <v/>
      </c>
      <c r="B1771">
        <f>INDEX(resultados!$A$2:$ZZ$2290, 1765, MATCH($B$2, resultados!$A$1:$ZZ$1, 0))</f>
        <v/>
      </c>
      <c r="C1771">
        <f>INDEX(resultados!$A$2:$ZZ$2290, 1765, MATCH($B$3, resultados!$A$1:$ZZ$1, 0))</f>
        <v/>
      </c>
    </row>
    <row r="1772">
      <c r="A1772">
        <f>INDEX(resultados!$A$2:$ZZ$2290, 1766, MATCH($B$1, resultados!$A$1:$ZZ$1, 0))</f>
        <v/>
      </c>
      <c r="B1772">
        <f>INDEX(resultados!$A$2:$ZZ$2290, 1766, MATCH($B$2, resultados!$A$1:$ZZ$1, 0))</f>
        <v/>
      </c>
      <c r="C1772">
        <f>INDEX(resultados!$A$2:$ZZ$2290, 1766, MATCH($B$3, resultados!$A$1:$ZZ$1, 0))</f>
        <v/>
      </c>
    </row>
    <row r="1773">
      <c r="A1773">
        <f>INDEX(resultados!$A$2:$ZZ$2290, 1767, MATCH($B$1, resultados!$A$1:$ZZ$1, 0))</f>
        <v/>
      </c>
      <c r="B1773">
        <f>INDEX(resultados!$A$2:$ZZ$2290, 1767, MATCH($B$2, resultados!$A$1:$ZZ$1, 0))</f>
        <v/>
      </c>
      <c r="C1773">
        <f>INDEX(resultados!$A$2:$ZZ$2290, 1767, MATCH($B$3, resultados!$A$1:$ZZ$1, 0))</f>
        <v/>
      </c>
    </row>
    <row r="1774">
      <c r="A1774">
        <f>INDEX(resultados!$A$2:$ZZ$2290, 1768, MATCH($B$1, resultados!$A$1:$ZZ$1, 0))</f>
        <v/>
      </c>
      <c r="B1774">
        <f>INDEX(resultados!$A$2:$ZZ$2290, 1768, MATCH($B$2, resultados!$A$1:$ZZ$1, 0))</f>
        <v/>
      </c>
      <c r="C1774">
        <f>INDEX(resultados!$A$2:$ZZ$2290, 1768, MATCH($B$3, resultados!$A$1:$ZZ$1, 0))</f>
        <v/>
      </c>
    </row>
    <row r="1775">
      <c r="A1775">
        <f>INDEX(resultados!$A$2:$ZZ$2290, 1769, MATCH($B$1, resultados!$A$1:$ZZ$1, 0))</f>
        <v/>
      </c>
      <c r="B1775">
        <f>INDEX(resultados!$A$2:$ZZ$2290, 1769, MATCH($B$2, resultados!$A$1:$ZZ$1, 0))</f>
        <v/>
      </c>
      <c r="C1775">
        <f>INDEX(resultados!$A$2:$ZZ$2290, 1769, MATCH($B$3, resultados!$A$1:$ZZ$1, 0))</f>
        <v/>
      </c>
    </row>
    <row r="1776">
      <c r="A1776">
        <f>INDEX(resultados!$A$2:$ZZ$2290, 1770, MATCH($B$1, resultados!$A$1:$ZZ$1, 0))</f>
        <v/>
      </c>
      <c r="B1776">
        <f>INDEX(resultados!$A$2:$ZZ$2290, 1770, MATCH($B$2, resultados!$A$1:$ZZ$1, 0))</f>
        <v/>
      </c>
      <c r="C1776">
        <f>INDEX(resultados!$A$2:$ZZ$2290, 1770, MATCH($B$3, resultados!$A$1:$ZZ$1, 0))</f>
        <v/>
      </c>
    </row>
    <row r="1777">
      <c r="A1777">
        <f>INDEX(resultados!$A$2:$ZZ$2290, 1771, MATCH($B$1, resultados!$A$1:$ZZ$1, 0))</f>
        <v/>
      </c>
      <c r="B1777">
        <f>INDEX(resultados!$A$2:$ZZ$2290, 1771, MATCH($B$2, resultados!$A$1:$ZZ$1, 0))</f>
        <v/>
      </c>
      <c r="C1777">
        <f>INDEX(resultados!$A$2:$ZZ$2290, 1771, MATCH($B$3, resultados!$A$1:$ZZ$1, 0))</f>
        <v/>
      </c>
    </row>
    <row r="1778">
      <c r="A1778">
        <f>INDEX(resultados!$A$2:$ZZ$2290, 1772, MATCH($B$1, resultados!$A$1:$ZZ$1, 0))</f>
        <v/>
      </c>
      <c r="B1778">
        <f>INDEX(resultados!$A$2:$ZZ$2290, 1772, MATCH($B$2, resultados!$A$1:$ZZ$1, 0))</f>
        <v/>
      </c>
      <c r="C1778">
        <f>INDEX(resultados!$A$2:$ZZ$2290, 1772, MATCH($B$3, resultados!$A$1:$ZZ$1, 0))</f>
        <v/>
      </c>
    </row>
    <row r="1779">
      <c r="A1779">
        <f>INDEX(resultados!$A$2:$ZZ$2290, 1773, MATCH($B$1, resultados!$A$1:$ZZ$1, 0))</f>
        <v/>
      </c>
      <c r="B1779">
        <f>INDEX(resultados!$A$2:$ZZ$2290, 1773, MATCH($B$2, resultados!$A$1:$ZZ$1, 0))</f>
        <v/>
      </c>
      <c r="C1779">
        <f>INDEX(resultados!$A$2:$ZZ$2290, 1773, MATCH($B$3, resultados!$A$1:$ZZ$1, 0))</f>
        <v/>
      </c>
    </row>
    <row r="1780">
      <c r="A1780">
        <f>INDEX(resultados!$A$2:$ZZ$2290, 1774, MATCH($B$1, resultados!$A$1:$ZZ$1, 0))</f>
        <v/>
      </c>
      <c r="B1780">
        <f>INDEX(resultados!$A$2:$ZZ$2290, 1774, MATCH($B$2, resultados!$A$1:$ZZ$1, 0))</f>
        <v/>
      </c>
      <c r="C1780">
        <f>INDEX(resultados!$A$2:$ZZ$2290, 1774, MATCH($B$3, resultados!$A$1:$ZZ$1, 0))</f>
        <v/>
      </c>
    </row>
    <row r="1781">
      <c r="A1781">
        <f>INDEX(resultados!$A$2:$ZZ$2290, 1775, MATCH($B$1, resultados!$A$1:$ZZ$1, 0))</f>
        <v/>
      </c>
      <c r="B1781">
        <f>INDEX(resultados!$A$2:$ZZ$2290, 1775, MATCH($B$2, resultados!$A$1:$ZZ$1, 0))</f>
        <v/>
      </c>
      <c r="C1781">
        <f>INDEX(resultados!$A$2:$ZZ$2290, 1775, MATCH($B$3, resultados!$A$1:$ZZ$1, 0))</f>
        <v/>
      </c>
    </row>
    <row r="1782">
      <c r="A1782">
        <f>INDEX(resultados!$A$2:$ZZ$2290, 1776, MATCH($B$1, resultados!$A$1:$ZZ$1, 0))</f>
        <v/>
      </c>
      <c r="B1782">
        <f>INDEX(resultados!$A$2:$ZZ$2290, 1776, MATCH($B$2, resultados!$A$1:$ZZ$1, 0))</f>
        <v/>
      </c>
      <c r="C1782">
        <f>INDEX(resultados!$A$2:$ZZ$2290, 1776, MATCH($B$3, resultados!$A$1:$ZZ$1, 0))</f>
        <v/>
      </c>
    </row>
    <row r="1783">
      <c r="A1783">
        <f>INDEX(resultados!$A$2:$ZZ$2290, 1777, MATCH($B$1, resultados!$A$1:$ZZ$1, 0))</f>
        <v/>
      </c>
      <c r="B1783">
        <f>INDEX(resultados!$A$2:$ZZ$2290, 1777, MATCH($B$2, resultados!$A$1:$ZZ$1, 0))</f>
        <v/>
      </c>
      <c r="C1783">
        <f>INDEX(resultados!$A$2:$ZZ$2290, 1777, MATCH($B$3, resultados!$A$1:$ZZ$1, 0))</f>
        <v/>
      </c>
    </row>
    <row r="1784">
      <c r="A1784">
        <f>INDEX(resultados!$A$2:$ZZ$2290, 1778, MATCH($B$1, resultados!$A$1:$ZZ$1, 0))</f>
        <v/>
      </c>
      <c r="B1784">
        <f>INDEX(resultados!$A$2:$ZZ$2290, 1778, MATCH($B$2, resultados!$A$1:$ZZ$1, 0))</f>
        <v/>
      </c>
      <c r="C1784">
        <f>INDEX(resultados!$A$2:$ZZ$2290, 1778, MATCH($B$3, resultados!$A$1:$ZZ$1, 0))</f>
        <v/>
      </c>
    </row>
    <row r="1785">
      <c r="A1785">
        <f>INDEX(resultados!$A$2:$ZZ$2290, 1779, MATCH($B$1, resultados!$A$1:$ZZ$1, 0))</f>
        <v/>
      </c>
      <c r="B1785">
        <f>INDEX(resultados!$A$2:$ZZ$2290, 1779, MATCH($B$2, resultados!$A$1:$ZZ$1, 0))</f>
        <v/>
      </c>
      <c r="C1785">
        <f>INDEX(resultados!$A$2:$ZZ$2290, 1779, MATCH($B$3, resultados!$A$1:$ZZ$1, 0))</f>
        <v/>
      </c>
    </row>
    <row r="1786">
      <c r="A1786">
        <f>INDEX(resultados!$A$2:$ZZ$2290, 1780, MATCH($B$1, resultados!$A$1:$ZZ$1, 0))</f>
        <v/>
      </c>
      <c r="B1786">
        <f>INDEX(resultados!$A$2:$ZZ$2290, 1780, MATCH($B$2, resultados!$A$1:$ZZ$1, 0))</f>
        <v/>
      </c>
      <c r="C1786">
        <f>INDEX(resultados!$A$2:$ZZ$2290, 1780, MATCH($B$3, resultados!$A$1:$ZZ$1, 0))</f>
        <v/>
      </c>
    </row>
    <row r="1787">
      <c r="A1787">
        <f>INDEX(resultados!$A$2:$ZZ$2290, 1781, MATCH($B$1, resultados!$A$1:$ZZ$1, 0))</f>
        <v/>
      </c>
      <c r="B1787">
        <f>INDEX(resultados!$A$2:$ZZ$2290, 1781, MATCH($B$2, resultados!$A$1:$ZZ$1, 0))</f>
        <v/>
      </c>
      <c r="C1787">
        <f>INDEX(resultados!$A$2:$ZZ$2290, 1781, MATCH($B$3, resultados!$A$1:$ZZ$1, 0))</f>
        <v/>
      </c>
    </row>
    <row r="1788">
      <c r="A1788">
        <f>INDEX(resultados!$A$2:$ZZ$2290, 1782, MATCH($B$1, resultados!$A$1:$ZZ$1, 0))</f>
        <v/>
      </c>
      <c r="B1788">
        <f>INDEX(resultados!$A$2:$ZZ$2290, 1782, MATCH($B$2, resultados!$A$1:$ZZ$1, 0))</f>
        <v/>
      </c>
      <c r="C1788">
        <f>INDEX(resultados!$A$2:$ZZ$2290, 1782, MATCH($B$3, resultados!$A$1:$ZZ$1, 0))</f>
        <v/>
      </c>
    </row>
    <row r="1789">
      <c r="A1789">
        <f>INDEX(resultados!$A$2:$ZZ$2290, 1783, MATCH($B$1, resultados!$A$1:$ZZ$1, 0))</f>
        <v/>
      </c>
      <c r="B1789">
        <f>INDEX(resultados!$A$2:$ZZ$2290, 1783, MATCH($B$2, resultados!$A$1:$ZZ$1, 0))</f>
        <v/>
      </c>
      <c r="C1789">
        <f>INDEX(resultados!$A$2:$ZZ$2290, 1783, MATCH($B$3, resultados!$A$1:$ZZ$1, 0))</f>
        <v/>
      </c>
    </row>
    <row r="1790">
      <c r="A1790">
        <f>INDEX(resultados!$A$2:$ZZ$2290, 1784, MATCH($B$1, resultados!$A$1:$ZZ$1, 0))</f>
        <v/>
      </c>
      <c r="B1790">
        <f>INDEX(resultados!$A$2:$ZZ$2290, 1784, MATCH($B$2, resultados!$A$1:$ZZ$1, 0))</f>
        <v/>
      </c>
      <c r="C1790">
        <f>INDEX(resultados!$A$2:$ZZ$2290, 1784, MATCH($B$3, resultados!$A$1:$ZZ$1, 0))</f>
        <v/>
      </c>
    </row>
    <row r="1791">
      <c r="A1791">
        <f>INDEX(resultados!$A$2:$ZZ$2290, 1785, MATCH($B$1, resultados!$A$1:$ZZ$1, 0))</f>
        <v/>
      </c>
      <c r="B1791">
        <f>INDEX(resultados!$A$2:$ZZ$2290, 1785, MATCH($B$2, resultados!$A$1:$ZZ$1, 0))</f>
        <v/>
      </c>
      <c r="C1791">
        <f>INDEX(resultados!$A$2:$ZZ$2290, 1785, MATCH($B$3, resultados!$A$1:$ZZ$1, 0))</f>
        <v/>
      </c>
    </row>
    <row r="1792">
      <c r="A1792">
        <f>INDEX(resultados!$A$2:$ZZ$2290, 1786, MATCH($B$1, resultados!$A$1:$ZZ$1, 0))</f>
        <v/>
      </c>
      <c r="B1792">
        <f>INDEX(resultados!$A$2:$ZZ$2290, 1786, MATCH($B$2, resultados!$A$1:$ZZ$1, 0))</f>
        <v/>
      </c>
      <c r="C1792">
        <f>INDEX(resultados!$A$2:$ZZ$2290, 1786, MATCH($B$3, resultados!$A$1:$ZZ$1, 0))</f>
        <v/>
      </c>
    </row>
    <row r="1793">
      <c r="A1793">
        <f>INDEX(resultados!$A$2:$ZZ$2290, 1787, MATCH($B$1, resultados!$A$1:$ZZ$1, 0))</f>
        <v/>
      </c>
      <c r="B1793">
        <f>INDEX(resultados!$A$2:$ZZ$2290, 1787, MATCH($B$2, resultados!$A$1:$ZZ$1, 0))</f>
        <v/>
      </c>
      <c r="C1793">
        <f>INDEX(resultados!$A$2:$ZZ$2290, 1787, MATCH($B$3, resultados!$A$1:$ZZ$1, 0))</f>
        <v/>
      </c>
    </row>
    <row r="1794">
      <c r="A1794">
        <f>INDEX(resultados!$A$2:$ZZ$2290, 1788, MATCH($B$1, resultados!$A$1:$ZZ$1, 0))</f>
        <v/>
      </c>
      <c r="B1794">
        <f>INDEX(resultados!$A$2:$ZZ$2290, 1788, MATCH($B$2, resultados!$A$1:$ZZ$1, 0))</f>
        <v/>
      </c>
      <c r="C1794">
        <f>INDEX(resultados!$A$2:$ZZ$2290, 1788, MATCH($B$3, resultados!$A$1:$ZZ$1, 0))</f>
        <v/>
      </c>
    </row>
    <row r="1795">
      <c r="A1795">
        <f>INDEX(resultados!$A$2:$ZZ$2290, 1789, MATCH($B$1, resultados!$A$1:$ZZ$1, 0))</f>
        <v/>
      </c>
      <c r="B1795">
        <f>INDEX(resultados!$A$2:$ZZ$2290, 1789, MATCH($B$2, resultados!$A$1:$ZZ$1, 0))</f>
        <v/>
      </c>
      <c r="C1795">
        <f>INDEX(resultados!$A$2:$ZZ$2290, 1789, MATCH($B$3, resultados!$A$1:$ZZ$1, 0))</f>
        <v/>
      </c>
    </row>
    <row r="1796">
      <c r="A1796">
        <f>INDEX(resultados!$A$2:$ZZ$2290, 1790, MATCH($B$1, resultados!$A$1:$ZZ$1, 0))</f>
        <v/>
      </c>
      <c r="B1796">
        <f>INDEX(resultados!$A$2:$ZZ$2290, 1790, MATCH($B$2, resultados!$A$1:$ZZ$1, 0))</f>
        <v/>
      </c>
      <c r="C1796">
        <f>INDEX(resultados!$A$2:$ZZ$2290, 1790, MATCH($B$3, resultados!$A$1:$ZZ$1, 0))</f>
        <v/>
      </c>
    </row>
    <row r="1797">
      <c r="A1797">
        <f>INDEX(resultados!$A$2:$ZZ$2290, 1791, MATCH($B$1, resultados!$A$1:$ZZ$1, 0))</f>
        <v/>
      </c>
      <c r="B1797">
        <f>INDEX(resultados!$A$2:$ZZ$2290, 1791, MATCH($B$2, resultados!$A$1:$ZZ$1, 0))</f>
        <v/>
      </c>
      <c r="C1797">
        <f>INDEX(resultados!$A$2:$ZZ$2290, 1791, MATCH($B$3, resultados!$A$1:$ZZ$1, 0))</f>
        <v/>
      </c>
    </row>
    <row r="1798">
      <c r="A1798">
        <f>INDEX(resultados!$A$2:$ZZ$2290, 1792, MATCH($B$1, resultados!$A$1:$ZZ$1, 0))</f>
        <v/>
      </c>
      <c r="B1798">
        <f>INDEX(resultados!$A$2:$ZZ$2290, 1792, MATCH($B$2, resultados!$A$1:$ZZ$1, 0))</f>
        <v/>
      </c>
      <c r="C1798">
        <f>INDEX(resultados!$A$2:$ZZ$2290, 1792, MATCH($B$3, resultados!$A$1:$ZZ$1, 0))</f>
        <v/>
      </c>
    </row>
    <row r="1799">
      <c r="A1799">
        <f>INDEX(resultados!$A$2:$ZZ$2290, 1793, MATCH($B$1, resultados!$A$1:$ZZ$1, 0))</f>
        <v/>
      </c>
      <c r="B1799">
        <f>INDEX(resultados!$A$2:$ZZ$2290, 1793, MATCH($B$2, resultados!$A$1:$ZZ$1, 0))</f>
        <v/>
      </c>
      <c r="C1799">
        <f>INDEX(resultados!$A$2:$ZZ$2290, 1793, MATCH($B$3, resultados!$A$1:$ZZ$1, 0))</f>
        <v/>
      </c>
    </row>
    <row r="1800">
      <c r="A1800">
        <f>INDEX(resultados!$A$2:$ZZ$2290, 1794, MATCH($B$1, resultados!$A$1:$ZZ$1, 0))</f>
        <v/>
      </c>
      <c r="B1800">
        <f>INDEX(resultados!$A$2:$ZZ$2290, 1794, MATCH($B$2, resultados!$A$1:$ZZ$1, 0))</f>
        <v/>
      </c>
      <c r="C1800">
        <f>INDEX(resultados!$A$2:$ZZ$2290, 1794, MATCH($B$3, resultados!$A$1:$ZZ$1, 0))</f>
        <v/>
      </c>
    </row>
    <row r="1801">
      <c r="A1801">
        <f>INDEX(resultados!$A$2:$ZZ$2290, 1795, MATCH($B$1, resultados!$A$1:$ZZ$1, 0))</f>
        <v/>
      </c>
      <c r="B1801">
        <f>INDEX(resultados!$A$2:$ZZ$2290, 1795, MATCH($B$2, resultados!$A$1:$ZZ$1, 0))</f>
        <v/>
      </c>
      <c r="C1801">
        <f>INDEX(resultados!$A$2:$ZZ$2290, 1795, MATCH($B$3, resultados!$A$1:$ZZ$1, 0))</f>
        <v/>
      </c>
    </row>
    <row r="1802">
      <c r="A1802">
        <f>INDEX(resultados!$A$2:$ZZ$2290, 1796, MATCH($B$1, resultados!$A$1:$ZZ$1, 0))</f>
        <v/>
      </c>
      <c r="B1802">
        <f>INDEX(resultados!$A$2:$ZZ$2290, 1796, MATCH($B$2, resultados!$A$1:$ZZ$1, 0))</f>
        <v/>
      </c>
      <c r="C1802">
        <f>INDEX(resultados!$A$2:$ZZ$2290, 1796, MATCH($B$3, resultados!$A$1:$ZZ$1, 0))</f>
        <v/>
      </c>
    </row>
    <row r="1803">
      <c r="A1803">
        <f>INDEX(resultados!$A$2:$ZZ$2290, 1797, MATCH($B$1, resultados!$A$1:$ZZ$1, 0))</f>
        <v/>
      </c>
      <c r="B1803">
        <f>INDEX(resultados!$A$2:$ZZ$2290, 1797, MATCH($B$2, resultados!$A$1:$ZZ$1, 0))</f>
        <v/>
      </c>
      <c r="C1803">
        <f>INDEX(resultados!$A$2:$ZZ$2290, 1797, MATCH($B$3, resultados!$A$1:$ZZ$1, 0))</f>
        <v/>
      </c>
    </row>
    <row r="1804">
      <c r="A1804">
        <f>INDEX(resultados!$A$2:$ZZ$2290, 1798, MATCH($B$1, resultados!$A$1:$ZZ$1, 0))</f>
        <v/>
      </c>
      <c r="B1804">
        <f>INDEX(resultados!$A$2:$ZZ$2290, 1798, MATCH($B$2, resultados!$A$1:$ZZ$1, 0))</f>
        <v/>
      </c>
      <c r="C1804">
        <f>INDEX(resultados!$A$2:$ZZ$2290, 1798, MATCH($B$3, resultados!$A$1:$ZZ$1, 0))</f>
        <v/>
      </c>
    </row>
    <row r="1805">
      <c r="A1805">
        <f>INDEX(resultados!$A$2:$ZZ$2290, 1799, MATCH($B$1, resultados!$A$1:$ZZ$1, 0))</f>
        <v/>
      </c>
      <c r="B1805">
        <f>INDEX(resultados!$A$2:$ZZ$2290, 1799, MATCH($B$2, resultados!$A$1:$ZZ$1, 0))</f>
        <v/>
      </c>
      <c r="C1805">
        <f>INDEX(resultados!$A$2:$ZZ$2290, 1799, MATCH($B$3, resultados!$A$1:$ZZ$1, 0))</f>
        <v/>
      </c>
    </row>
    <row r="1806">
      <c r="A1806">
        <f>INDEX(resultados!$A$2:$ZZ$2290, 1800, MATCH($B$1, resultados!$A$1:$ZZ$1, 0))</f>
        <v/>
      </c>
      <c r="B1806">
        <f>INDEX(resultados!$A$2:$ZZ$2290, 1800, MATCH($B$2, resultados!$A$1:$ZZ$1, 0))</f>
        <v/>
      </c>
      <c r="C1806">
        <f>INDEX(resultados!$A$2:$ZZ$2290, 1800, MATCH($B$3, resultados!$A$1:$ZZ$1, 0))</f>
        <v/>
      </c>
    </row>
    <row r="1807">
      <c r="A1807">
        <f>INDEX(resultados!$A$2:$ZZ$2290, 1801, MATCH($B$1, resultados!$A$1:$ZZ$1, 0))</f>
        <v/>
      </c>
      <c r="B1807">
        <f>INDEX(resultados!$A$2:$ZZ$2290, 1801, MATCH($B$2, resultados!$A$1:$ZZ$1, 0))</f>
        <v/>
      </c>
      <c r="C1807">
        <f>INDEX(resultados!$A$2:$ZZ$2290, 1801, MATCH($B$3, resultados!$A$1:$ZZ$1, 0))</f>
        <v/>
      </c>
    </row>
    <row r="1808">
      <c r="A1808">
        <f>INDEX(resultados!$A$2:$ZZ$2290, 1802, MATCH($B$1, resultados!$A$1:$ZZ$1, 0))</f>
        <v/>
      </c>
      <c r="B1808">
        <f>INDEX(resultados!$A$2:$ZZ$2290, 1802, MATCH($B$2, resultados!$A$1:$ZZ$1, 0))</f>
        <v/>
      </c>
      <c r="C1808">
        <f>INDEX(resultados!$A$2:$ZZ$2290, 1802, MATCH($B$3, resultados!$A$1:$ZZ$1, 0))</f>
        <v/>
      </c>
    </row>
    <row r="1809">
      <c r="A1809">
        <f>INDEX(resultados!$A$2:$ZZ$2290, 1803, MATCH($B$1, resultados!$A$1:$ZZ$1, 0))</f>
        <v/>
      </c>
      <c r="B1809">
        <f>INDEX(resultados!$A$2:$ZZ$2290, 1803, MATCH($B$2, resultados!$A$1:$ZZ$1, 0))</f>
        <v/>
      </c>
      <c r="C1809">
        <f>INDEX(resultados!$A$2:$ZZ$2290, 1803, MATCH($B$3, resultados!$A$1:$ZZ$1, 0))</f>
        <v/>
      </c>
    </row>
    <row r="1810">
      <c r="A1810">
        <f>INDEX(resultados!$A$2:$ZZ$2290, 1804, MATCH($B$1, resultados!$A$1:$ZZ$1, 0))</f>
        <v/>
      </c>
      <c r="B1810">
        <f>INDEX(resultados!$A$2:$ZZ$2290, 1804, MATCH($B$2, resultados!$A$1:$ZZ$1, 0))</f>
        <v/>
      </c>
      <c r="C1810">
        <f>INDEX(resultados!$A$2:$ZZ$2290, 1804, MATCH($B$3, resultados!$A$1:$ZZ$1, 0))</f>
        <v/>
      </c>
    </row>
    <row r="1811">
      <c r="A1811">
        <f>INDEX(resultados!$A$2:$ZZ$2290, 1805, MATCH($B$1, resultados!$A$1:$ZZ$1, 0))</f>
        <v/>
      </c>
      <c r="B1811">
        <f>INDEX(resultados!$A$2:$ZZ$2290, 1805, MATCH($B$2, resultados!$A$1:$ZZ$1, 0))</f>
        <v/>
      </c>
      <c r="C1811">
        <f>INDEX(resultados!$A$2:$ZZ$2290, 1805, MATCH($B$3, resultados!$A$1:$ZZ$1, 0))</f>
        <v/>
      </c>
    </row>
    <row r="1812">
      <c r="A1812">
        <f>INDEX(resultados!$A$2:$ZZ$2290, 1806, MATCH($B$1, resultados!$A$1:$ZZ$1, 0))</f>
        <v/>
      </c>
      <c r="B1812">
        <f>INDEX(resultados!$A$2:$ZZ$2290, 1806, MATCH($B$2, resultados!$A$1:$ZZ$1, 0))</f>
        <v/>
      </c>
      <c r="C1812">
        <f>INDEX(resultados!$A$2:$ZZ$2290, 1806, MATCH($B$3, resultados!$A$1:$ZZ$1, 0))</f>
        <v/>
      </c>
    </row>
    <row r="1813">
      <c r="A1813">
        <f>INDEX(resultados!$A$2:$ZZ$2290, 1807, MATCH($B$1, resultados!$A$1:$ZZ$1, 0))</f>
        <v/>
      </c>
      <c r="B1813">
        <f>INDEX(resultados!$A$2:$ZZ$2290, 1807, MATCH($B$2, resultados!$A$1:$ZZ$1, 0))</f>
        <v/>
      </c>
      <c r="C1813">
        <f>INDEX(resultados!$A$2:$ZZ$2290, 1807, MATCH($B$3, resultados!$A$1:$ZZ$1, 0))</f>
        <v/>
      </c>
    </row>
    <row r="1814">
      <c r="A1814">
        <f>INDEX(resultados!$A$2:$ZZ$2290, 1808, MATCH($B$1, resultados!$A$1:$ZZ$1, 0))</f>
        <v/>
      </c>
      <c r="B1814">
        <f>INDEX(resultados!$A$2:$ZZ$2290, 1808, MATCH($B$2, resultados!$A$1:$ZZ$1, 0))</f>
        <v/>
      </c>
      <c r="C1814">
        <f>INDEX(resultados!$A$2:$ZZ$2290, 1808, MATCH($B$3, resultados!$A$1:$ZZ$1, 0))</f>
        <v/>
      </c>
    </row>
    <row r="1815">
      <c r="A1815">
        <f>INDEX(resultados!$A$2:$ZZ$2290, 1809, MATCH($B$1, resultados!$A$1:$ZZ$1, 0))</f>
        <v/>
      </c>
      <c r="B1815">
        <f>INDEX(resultados!$A$2:$ZZ$2290, 1809, MATCH($B$2, resultados!$A$1:$ZZ$1, 0))</f>
        <v/>
      </c>
      <c r="C1815">
        <f>INDEX(resultados!$A$2:$ZZ$2290, 1809, MATCH($B$3, resultados!$A$1:$ZZ$1, 0))</f>
        <v/>
      </c>
    </row>
    <row r="1816">
      <c r="A1816">
        <f>INDEX(resultados!$A$2:$ZZ$2290, 1810, MATCH($B$1, resultados!$A$1:$ZZ$1, 0))</f>
        <v/>
      </c>
      <c r="B1816">
        <f>INDEX(resultados!$A$2:$ZZ$2290, 1810, MATCH($B$2, resultados!$A$1:$ZZ$1, 0))</f>
        <v/>
      </c>
      <c r="C1816">
        <f>INDEX(resultados!$A$2:$ZZ$2290, 1810, MATCH($B$3, resultados!$A$1:$ZZ$1, 0))</f>
        <v/>
      </c>
    </row>
    <row r="1817">
      <c r="A1817">
        <f>INDEX(resultados!$A$2:$ZZ$2290, 1811, MATCH($B$1, resultados!$A$1:$ZZ$1, 0))</f>
        <v/>
      </c>
      <c r="B1817">
        <f>INDEX(resultados!$A$2:$ZZ$2290, 1811, MATCH($B$2, resultados!$A$1:$ZZ$1, 0))</f>
        <v/>
      </c>
      <c r="C1817">
        <f>INDEX(resultados!$A$2:$ZZ$2290, 1811, MATCH($B$3, resultados!$A$1:$ZZ$1, 0))</f>
        <v/>
      </c>
    </row>
    <row r="1818">
      <c r="A1818">
        <f>INDEX(resultados!$A$2:$ZZ$2290, 1812, MATCH($B$1, resultados!$A$1:$ZZ$1, 0))</f>
        <v/>
      </c>
      <c r="B1818">
        <f>INDEX(resultados!$A$2:$ZZ$2290, 1812, MATCH($B$2, resultados!$A$1:$ZZ$1, 0))</f>
        <v/>
      </c>
      <c r="C1818">
        <f>INDEX(resultados!$A$2:$ZZ$2290, 1812, MATCH($B$3, resultados!$A$1:$ZZ$1, 0))</f>
        <v/>
      </c>
    </row>
    <row r="1819">
      <c r="A1819">
        <f>INDEX(resultados!$A$2:$ZZ$2290, 1813, MATCH($B$1, resultados!$A$1:$ZZ$1, 0))</f>
        <v/>
      </c>
      <c r="B1819">
        <f>INDEX(resultados!$A$2:$ZZ$2290, 1813, MATCH($B$2, resultados!$A$1:$ZZ$1, 0))</f>
        <v/>
      </c>
      <c r="C1819">
        <f>INDEX(resultados!$A$2:$ZZ$2290, 1813, MATCH($B$3, resultados!$A$1:$ZZ$1, 0))</f>
        <v/>
      </c>
    </row>
    <row r="1820">
      <c r="A1820">
        <f>INDEX(resultados!$A$2:$ZZ$2290, 1814, MATCH($B$1, resultados!$A$1:$ZZ$1, 0))</f>
        <v/>
      </c>
      <c r="B1820">
        <f>INDEX(resultados!$A$2:$ZZ$2290, 1814, MATCH($B$2, resultados!$A$1:$ZZ$1, 0))</f>
        <v/>
      </c>
      <c r="C1820">
        <f>INDEX(resultados!$A$2:$ZZ$2290, 1814, MATCH($B$3, resultados!$A$1:$ZZ$1, 0))</f>
        <v/>
      </c>
    </row>
    <row r="1821">
      <c r="A1821">
        <f>INDEX(resultados!$A$2:$ZZ$2290, 1815, MATCH($B$1, resultados!$A$1:$ZZ$1, 0))</f>
        <v/>
      </c>
      <c r="B1821">
        <f>INDEX(resultados!$A$2:$ZZ$2290, 1815, MATCH($B$2, resultados!$A$1:$ZZ$1, 0))</f>
        <v/>
      </c>
      <c r="C1821">
        <f>INDEX(resultados!$A$2:$ZZ$2290, 1815, MATCH($B$3, resultados!$A$1:$ZZ$1, 0))</f>
        <v/>
      </c>
    </row>
    <row r="1822">
      <c r="A1822">
        <f>INDEX(resultados!$A$2:$ZZ$2290, 1816, MATCH($B$1, resultados!$A$1:$ZZ$1, 0))</f>
        <v/>
      </c>
      <c r="B1822">
        <f>INDEX(resultados!$A$2:$ZZ$2290, 1816, MATCH($B$2, resultados!$A$1:$ZZ$1, 0))</f>
        <v/>
      </c>
      <c r="C1822">
        <f>INDEX(resultados!$A$2:$ZZ$2290, 1816, MATCH($B$3, resultados!$A$1:$ZZ$1, 0))</f>
        <v/>
      </c>
    </row>
    <row r="1823">
      <c r="A1823">
        <f>INDEX(resultados!$A$2:$ZZ$2290, 1817, MATCH($B$1, resultados!$A$1:$ZZ$1, 0))</f>
        <v/>
      </c>
      <c r="B1823">
        <f>INDEX(resultados!$A$2:$ZZ$2290, 1817, MATCH($B$2, resultados!$A$1:$ZZ$1, 0))</f>
        <v/>
      </c>
      <c r="C1823">
        <f>INDEX(resultados!$A$2:$ZZ$2290, 1817, MATCH($B$3, resultados!$A$1:$ZZ$1, 0))</f>
        <v/>
      </c>
    </row>
    <row r="1824">
      <c r="A1824">
        <f>INDEX(resultados!$A$2:$ZZ$2290, 1818, MATCH($B$1, resultados!$A$1:$ZZ$1, 0))</f>
        <v/>
      </c>
      <c r="B1824">
        <f>INDEX(resultados!$A$2:$ZZ$2290, 1818, MATCH($B$2, resultados!$A$1:$ZZ$1, 0))</f>
        <v/>
      </c>
      <c r="C1824">
        <f>INDEX(resultados!$A$2:$ZZ$2290, 1818, MATCH($B$3, resultados!$A$1:$ZZ$1, 0))</f>
        <v/>
      </c>
    </row>
    <row r="1825">
      <c r="A1825">
        <f>INDEX(resultados!$A$2:$ZZ$2290, 1819, MATCH($B$1, resultados!$A$1:$ZZ$1, 0))</f>
        <v/>
      </c>
      <c r="B1825">
        <f>INDEX(resultados!$A$2:$ZZ$2290, 1819, MATCH($B$2, resultados!$A$1:$ZZ$1, 0))</f>
        <v/>
      </c>
      <c r="C1825">
        <f>INDEX(resultados!$A$2:$ZZ$2290, 1819, MATCH($B$3, resultados!$A$1:$ZZ$1, 0))</f>
        <v/>
      </c>
    </row>
    <row r="1826">
      <c r="A1826">
        <f>INDEX(resultados!$A$2:$ZZ$2290, 1820, MATCH($B$1, resultados!$A$1:$ZZ$1, 0))</f>
        <v/>
      </c>
      <c r="B1826">
        <f>INDEX(resultados!$A$2:$ZZ$2290, 1820, MATCH($B$2, resultados!$A$1:$ZZ$1, 0))</f>
        <v/>
      </c>
      <c r="C1826">
        <f>INDEX(resultados!$A$2:$ZZ$2290, 1820, MATCH($B$3, resultados!$A$1:$ZZ$1, 0))</f>
        <v/>
      </c>
    </row>
    <row r="1827">
      <c r="A1827">
        <f>INDEX(resultados!$A$2:$ZZ$2290, 1821, MATCH($B$1, resultados!$A$1:$ZZ$1, 0))</f>
        <v/>
      </c>
      <c r="B1827">
        <f>INDEX(resultados!$A$2:$ZZ$2290, 1821, MATCH($B$2, resultados!$A$1:$ZZ$1, 0))</f>
        <v/>
      </c>
      <c r="C1827">
        <f>INDEX(resultados!$A$2:$ZZ$2290, 1821, MATCH($B$3, resultados!$A$1:$ZZ$1, 0))</f>
        <v/>
      </c>
    </row>
    <row r="1828">
      <c r="A1828">
        <f>INDEX(resultados!$A$2:$ZZ$2290, 1822, MATCH($B$1, resultados!$A$1:$ZZ$1, 0))</f>
        <v/>
      </c>
      <c r="B1828">
        <f>INDEX(resultados!$A$2:$ZZ$2290, 1822, MATCH($B$2, resultados!$A$1:$ZZ$1, 0))</f>
        <v/>
      </c>
      <c r="C1828">
        <f>INDEX(resultados!$A$2:$ZZ$2290, 1822, MATCH($B$3, resultados!$A$1:$ZZ$1, 0))</f>
        <v/>
      </c>
    </row>
    <row r="1829">
      <c r="A1829">
        <f>INDEX(resultados!$A$2:$ZZ$2290, 1823, MATCH($B$1, resultados!$A$1:$ZZ$1, 0))</f>
        <v/>
      </c>
      <c r="B1829">
        <f>INDEX(resultados!$A$2:$ZZ$2290, 1823, MATCH($B$2, resultados!$A$1:$ZZ$1, 0))</f>
        <v/>
      </c>
      <c r="C1829">
        <f>INDEX(resultados!$A$2:$ZZ$2290, 1823, MATCH($B$3, resultados!$A$1:$ZZ$1, 0))</f>
        <v/>
      </c>
    </row>
    <row r="1830">
      <c r="A1830">
        <f>INDEX(resultados!$A$2:$ZZ$2290, 1824, MATCH($B$1, resultados!$A$1:$ZZ$1, 0))</f>
        <v/>
      </c>
      <c r="B1830">
        <f>INDEX(resultados!$A$2:$ZZ$2290, 1824, MATCH($B$2, resultados!$A$1:$ZZ$1, 0))</f>
        <v/>
      </c>
      <c r="C1830">
        <f>INDEX(resultados!$A$2:$ZZ$2290, 1824, MATCH($B$3, resultados!$A$1:$ZZ$1, 0))</f>
        <v/>
      </c>
    </row>
    <row r="1831">
      <c r="A1831">
        <f>INDEX(resultados!$A$2:$ZZ$2290, 1825, MATCH($B$1, resultados!$A$1:$ZZ$1, 0))</f>
        <v/>
      </c>
      <c r="B1831">
        <f>INDEX(resultados!$A$2:$ZZ$2290, 1825, MATCH($B$2, resultados!$A$1:$ZZ$1, 0))</f>
        <v/>
      </c>
      <c r="C1831">
        <f>INDEX(resultados!$A$2:$ZZ$2290, 1825, MATCH($B$3, resultados!$A$1:$ZZ$1, 0))</f>
        <v/>
      </c>
    </row>
    <row r="1832">
      <c r="A1832">
        <f>INDEX(resultados!$A$2:$ZZ$2290, 1826, MATCH($B$1, resultados!$A$1:$ZZ$1, 0))</f>
        <v/>
      </c>
      <c r="B1832">
        <f>INDEX(resultados!$A$2:$ZZ$2290, 1826, MATCH($B$2, resultados!$A$1:$ZZ$1, 0))</f>
        <v/>
      </c>
      <c r="C1832">
        <f>INDEX(resultados!$A$2:$ZZ$2290, 1826, MATCH($B$3, resultados!$A$1:$ZZ$1, 0))</f>
        <v/>
      </c>
    </row>
    <row r="1833">
      <c r="A1833">
        <f>INDEX(resultados!$A$2:$ZZ$2290, 1827, MATCH($B$1, resultados!$A$1:$ZZ$1, 0))</f>
        <v/>
      </c>
      <c r="B1833">
        <f>INDEX(resultados!$A$2:$ZZ$2290, 1827, MATCH($B$2, resultados!$A$1:$ZZ$1, 0))</f>
        <v/>
      </c>
      <c r="C1833">
        <f>INDEX(resultados!$A$2:$ZZ$2290, 1827, MATCH($B$3, resultados!$A$1:$ZZ$1, 0))</f>
        <v/>
      </c>
    </row>
    <row r="1834">
      <c r="A1834">
        <f>INDEX(resultados!$A$2:$ZZ$2290, 1828, MATCH($B$1, resultados!$A$1:$ZZ$1, 0))</f>
        <v/>
      </c>
      <c r="B1834">
        <f>INDEX(resultados!$A$2:$ZZ$2290, 1828, MATCH($B$2, resultados!$A$1:$ZZ$1, 0))</f>
        <v/>
      </c>
      <c r="C1834">
        <f>INDEX(resultados!$A$2:$ZZ$2290, 1828, MATCH($B$3, resultados!$A$1:$ZZ$1, 0))</f>
        <v/>
      </c>
    </row>
    <row r="1835">
      <c r="A1835">
        <f>INDEX(resultados!$A$2:$ZZ$2290, 1829, MATCH($B$1, resultados!$A$1:$ZZ$1, 0))</f>
        <v/>
      </c>
      <c r="B1835">
        <f>INDEX(resultados!$A$2:$ZZ$2290, 1829, MATCH($B$2, resultados!$A$1:$ZZ$1, 0))</f>
        <v/>
      </c>
      <c r="C1835">
        <f>INDEX(resultados!$A$2:$ZZ$2290, 1829, MATCH($B$3, resultados!$A$1:$ZZ$1, 0))</f>
        <v/>
      </c>
    </row>
    <row r="1836">
      <c r="A1836">
        <f>INDEX(resultados!$A$2:$ZZ$2290, 1830, MATCH($B$1, resultados!$A$1:$ZZ$1, 0))</f>
        <v/>
      </c>
      <c r="B1836">
        <f>INDEX(resultados!$A$2:$ZZ$2290, 1830, MATCH($B$2, resultados!$A$1:$ZZ$1, 0))</f>
        <v/>
      </c>
      <c r="C1836">
        <f>INDEX(resultados!$A$2:$ZZ$2290, 1830, MATCH($B$3, resultados!$A$1:$ZZ$1, 0))</f>
        <v/>
      </c>
    </row>
    <row r="1837">
      <c r="A1837">
        <f>INDEX(resultados!$A$2:$ZZ$2290, 1831, MATCH($B$1, resultados!$A$1:$ZZ$1, 0))</f>
        <v/>
      </c>
      <c r="B1837">
        <f>INDEX(resultados!$A$2:$ZZ$2290, 1831, MATCH($B$2, resultados!$A$1:$ZZ$1, 0))</f>
        <v/>
      </c>
      <c r="C1837">
        <f>INDEX(resultados!$A$2:$ZZ$2290, 1831, MATCH($B$3, resultados!$A$1:$ZZ$1, 0))</f>
        <v/>
      </c>
    </row>
    <row r="1838">
      <c r="A1838">
        <f>INDEX(resultados!$A$2:$ZZ$2290, 1832, MATCH($B$1, resultados!$A$1:$ZZ$1, 0))</f>
        <v/>
      </c>
      <c r="B1838">
        <f>INDEX(resultados!$A$2:$ZZ$2290, 1832, MATCH($B$2, resultados!$A$1:$ZZ$1, 0))</f>
        <v/>
      </c>
      <c r="C1838">
        <f>INDEX(resultados!$A$2:$ZZ$2290, 1832, MATCH($B$3, resultados!$A$1:$ZZ$1, 0))</f>
        <v/>
      </c>
    </row>
    <row r="1839">
      <c r="A1839">
        <f>INDEX(resultados!$A$2:$ZZ$2290, 1833, MATCH($B$1, resultados!$A$1:$ZZ$1, 0))</f>
        <v/>
      </c>
      <c r="B1839">
        <f>INDEX(resultados!$A$2:$ZZ$2290, 1833, MATCH($B$2, resultados!$A$1:$ZZ$1, 0))</f>
        <v/>
      </c>
      <c r="C1839">
        <f>INDEX(resultados!$A$2:$ZZ$2290, 1833, MATCH($B$3, resultados!$A$1:$ZZ$1, 0))</f>
        <v/>
      </c>
    </row>
    <row r="1840">
      <c r="A1840">
        <f>INDEX(resultados!$A$2:$ZZ$2290, 1834, MATCH($B$1, resultados!$A$1:$ZZ$1, 0))</f>
        <v/>
      </c>
      <c r="B1840">
        <f>INDEX(resultados!$A$2:$ZZ$2290, 1834, MATCH($B$2, resultados!$A$1:$ZZ$1, 0))</f>
        <v/>
      </c>
      <c r="C1840">
        <f>INDEX(resultados!$A$2:$ZZ$2290, 1834, MATCH($B$3, resultados!$A$1:$ZZ$1, 0))</f>
        <v/>
      </c>
    </row>
    <row r="1841">
      <c r="A1841">
        <f>INDEX(resultados!$A$2:$ZZ$2290, 1835, MATCH($B$1, resultados!$A$1:$ZZ$1, 0))</f>
        <v/>
      </c>
      <c r="B1841">
        <f>INDEX(resultados!$A$2:$ZZ$2290, 1835, MATCH($B$2, resultados!$A$1:$ZZ$1, 0))</f>
        <v/>
      </c>
      <c r="C1841">
        <f>INDEX(resultados!$A$2:$ZZ$2290, 1835, MATCH($B$3, resultados!$A$1:$ZZ$1, 0))</f>
        <v/>
      </c>
    </row>
    <row r="1842">
      <c r="A1842">
        <f>INDEX(resultados!$A$2:$ZZ$2290, 1836, MATCH($B$1, resultados!$A$1:$ZZ$1, 0))</f>
        <v/>
      </c>
      <c r="B1842">
        <f>INDEX(resultados!$A$2:$ZZ$2290, 1836, MATCH($B$2, resultados!$A$1:$ZZ$1, 0))</f>
        <v/>
      </c>
      <c r="C1842">
        <f>INDEX(resultados!$A$2:$ZZ$2290, 1836, MATCH($B$3, resultados!$A$1:$ZZ$1, 0))</f>
        <v/>
      </c>
    </row>
    <row r="1843">
      <c r="A1843">
        <f>INDEX(resultados!$A$2:$ZZ$2290, 1837, MATCH($B$1, resultados!$A$1:$ZZ$1, 0))</f>
        <v/>
      </c>
      <c r="B1843">
        <f>INDEX(resultados!$A$2:$ZZ$2290, 1837, MATCH($B$2, resultados!$A$1:$ZZ$1, 0))</f>
        <v/>
      </c>
      <c r="C1843">
        <f>INDEX(resultados!$A$2:$ZZ$2290, 1837, MATCH($B$3, resultados!$A$1:$ZZ$1, 0))</f>
        <v/>
      </c>
    </row>
    <row r="1844">
      <c r="A1844">
        <f>INDEX(resultados!$A$2:$ZZ$2290, 1838, MATCH($B$1, resultados!$A$1:$ZZ$1, 0))</f>
        <v/>
      </c>
      <c r="B1844">
        <f>INDEX(resultados!$A$2:$ZZ$2290, 1838, MATCH($B$2, resultados!$A$1:$ZZ$1, 0))</f>
        <v/>
      </c>
      <c r="C1844">
        <f>INDEX(resultados!$A$2:$ZZ$2290, 1838, MATCH($B$3, resultados!$A$1:$ZZ$1, 0))</f>
        <v/>
      </c>
    </row>
    <row r="1845">
      <c r="A1845">
        <f>INDEX(resultados!$A$2:$ZZ$2290, 1839, MATCH($B$1, resultados!$A$1:$ZZ$1, 0))</f>
        <v/>
      </c>
      <c r="B1845">
        <f>INDEX(resultados!$A$2:$ZZ$2290, 1839, MATCH($B$2, resultados!$A$1:$ZZ$1, 0))</f>
        <v/>
      </c>
      <c r="C1845">
        <f>INDEX(resultados!$A$2:$ZZ$2290, 1839, MATCH($B$3, resultados!$A$1:$ZZ$1, 0))</f>
        <v/>
      </c>
    </row>
    <row r="1846">
      <c r="A1846">
        <f>INDEX(resultados!$A$2:$ZZ$2290, 1840, MATCH($B$1, resultados!$A$1:$ZZ$1, 0))</f>
        <v/>
      </c>
      <c r="B1846">
        <f>INDEX(resultados!$A$2:$ZZ$2290, 1840, MATCH($B$2, resultados!$A$1:$ZZ$1, 0))</f>
        <v/>
      </c>
      <c r="C1846">
        <f>INDEX(resultados!$A$2:$ZZ$2290, 1840, MATCH($B$3, resultados!$A$1:$ZZ$1, 0))</f>
        <v/>
      </c>
    </row>
    <row r="1847">
      <c r="A1847">
        <f>INDEX(resultados!$A$2:$ZZ$2290, 1841, MATCH($B$1, resultados!$A$1:$ZZ$1, 0))</f>
        <v/>
      </c>
      <c r="B1847">
        <f>INDEX(resultados!$A$2:$ZZ$2290, 1841, MATCH($B$2, resultados!$A$1:$ZZ$1, 0))</f>
        <v/>
      </c>
      <c r="C1847">
        <f>INDEX(resultados!$A$2:$ZZ$2290, 1841, MATCH($B$3, resultados!$A$1:$ZZ$1, 0))</f>
        <v/>
      </c>
    </row>
    <row r="1848">
      <c r="A1848">
        <f>INDEX(resultados!$A$2:$ZZ$2290, 1842, MATCH($B$1, resultados!$A$1:$ZZ$1, 0))</f>
        <v/>
      </c>
      <c r="B1848">
        <f>INDEX(resultados!$A$2:$ZZ$2290, 1842, MATCH($B$2, resultados!$A$1:$ZZ$1, 0))</f>
        <v/>
      </c>
      <c r="C1848">
        <f>INDEX(resultados!$A$2:$ZZ$2290, 1842, MATCH($B$3, resultados!$A$1:$ZZ$1, 0))</f>
        <v/>
      </c>
    </row>
    <row r="1849">
      <c r="A1849">
        <f>INDEX(resultados!$A$2:$ZZ$2290, 1843, MATCH($B$1, resultados!$A$1:$ZZ$1, 0))</f>
        <v/>
      </c>
      <c r="B1849">
        <f>INDEX(resultados!$A$2:$ZZ$2290, 1843, MATCH($B$2, resultados!$A$1:$ZZ$1, 0))</f>
        <v/>
      </c>
      <c r="C1849">
        <f>INDEX(resultados!$A$2:$ZZ$2290, 1843, MATCH($B$3, resultados!$A$1:$ZZ$1, 0))</f>
        <v/>
      </c>
    </row>
    <row r="1850">
      <c r="A1850">
        <f>INDEX(resultados!$A$2:$ZZ$2290, 1844, MATCH($B$1, resultados!$A$1:$ZZ$1, 0))</f>
        <v/>
      </c>
      <c r="B1850">
        <f>INDEX(resultados!$A$2:$ZZ$2290, 1844, MATCH($B$2, resultados!$A$1:$ZZ$1, 0))</f>
        <v/>
      </c>
      <c r="C1850">
        <f>INDEX(resultados!$A$2:$ZZ$2290, 1844, MATCH($B$3, resultados!$A$1:$ZZ$1, 0))</f>
        <v/>
      </c>
    </row>
    <row r="1851">
      <c r="A1851">
        <f>INDEX(resultados!$A$2:$ZZ$2290, 1845, MATCH($B$1, resultados!$A$1:$ZZ$1, 0))</f>
        <v/>
      </c>
      <c r="B1851">
        <f>INDEX(resultados!$A$2:$ZZ$2290, 1845, MATCH($B$2, resultados!$A$1:$ZZ$1, 0))</f>
        <v/>
      </c>
      <c r="C1851">
        <f>INDEX(resultados!$A$2:$ZZ$2290, 1845, MATCH($B$3, resultados!$A$1:$ZZ$1, 0))</f>
        <v/>
      </c>
    </row>
    <row r="1852">
      <c r="A1852">
        <f>INDEX(resultados!$A$2:$ZZ$2290, 1846, MATCH($B$1, resultados!$A$1:$ZZ$1, 0))</f>
        <v/>
      </c>
      <c r="B1852">
        <f>INDEX(resultados!$A$2:$ZZ$2290, 1846, MATCH($B$2, resultados!$A$1:$ZZ$1, 0))</f>
        <v/>
      </c>
      <c r="C1852">
        <f>INDEX(resultados!$A$2:$ZZ$2290, 1846, MATCH($B$3, resultados!$A$1:$ZZ$1, 0))</f>
        <v/>
      </c>
    </row>
    <row r="1853">
      <c r="A1853">
        <f>INDEX(resultados!$A$2:$ZZ$2290, 1847, MATCH($B$1, resultados!$A$1:$ZZ$1, 0))</f>
        <v/>
      </c>
      <c r="B1853">
        <f>INDEX(resultados!$A$2:$ZZ$2290, 1847, MATCH($B$2, resultados!$A$1:$ZZ$1, 0))</f>
        <v/>
      </c>
      <c r="C1853">
        <f>INDEX(resultados!$A$2:$ZZ$2290, 1847, MATCH($B$3, resultados!$A$1:$ZZ$1, 0))</f>
        <v/>
      </c>
    </row>
    <row r="1854">
      <c r="A1854">
        <f>INDEX(resultados!$A$2:$ZZ$2290, 1848, MATCH($B$1, resultados!$A$1:$ZZ$1, 0))</f>
        <v/>
      </c>
      <c r="B1854">
        <f>INDEX(resultados!$A$2:$ZZ$2290, 1848, MATCH($B$2, resultados!$A$1:$ZZ$1, 0))</f>
        <v/>
      </c>
      <c r="C1854">
        <f>INDEX(resultados!$A$2:$ZZ$2290, 1848, MATCH($B$3, resultados!$A$1:$ZZ$1, 0))</f>
        <v/>
      </c>
    </row>
    <row r="1855">
      <c r="A1855">
        <f>INDEX(resultados!$A$2:$ZZ$2290, 1849, MATCH($B$1, resultados!$A$1:$ZZ$1, 0))</f>
        <v/>
      </c>
      <c r="B1855">
        <f>INDEX(resultados!$A$2:$ZZ$2290, 1849, MATCH($B$2, resultados!$A$1:$ZZ$1, 0))</f>
        <v/>
      </c>
      <c r="C1855">
        <f>INDEX(resultados!$A$2:$ZZ$2290, 1849, MATCH($B$3, resultados!$A$1:$ZZ$1, 0))</f>
        <v/>
      </c>
    </row>
    <row r="1856">
      <c r="A1856">
        <f>INDEX(resultados!$A$2:$ZZ$2290, 1850, MATCH($B$1, resultados!$A$1:$ZZ$1, 0))</f>
        <v/>
      </c>
      <c r="B1856">
        <f>INDEX(resultados!$A$2:$ZZ$2290, 1850, MATCH($B$2, resultados!$A$1:$ZZ$1, 0))</f>
        <v/>
      </c>
      <c r="C1856">
        <f>INDEX(resultados!$A$2:$ZZ$2290, 1850, MATCH($B$3, resultados!$A$1:$ZZ$1, 0))</f>
        <v/>
      </c>
    </row>
    <row r="1857">
      <c r="A1857">
        <f>INDEX(resultados!$A$2:$ZZ$2290, 1851, MATCH($B$1, resultados!$A$1:$ZZ$1, 0))</f>
        <v/>
      </c>
      <c r="B1857">
        <f>INDEX(resultados!$A$2:$ZZ$2290, 1851, MATCH($B$2, resultados!$A$1:$ZZ$1, 0))</f>
        <v/>
      </c>
      <c r="C1857">
        <f>INDEX(resultados!$A$2:$ZZ$2290, 1851, MATCH($B$3, resultados!$A$1:$ZZ$1, 0))</f>
        <v/>
      </c>
    </row>
    <row r="1858">
      <c r="A1858">
        <f>INDEX(resultados!$A$2:$ZZ$2290, 1852, MATCH($B$1, resultados!$A$1:$ZZ$1, 0))</f>
        <v/>
      </c>
      <c r="B1858">
        <f>INDEX(resultados!$A$2:$ZZ$2290, 1852, MATCH($B$2, resultados!$A$1:$ZZ$1, 0))</f>
        <v/>
      </c>
      <c r="C1858">
        <f>INDEX(resultados!$A$2:$ZZ$2290, 1852, MATCH($B$3, resultados!$A$1:$ZZ$1, 0))</f>
        <v/>
      </c>
    </row>
    <row r="1859">
      <c r="A1859">
        <f>INDEX(resultados!$A$2:$ZZ$2290, 1853, MATCH($B$1, resultados!$A$1:$ZZ$1, 0))</f>
        <v/>
      </c>
      <c r="B1859">
        <f>INDEX(resultados!$A$2:$ZZ$2290, 1853, MATCH($B$2, resultados!$A$1:$ZZ$1, 0))</f>
        <v/>
      </c>
      <c r="C1859">
        <f>INDEX(resultados!$A$2:$ZZ$2290, 1853, MATCH($B$3, resultados!$A$1:$ZZ$1, 0))</f>
        <v/>
      </c>
    </row>
    <row r="1860">
      <c r="A1860">
        <f>INDEX(resultados!$A$2:$ZZ$2290, 1854, MATCH($B$1, resultados!$A$1:$ZZ$1, 0))</f>
        <v/>
      </c>
      <c r="B1860">
        <f>INDEX(resultados!$A$2:$ZZ$2290, 1854, MATCH($B$2, resultados!$A$1:$ZZ$1, 0))</f>
        <v/>
      </c>
      <c r="C1860">
        <f>INDEX(resultados!$A$2:$ZZ$2290, 1854, MATCH($B$3, resultados!$A$1:$ZZ$1, 0))</f>
        <v/>
      </c>
    </row>
    <row r="1861">
      <c r="A1861">
        <f>INDEX(resultados!$A$2:$ZZ$2290, 1855, MATCH($B$1, resultados!$A$1:$ZZ$1, 0))</f>
        <v/>
      </c>
      <c r="B1861">
        <f>INDEX(resultados!$A$2:$ZZ$2290, 1855, MATCH($B$2, resultados!$A$1:$ZZ$1, 0))</f>
        <v/>
      </c>
      <c r="C1861">
        <f>INDEX(resultados!$A$2:$ZZ$2290, 1855, MATCH($B$3, resultados!$A$1:$ZZ$1, 0))</f>
        <v/>
      </c>
    </row>
    <row r="1862">
      <c r="A1862">
        <f>INDEX(resultados!$A$2:$ZZ$2290, 1856, MATCH($B$1, resultados!$A$1:$ZZ$1, 0))</f>
        <v/>
      </c>
      <c r="B1862">
        <f>INDEX(resultados!$A$2:$ZZ$2290, 1856, MATCH($B$2, resultados!$A$1:$ZZ$1, 0))</f>
        <v/>
      </c>
      <c r="C1862">
        <f>INDEX(resultados!$A$2:$ZZ$2290, 1856, MATCH($B$3, resultados!$A$1:$ZZ$1, 0))</f>
        <v/>
      </c>
    </row>
    <row r="1863">
      <c r="A1863">
        <f>INDEX(resultados!$A$2:$ZZ$2290, 1857, MATCH($B$1, resultados!$A$1:$ZZ$1, 0))</f>
        <v/>
      </c>
      <c r="B1863">
        <f>INDEX(resultados!$A$2:$ZZ$2290, 1857, MATCH($B$2, resultados!$A$1:$ZZ$1, 0))</f>
        <v/>
      </c>
      <c r="C1863">
        <f>INDEX(resultados!$A$2:$ZZ$2290, 1857, MATCH($B$3, resultados!$A$1:$ZZ$1, 0))</f>
        <v/>
      </c>
    </row>
    <row r="1864">
      <c r="A1864">
        <f>INDEX(resultados!$A$2:$ZZ$2290, 1858, MATCH($B$1, resultados!$A$1:$ZZ$1, 0))</f>
        <v/>
      </c>
      <c r="B1864">
        <f>INDEX(resultados!$A$2:$ZZ$2290, 1858, MATCH($B$2, resultados!$A$1:$ZZ$1, 0))</f>
        <v/>
      </c>
      <c r="C1864">
        <f>INDEX(resultados!$A$2:$ZZ$2290, 1858, MATCH($B$3, resultados!$A$1:$ZZ$1, 0))</f>
        <v/>
      </c>
    </row>
    <row r="1865">
      <c r="A1865">
        <f>INDEX(resultados!$A$2:$ZZ$2290, 1859, MATCH($B$1, resultados!$A$1:$ZZ$1, 0))</f>
        <v/>
      </c>
      <c r="B1865">
        <f>INDEX(resultados!$A$2:$ZZ$2290, 1859, MATCH($B$2, resultados!$A$1:$ZZ$1, 0))</f>
        <v/>
      </c>
      <c r="C1865">
        <f>INDEX(resultados!$A$2:$ZZ$2290, 1859, MATCH($B$3, resultados!$A$1:$ZZ$1, 0))</f>
        <v/>
      </c>
    </row>
    <row r="1866">
      <c r="A1866">
        <f>INDEX(resultados!$A$2:$ZZ$2290, 1860, MATCH($B$1, resultados!$A$1:$ZZ$1, 0))</f>
        <v/>
      </c>
      <c r="B1866">
        <f>INDEX(resultados!$A$2:$ZZ$2290, 1860, MATCH($B$2, resultados!$A$1:$ZZ$1, 0))</f>
        <v/>
      </c>
      <c r="C1866">
        <f>INDEX(resultados!$A$2:$ZZ$2290, 1860, MATCH($B$3, resultados!$A$1:$ZZ$1, 0))</f>
        <v/>
      </c>
    </row>
    <row r="1867">
      <c r="A1867">
        <f>INDEX(resultados!$A$2:$ZZ$2290, 1861, MATCH($B$1, resultados!$A$1:$ZZ$1, 0))</f>
        <v/>
      </c>
      <c r="B1867">
        <f>INDEX(resultados!$A$2:$ZZ$2290, 1861, MATCH($B$2, resultados!$A$1:$ZZ$1, 0))</f>
        <v/>
      </c>
      <c r="C1867">
        <f>INDEX(resultados!$A$2:$ZZ$2290, 1861, MATCH($B$3, resultados!$A$1:$ZZ$1, 0))</f>
        <v/>
      </c>
    </row>
    <row r="1868">
      <c r="A1868">
        <f>INDEX(resultados!$A$2:$ZZ$2290, 1862, MATCH($B$1, resultados!$A$1:$ZZ$1, 0))</f>
        <v/>
      </c>
      <c r="B1868">
        <f>INDEX(resultados!$A$2:$ZZ$2290, 1862, MATCH($B$2, resultados!$A$1:$ZZ$1, 0))</f>
        <v/>
      </c>
      <c r="C1868">
        <f>INDEX(resultados!$A$2:$ZZ$2290, 1862, MATCH($B$3, resultados!$A$1:$ZZ$1, 0))</f>
        <v/>
      </c>
    </row>
    <row r="1869">
      <c r="A1869">
        <f>INDEX(resultados!$A$2:$ZZ$2290, 1863, MATCH($B$1, resultados!$A$1:$ZZ$1, 0))</f>
        <v/>
      </c>
      <c r="B1869">
        <f>INDEX(resultados!$A$2:$ZZ$2290, 1863, MATCH($B$2, resultados!$A$1:$ZZ$1, 0))</f>
        <v/>
      </c>
      <c r="C1869">
        <f>INDEX(resultados!$A$2:$ZZ$2290, 1863, MATCH($B$3, resultados!$A$1:$ZZ$1, 0))</f>
        <v/>
      </c>
    </row>
    <row r="1870">
      <c r="A1870">
        <f>INDEX(resultados!$A$2:$ZZ$2290, 1864, MATCH($B$1, resultados!$A$1:$ZZ$1, 0))</f>
        <v/>
      </c>
      <c r="B1870">
        <f>INDEX(resultados!$A$2:$ZZ$2290, 1864, MATCH($B$2, resultados!$A$1:$ZZ$1, 0))</f>
        <v/>
      </c>
      <c r="C1870">
        <f>INDEX(resultados!$A$2:$ZZ$2290, 1864, MATCH($B$3, resultados!$A$1:$ZZ$1, 0))</f>
        <v/>
      </c>
    </row>
    <row r="1871">
      <c r="A1871">
        <f>INDEX(resultados!$A$2:$ZZ$2290, 1865, MATCH($B$1, resultados!$A$1:$ZZ$1, 0))</f>
        <v/>
      </c>
      <c r="B1871">
        <f>INDEX(resultados!$A$2:$ZZ$2290, 1865, MATCH($B$2, resultados!$A$1:$ZZ$1, 0))</f>
        <v/>
      </c>
      <c r="C1871">
        <f>INDEX(resultados!$A$2:$ZZ$2290, 1865, MATCH($B$3, resultados!$A$1:$ZZ$1, 0))</f>
        <v/>
      </c>
    </row>
    <row r="1872">
      <c r="A1872">
        <f>INDEX(resultados!$A$2:$ZZ$2290, 1866, MATCH($B$1, resultados!$A$1:$ZZ$1, 0))</f>
        <v/>
      </c>
      <c r="B1872">
        <f>INDEX(resultados!$A$2:$ZZ$2290, 1866, MATCH($B$2, resultados!$A$1:$ZZ$1, 0))</f>
        <v/>
      </c>
      <c r="C1872">
        <f>INDEX(resultados!$A$2:$ZZ$2290, 1866, MATCH($B$3, resultados!$A$1:$ZZ$1, 0))</f>
        <v/>
      </c>
    </row>
    <row r="1873">
      <c r="A1873">
        <f>INDEX(resultados!$A$2:$ZZ$2290, 1867, MATCH($B$1, resultados!$A$1:$ZZ$1, 0))</f>
        <v/>
      </c>
      <c r="B1873">
        <f>INDEX(resultados!$A$2:$ZZ$2290, 1867, MATCH($B$2, resultados!$A$1:$ZZ$1, 0))</f>
        <v/>
      </c>
      <c r="C1873">
        <f>INDEX(resultados!$A$2:$ZZ$2290, 1867, MATCH($B$3, resultados!$A$1:$ZZ$1, 0))</f>
        <v/>
      </c>
    </row>
    <row r="1874">
      <c r="A1874">
        <f>INDEX(resultados!$A$2:$ZZ$2290, 1868, MATCH($B$1, resultados!$A$1:$ZZ$1, 0))</f>
        <v/>
      </c>
      <c r="B1874">
        <f>INDEX(resultados!$A$2:$ZZ$2290, 1868, MATCH($B$2, resultados!$A$1:$ZZ$1, 0))</f>
        <v/>
      </c>
      <c r="C1874">
        <f>INDEX(resultados!$A$2:$ZZ$2290, 1868, MATCH($B$3, resultados!$A$1:$ZZ$1, 0))</f>
        <v/>
      </c>
    </row>
    <row r="1875">
      <c r="A1875">
        <f>INDEX(resultados!$A$2:$ZZ$2290, 1869, MATCH($B$1, resultados!$A$1:$ZZ$1, 0))</f>
        <v/>
      </c>
      <c r="B1875">
        <f>INDEX(resultados!$A$2:$ZZ$2290, 1869, MATCH($B$2, resultados!$A$1:$ZZ$1, 0))</f>
        <v/>
      </c>
      <c r="C1875">
        <f>INDEX(resultados!$A$2:$ZZ$2290, 1869, MATCH($B$3, resultados!$A$1:$ZZ$1, 0))</f>
        <v/>
      </c>
    </row>
    <row r="1876">
      <c r="A1876">
        <f>INDEX(resultados!$A$2:$ZZ$2290, 1870, MATCH($B$1, resultados!$A$1:$ZZ$1, 0))</f>
        <v/>
      </c>
      <c r="B1876">
        <f>INDEX(resultados!$A$2:$ZZ$2290, 1870, MATCH($B$2, resultados!$A$1:$ZZ$1, 0))</f>
        <v/>
      </c>
      <c r="C1876">
        <f>INDEX(resultados!$A$2:$ZZ$2290, 1870, MATCH($B$3, resultados!$A$1:$ZZ$1, 0))</f>
        <v/>
      </c>
    </row>
    <row r="1877">
      <c r="A1877">
        <f>INDEX(resultados!$A$2:$ZZ$2290, 1871, MATCH($B$1, resultados!$A$1:$ZZ$1, 0))</f>
        <v/>
      </c>
      <c r="B1877">
        <f>INDEX(resultados!$A$2:$ZZ$2290, 1871, MATCH($B$2, resultados!$A$1:$ZZ$1, 0))</f>
        <v/>
      </c>
      <c r="C1877">
        <f>INDEX(resultados!$A$2:$ZZ$2290, 1871, MATCH($B$3, resultados!$A$1:$ZZ$1, 0))</f>
        <v/>
      </c>
    </row>
    <row r="1878">
      <c r="A1878">
        <f>INDEX(resultados!$A$2:$ZZ$2290, 1872, MATCH($B$1, resultados!$A$1:$ZZ$1, 0))</f>
        <v/>
      </c>
      <c r="B1878">
        <f>INDEX(resultados!$A$2:$ZZ$2290, 1872, MATCH($B$2, resultados!$A$1:$ZZ$1, 0))</f>
        <v/>
      </c>
      <c r="C1878">
        <f>INDEX(resultados!$A$2:$ZZ$2290, 1872, MATCH($B$3, resultados!$A$1:$ZZ$1, 0))</f>
        <v/>
      </c>
    </row>
    <row r="1879">
      <c r="A1879">
        <f>INDEX(resultados!$A$2:$ZZ$2290, 1873, MATCH($B$1, resultados!$A$1:$ZZ$1, 0))</f>
        <v/>
      </c>
      <c r="B1879">
        <f>INDEX(resultados!$A$2:$ZZ$2290, 1873, MATCH($B$2, resultados!$A$1:$ZZ$1, 0))</f>
        <v/>
      </c>
      <c r="C1879">
        <f>INDEX(resultados!$A$2:$ZZ$2290, 1873, MATCH($B$3, resultados!$A$1:$ZZ$1, 0))</f>
        <v/>
      </c>
    </row>
    <row r="1880">
      <c r="A1880">
        <f>INDEX(resultados!$A$2:$ZZ$2290, 1874, MATCH($B$1, resultados!$A$1:$ZZ$1, 0))</f>
        <v/>
      </c>
      <c r="B1880">
        <f>INDEX(resultados!$A$2:$ZZ$2290, 1874, MATCH($B$2, resultados!$A$1:$ZZ$1, 0))</f>
        <v/>
      </c>
      <c r="C1880">
        <f>INDEX(resultados!$A$2:$ZZ$2290, 1874, MATCH($B$3, resultados!$A$1:$ZZ$1, 0))</f>
        <v/>
      </c>
    </row>
    <row r="1881">
      <c r="A1881">
        <f>INDEX(resultados!$A$2:$ZZ$2290, 1875, MATCH($B$1, resultados!$A$1:$ZZ$1, 0))</f>
        <v/>
      </c>
      <c r="B1881">
        <f>INDEX(resultados!$A$2:$ZZ$2290, 1875, MATCH($B$2, resultados!$A$1:$ZZ$1, 0))</f>
        <v/>
      </c>
      <c r="C1881">
        <f>INDEX(resultados!$A$2:$ZZ$2290, 1875, MATCH($B$3, resultados!$A$1:$ZZ$1, 0))</f>
        <v/>
      </c>
    </row>
    <row r="1882">
      <c r="A1882">
        <f>INDEX(resultados!$A$2:$ZZ$2290, 1876, MATCH($B$1, resultados!$A$1:$ZZ$1, 0))</f>
        <v/>
      </c>
      <c r="B1882">
        <f>INDEX(resultados!$A$2:$ZZ$2290, 1876, MATCH($B$2, resultados!$A$1:$ZZ$1, 0))</f>
        <v/>
      </c>
      <c r="C1882">
        <f>INDEX(resultados!$A$2:$ZZ$2290, 1876, MATCH($B$3, resultados!$A$1:$ZZ$1, 0))</f>
        <v/>
      </c>
    </row>
    <row r="1883">
      <c r="A1883">
        <f>INDEX(resultados!$A$2:$ZZ$2290, 1877, MATCH($B$1, resultados!$A$1:$ZZ$1, 0))</f>
        <v/>
      </c>
      <c r="B1883">
        <f>INDEX(resultados!$A$2:$ZZ$2290, 1877, MATCH($B$2, resultados!$A$1:$ZZ$1, 0))</f>
        <v/>
      </c>
      <c r="C1883">
        <f>INDEX(resultados!$A$2:$ZZ$2290, 1877, MATCH($B$3, resultados!$A$1:$ZZ$1, 0))</f>
        <v/>
      </c>
    </row>
    <row r="1884">
      <c r="A1884">
        <f>INDEX(resultados!$A$2:$ZZ$2290, 1878, MATCH($B$1, resultados!$A$1:$ZZ$1, 0))</f>
        <v/>
      </c>
      <c r="B1884">
        <f>INDEX(resultados!$A$2:$ZZ$2290, 1878, MATCH($B$2, resultados!$A$1:$ZZ$1, 0))</f>
        <v/>
      </c>
      <c r="C1884">
        <f>INDEX(resultados!$A$2:$ZZ$2290, 1878, MATCH($B$3, resultados!$A$1:$ZZ$1, 0))</f>
        <v/>
      </c>
    </row>
    <row r="1885">
      <c r="A1885">
        <f>INDEX(resultados!$A$2:$ZZ$2290, 1879, MATCH($B$1, resultados!$A$1:$ZZ$1, 0))</f>
        <v/>
      </c>
      <c r="B1885">
        <f>INDEX(resultados!$A$2:$ZZ$2290, 1879, MATCH($B$2, resultados!$A$1:$ZZ$1, 0))</f>
        <v/>
      </c>
      <c r="C1885">
        <f>INDEX(resultados!$A$2:$ZZ$2290, 1879, MATCH($B$3, resultados!$A$1:$ZZ$1, 0))</f>
        <v/>
      </c>
    </row>
    <row r="1886">
      <c r="A1886">
        <f>INDEX(resultados!$A$2:$ZZ$2290, 1880, MATCH($B$1, resultados!$A$1:$ZZ$1, 0))</f>
        <v/>
      </c>
      <c r="B1886">
        <f>INDEX(resultados!$A$2:$ZZ$2290, 1880, MATCH($B$2, resultados!$A$1:$ZZ$1, 0))</f>
        <v/>
      </c>
      <c r="C1886">
        <f>INDEX(resultados!$A$2:$ZZ$2290, 1880, MATCH($B$3, resultados!$A$1:$ZZ$1, 0))</f>
        <v/>
      </c>
    </row>
    <row r="1887">
      <c r="A1887">
        <f>INDEX(resultados!$A$2:$ZZ$2290, 1881, MATCH($B$1, resultados!$A$1:$ZZ$1, 0))</f>
        <v/>
      </c>
      <c r="B1887">
        <f>INDEX(resultados!$A$2:$ZZ$2290, 1881, MATCH($B$2, resultados!$A$1:$ZZ$1, 0))</f>
        <v/>
      </c>
      <c r="C1887">
        <f>INDEX(resultados!$A$2:$ZZ$2290, 1881, MATCH($B$3, resultados!$A$1:$ZZ$1, 0))</f>
        <v/>
      </c>
    </row>
    <row r="1888">
      <c r="A1888">
        <f>INDEX(resultados!$A$2:$ZZ$2290, 1882, MATCH($B$1, resultados!$A$1:$ZZ$1, 0))</f>
        <v/>
      </c>
      <c r="B1888">
        <f>INDEX(resultados!$A$2:$ZZ$2290, 1882, MATCH($B$2, resultados!$A$1:$ZZ$1, 0))</f>
        <v/>
      </c>
      <c r="C1888">
        <f>INDEX(resultados!$A$2:$ZZ$2290, 1882, MATCH($B$3, resultados!$A$1:$ZZ$1, 0))</f>
        <v/>
      </c>
    </row>
    <row r="1889">
      <c r="A1889">
        <f>INDEX(resultados!$A$2:$ZZ$2290, 1883, MATCH($B$1, resultados!$A$1:$ZZ$1, 0))</f>
        <v/>
      </c>
      <c r="B1889">
        <f>INDEX(resultados!$A$2:$ZZ$2290, 1883, MATCH($B$2, resultados!$A$1:$ZZ$1, 0))</f>
        <v/>
      </c>
      <c r="C1889">
        <f>INDEX(resultados!$A$2:$ZZ$2290, 1883, MATCH($B$3, resultados!$A$1:$ZZ$1, 0))</f>
        <v/>
      </c>
    </row>
    <row r="1890">
      <c r="A1890">
        <f>INDEX(resultados!$A$2:$ZZ$2290, 1884, MATCH($B$1, resultados!$A$1:$ZZ$1, 0))</f>
        <v/>
      </c>
      <c r="B1890">
        <f>INDEX(resultados!$A$2:$ZZ$2290, 1884, MATCH($B$2, resultados!$A$1:$ZZ$1, 0))</f>
        <v/>
      </c>
      <c r="C1890">
        <f>INDEX(resultados!$A$2:$ZZ$2290, 1884, MATCH($B$3, resultados!$A$1:$ZZ$1, 0))</f>
        <v/>
      </c>
    </row>
    <row r="1891">
      <c r="A1891">
        <f>INDEX(resultados!$A$2:$ZZ$2290, 1885, MATCH($B$1, resultados!$A$1:$ZZ$1, 0))</f>
        <v/>
      </c>
      <c r="B1891">
        <f>INDEX(resultados!$A$2:$ZZ$2290, 1885, MATCH($B$2, resultados!$A$1:$ZZ$1, 0))</f>
        <v/>
      </c>
      <c r="C1891">
        <f>INDEX(resultados!$A$2:$ZZ$2290, 1885, MATCH($B$3, resultados!$A$1:$ZZ$1, 0))</f>
        <v/>
      </c>
    </row>
    <row r="1892">
      <c r="A1892">
        <f>INDEX(resultados!$A$2:$ZZ$2290, 1886, MATCH($B$1, resultados!$A$1:$ZZ$1, 0))</f>
        <v/>
      </c>
      <c r="B1892">
        <f>INDEX(resultados!$A$2:$ZZ$2290, 1886, MATCH($B$2, resultados!$A$1:$ZZ$1, 0))</f>
        <v/>
      </c>
      <c r="C1892">
        <f>INDEX(resultados!$A$2:$ZZ$2290, 1886, MATCH($B$3, resultados!$A$1:$ZZ$1, 0))</f>
        <v/>
      </c>
    </row>
    <row r="1893">
      <c r="A1893">
        <f>INDEX(resultados!$A$2:$ZZ$2290, 1887, MATCH($B$1, resultados!$A$1:$ZZ$1, 0))</f>
        <v/>
      </c>
      <c r="B1893">
        <f>INDEX(resultados!$A$2:$ZZ$2290, 1887, MATCH($B$2, resultados!$A$1:$ZZ$1, 0))</f>
        <v/>
      </c>
      <c r="C1893">
        <f>INDEX(resultados!$A$2:$ZZ$2290, 1887, MATCH($B$3, resultados!$A$1:$ZZ$1, 0))</f>
        <v/>
      </c>
    </row>
    <row r="1894">
      <c r="A1894">
        <f>INDEX(resultados!$A$2:$ZZ$2290, 1888, MATCH($B$1, resultados!$A$1:$ZZ$1, 0))</f>
        <v/>
      </c>
      <c r="B1894">
        <f>INDEX(resultados!$A$2:$ZZ$2290, 1888, MATCH($B$2, resultados!$A$1:$ZZ$1, 0))</f>
        <v/>
      </c>
      <c r="C1894">
        <f>INDEX(resultados!$A$2:$ZZ$2290, 1888, MATCH($B$3, resultados!$A$1:$ZZ$1, 0))</f>
        <v/>
      </c>
    </row>
    <row r="1895">
      <c r="A1895">
        <f>INDEX(resultados!$A$2:$ZZ$2290, 1889, MATCH($B$1, resultados!$A$1:$ZZ$1, 0))</f>
        <v/>
      </c>
      <c r="B1895">
        <f>INDEX(resultados!$A$2:$ZZ$2290, 1889, MATCH($B$2, resultados!$A$1:$ZZ$1, 0))</f>
        <v/>
      </c>
      <c r="C1895">
        <f>INDEX(resultados!$A$2:$ZZ$2290, 1889, MATCH($B$3, resultados!$A$1:$ZZ$1, 0))</f>
        <v/>
      </c>
    </row>
    <row r="1896">
      <c r="A1896">
        <f>INDEX(resultados!$A$2:$ZZ$2290, 1890, MATCH($B$1, resultados!$A$1:$ZZ$1, 0))</f>
        <v/>
      </c>
      <c r="B1896">
        <f>INDEX(resultados!$A$2:$ZZ$2290, 1890, MATCH($B$2, resultados!$A$1:$ZZ$1, 0))</f>
        <v/>
      </c>
      <c r="C1896">
        <f>INDEX(resultados!$A$2:$ZZ$2290, 1890, MATCH($B$3, resultados!$A$1:$ZZ$1, 0))</f>
        <v/>
      </c>
    </row>
    <row r="1897">
      <c r="A1897">
        <f>INDEX(resultados!$A$2:$ZZ$2290, 1891, MATCH($B$1, resultados!$A$1:$ZZ$1, 0))</f>
        <v/>
      </c>
      <c r="B1897">
        <f>INDEX(resultados!$A$2:$ZZ$2290, 1891, MATCH($B$2, resultados!$A$1:$ZZ$1, 0))</f>
        <v/>
      </c>
      <c r="C1897">
        <f>INDEX(resultados!$A$2:$ZZ$2290, 1891, MATCH($B$3, resultados!$A$1:$ZZ$1, 0))</f>
        <v/>
      </c>
    </row>
    <row r="1898">
      <c r="A1898">
        <f>INDEX(resultados!$A$2:$ZZ$2290, 1892, MATCH($B$1, resultados!$A$1:$ZZ$1, 0))</f>
        <v/>
      </c>
      <c r="B1898">
        <f>INDEX(resultados!$A$2:$ZZ$2290, 1892, MATCH($B$2, resultados!$A$1:$ZZ$1, 0))</f>
        <v/>
      </c>
      <c r="C1898">
        <f>INDEX(resultados!$A$2:$ZZ$2290, 1892, MATCH($B$3, resultados!$A$1:$ZZ$1, 0))</f>
        <v/>
      </c>
    </row>
    <row r="1899">
      <c r="A1899">
        <f>INDEX(resultados!$A$2:$ZZ$2290, 1893, MATCH($B$1, resultados!$A$1:$ZZ$1, 0))</f>
        <v/>
      </c>
      <c r="B1899">
        <f>INDEX(resultados!$A$2:$ZZ$2290, 1893, MATCH($B$2, resultados!$A$1:$ZZ$1, 0))</f>
        <v/>
      </c>
      <c r="C1899">
        <f>INDEX(resultados!$A$2:$ZZ$2290, 1893, MATCH($B$3, resultados!$A$1:$ZZ$1, 0))</f>
        <v/>
      </c>
    </row>
    <row r="1900">
      <c r="A1900">
        <f>INDEX(resultados!$A$2:$ZZ$2290, 1894, MATCH($B$1, resultados!$A$1:$ZZ$1, 0))</f>
        <v/>
      </c>
      <c r="B1900">
        <f>INDEX(resultados!$A$2:$ZZ$2290, 1894, MATCH($B$2, resultados!$A$1:$ZZ$1, 0))</f>
        <v/>
      </c>
      <c r="C1900">
        <f>INDEX(resultados!$A$2:$ZZ$2290, 1894, MATCH($B$3, resultados!$A$1:$ZZ$1, 0))</f>
        <v/>
      </c>
    </row>
    <row r="1901">
      <c r="A1901">
        <f>INDEX(resultados!$A$2:$ZZ$2290, 1895, MATCH($B$1, resultados!$A$1:$ZZ$1, 0))</f>
        <v/>
      </c>
      <c r="B1901">
        <f>INDEX(resultados!$A$2:$ZZ$2290, 1895, MATCH($B$2, resultados!$A$1:$ZZ$1, 0))</f>
        <v/>
      </c>
      <c r="C1901">
        <f>INDEX(resultados!$A$2:$ZZ$2290, 1895, MATCH($B$3, resultados!$A$1:$ZZ$1, 0))</f>
        <v/>
      </c>
    </row>
    <row r="1902">
      <c r="A1902">
        <f>INDEX(resultados!$A$2:$ZZ$2290, 1896, MATCH($B$1, resultados!$A$1:$ZZ$1, 0))</f>
        <v/>
      </c>
      <c r="B1902">
        <f>INDEX(resultados!$A$2:$ZZ$2290, 1896, MATCH($B$2, resultados!$A$1:$ZZ$1, 0))</f>
        <v/>
      </c>
      <c r="C1902">
        <f>INDEX(resultados!$A$2:$ZZ$2290, 1896, MATCH($B$3, resultados!$A$1:$ZZ$1, 0))</f>
        <v/>
      </c>
    </row>
    <row r="1903">
      <c r="A1903">
        <f>INDEX(resultados!$A$2:$ZZ$2290, 1897, MATCH($B$1, resultados!$A$1:$ZZ$1, 0))</f>
        <v/>
      </c>
      <c r="B1903">
        <f>INDEX(resultados!$A$2:$ZZ$2290, 1897, MATCH($B$2, resultados!$A$1:$ZZ$1, 0))</f>
        <v/>
      </c>
      <c r="C1903">
        <f>INDEX(resultados!$A$2:$ZZ$2290, 1897, MATCH($B$3, resultados!$A$1:$ZZ$1, 0))</f>
        <v/>
      </c>
    </row>
    <row r="1904">
      <c r="A1904">
        <f>INDEX(resultados!$A$2:$ZZ$2290, 1898, MATCH($B$1, resultados!$A$1:$ZZ$1, 0))</f>
        <v/>
      </c>
      <c r="B1904">
        <f>INDEX(resultados!$A$2:$ZZ$2290, 1898, MATCH($B$2, resultados!$A$1:$ZZ$1, 0))</f>
        <v/>
      </c>
      <c r="C1904">
        <f>INDEX(resultados!$A$2:$ZZ$2290, 1898, MATCH($B$3, resultados!$A$1:$ZZ$1, 0))</f>
        <v/>
      </c>
    </row>
    <row r="1905">
      <c r="A1905">
        <f>INDEX(resultados!$A$2:$ZZ$2290, 1899, MATCH($B$1, resultados!$A$1:$ZZ$1, 0))</f>
        <v/>
      </c>
      <c r="B1905">
        <f>INDEX(resultados!$A$2:$ZZ$2290, 1899, MATCH($B$2, resultados!$A$1:$ZZ$1, 0))</f>
        <v/>
      </c>
      <c r="C1905">
        <f>INDEX(resultados!$A$2:$ZZ$2290, 1899, MATCH($B$3, resultados!$A$1:$ZZ$1, 0))</f>
        <v/>
      </c>
    </row>
    <row r="1906">
      <c r="A1906">
        <f>INDEX(resultados!$A$2:$ZZ$2290, 1900, MATCH($B$1, resultados!$A$1:$ZZ$1, 0))</f>
        <v/>
      </c>
      <c r="B1906">
        <f>INDEX(resultados!$A$2:$ZZ$2290, 1900, MATCH($B$2, resultados!$A$1:$ZZ$1, 0))</f>
        <v/>
      </c>
      <c r="C1906">
        <f>INDEX(resultados!$A$2:$ZZ$2290, 1900, MATCH($B$3, resultados!$A$1:$ZZ$1, 0))</f>
        <v/>
      </c>
    </row>
    <row r="1907">
      <c r="A1907">
        <f>INDEX(resultados!$A$2:$ZZ$2290, 1901, MATCH($B$1, resultados!$A$1:$ZZ$1, 0))</f>
        <v/>
      </c>
      <c r="B1907">
        <f>INDEX(resultados!$A$2:$ZZ$2290, 1901, MATCH($B$2, resultados!$A$1:$ZZ$1, 0))</f>
        <v/>
      </c>
      <c r="C1907">
        <f>INDEX(resultados!$A$2:$ZZ$2290, 1901, MATCH($B$3, resultados!$A$1:$ZZ$1, 0))</f>
        <v/>
      </c>
    </row>
    <row r="1908">
      <c r="A1908">
        <f>INDEX(resultados!$A$2:$ZZ$2290, 1902, MATCH($B$1, resultados!$A$1:$ZZ$1, 0))</f>
        <v/>
      </c>
      <c r="B1908">
        <f>INDEX(resultados!$A$2:$ZZ$2290, 1902, MATCH($B$2, resultados!$A$1:$ZZ$1, 0))</f>
        <v/>
      </c>
      <c r="C1908">
        <f>INDEX(resultados!$A$2:$ZZ$2290, 1902, MATCH($B$3, resultados!$A$1:$ZZ$1, 0))</f>
        <v/>
      </c>
    </row>
    <row r="1909">
      <c r="A1909">
        <f>INDEX(resultados!$A$2:$ZZ$2290, 1903, MATCH($B$1, resultados!$A$1:$ZZ$1, 0))</f>
        <v/>
      </c>
      <c r="B1909">
        <f>INDEX(resultados!$A$2:$ZZ$2290, 1903, MATCH($B$2, resultados!$A$1:$ZZ$1, 0))</f>
        <v/>
      </c>
      <c r="C1909">
        <f>INDEX(resultados!$A$2:$ZZ$2290, 1903, MATCH($B$3, resultados!$A$1:$ZZ$1, 0))</f>
        <v/>
      </c>
    </row>
    <row r="1910">
      <c r="A1910">
        <f>INDEX(resultados!$A$2:$ZZ$2290, 1904, MATCH($B$1, resultados!$A$1:$ZZ$1, 0))</f>
        <v/>
      </c>
      <c r="B1910">
        <f>INDEX(resultados!$A$2:$ZZ$2290, 1904, MATCH($B$2, resultados!$A$1:$ZZ$1, 0))</f>
        <v/>
      </c>
      <c r="C1910">
        <f>INDEX(resultados!$A$2:$ZZ$2290, 1904, MATCH($B$3, resultados!$A$1:$ZZ$1, 0))</f>
        <v/>
      </c>
    </row>
    <row r="1911">
      <c r="A1911">
        <f>INDEX(resultados!$A$2:$ZZ$2290, 1905, MATCH($B$1, resultados!$A$1:$ZZ$1, 0))</f>
        <v/>
      </c>
      <c r="B1911">
        <f>INDEX(resultados!$A$2:$ZZ$2290, 1905, MATCH($B$2, resultados!$A$1:$ZZ$1, 0))</f>
        <v/>
      </c>
      <c r="C1911">
        <f>INDEX(resultados!$A$2:$ZZ$2290, 1905, MATCH($B$3, resultados!$A$1:$ZZ$1, 0))</f>
        <v/>
      </c>
    </row>
    <row r="1912">
      <c r="A1912">
        <f>INDEX(resultados!$A$2:$ZZ$2290, 1906, MATCH($B$1, resultados!$A$1:$ZZ$1, 0))</f>
        <v/>
      </c>
      <c r="B1912">
        <f>INDEX(resultados!$A$2:$ZZ$2290, 1906, MATCH($B$2, resultados!$A$1:$ZZ$1, 0))</f>
        <v/>
      </c>
      <c r="C1912">
        <f>INDEX(resultados!$A$2:$ZZ$2290, 1906, MATCH($B$3, resultados!$A$1:$ZZ$1, 0))</f>
        <v/>
      </c>
    </row>
    <row r="1913">
      <c r="A1913">
        <f>INDEX(resultados!$A$2:$ZZ$2290, 1907, MATCH($B$1, resultados!$A$1:$ZZ$1, 0))</f>
        <v/>
      </c>
      <c r="B1913">
        <f>INDEX(resultados!$A$2:$ZZ$2290, 1907, MATCH($B$2, resultados!$A$1:$ZZ$1, 0))</f>
        <v/>
      </c>
      <c r="C1913">
        <f>INDEX(resultados!$A$2:$ZZ$2290, 1907, MATCH($B$3, resultados!$A$1:$ZZ$1, 0))</f>
        <v/>
      </c>
    </row>
    <row r="1914">
      <c r="A1914">
        <f>INDEX(resultados!$A$2:$ZZ$2290, 1908, MATCH($B$1, resultados!$A$1:$ZZ$1, 0))</f>
        <v/>
      </c>
      <c r="B1914">
        <f>INDEX(resultados!$A$2:$ZZ$2290, 1908, MATCH($B$2, resultados!$A$1:$ZZ$1, 0))</f>
        <v/>
      </c>
      <c r="C1914">
        <f>INDEX(resultados!$A$2:$ZZ$2290, 1908, MATCH($B$3, resultados!$A$1:$ZZ$1, 0))</f>
        <v/>
      </c>
    </row>
    <row r="1915">
      <c r="A1915">
        <f>INDEX(resultados!$A$2:$ZZ$2290, 1909, MATCH($B$1, resultados!$A$1:$ZZ$1, 0))</f>
        <v/>
      </c>
      <c r="B1915">
        <f>INDEX(resultados!$A$2:$ZZ$2290, 1909, MATCH($B$2, resultados!$A$1:$ZZ$1, 0))</f>
        <v/>
      </c>
      <c r="C1915">
        <f>INDEX(resultados!$A$2:$ZZ$2290, 1909, MATCH($B$3, resultados!$A$1:$ZZ$1, 0))</f>
        <v/>
      </c>
    </row>
    <row r="1916">
      <c r="A1916">
        <f>INDEX(resultados!$A$2:$ZZ$2290, 1910, MATCH($B$1, resultados!$A$1:$ZZ$1, 0))</f>
        <v/>
      </c>
      <c r="B1916">
        <f>INDEX(resultados!$A$2:$ZZ$2290, 1910, MATCH($B$2, resultados!$A$1:$ZZ$1, 0))</f>
        <v/>
      </c>
      <c r="C1916">
        <f>INDEX(resultados!$A$2:$ZZ$2290, 1910, MATCH($B$3, resultados!$A$1:$ZZ$1, 0))</f>
        <v/>
      </c>
    </row>
    <row r="1917">
      <c r="A1917">
        <f>INDEX(resultados!$A$2:$ZZ$2290, 1911, MATCH($B$1, resultados!$A$1:$ZZ$1, 0))</f>
        <v/>
      </c>
      <c r="B1917">
        <f>INDEX(resultados!$A$2:$ZZ$2290, 1911, MATCH($B$2, resultados!$A$1:$ZZ$1, 0))</f>
        <v/>
      </c>
      <c r="C1917">
        <f>INDEX(resultados!$A$2:$ZZ$2290, 1911, MATCH($B$3, resultados!$A$1:$ZZ$1, 0))</f>
        <v/>
      </c>
    </row>
    <row r="1918">
      <c r="A1918">
        <f>INDEX(resultados!$A$2:$ZZ$2290, 1912, MATCH($B$1, resultados!$A$1:$ZZ$1, 0))</f>
        <v/>
      </c>
      <c r="B1918">
        <f>INDEX(resultados!$A$2:$ZZ$2290, 1912, MATCH($B$2, resultados!$A$1:$ZZ$1, 0))</f>
        <v/>
      </c>
      <c r="C1918">
        <f>INDEX(resultados!$A$2:$ZZ$2290, 1912, MATCH($B$3, resultados!$A$1:$ZZ$1, 0))</f>
        <v/>
      </c>
    </row>
    <row r="1919">
      <c r="A1919">
        <f>INDEX(resultados!$A$2:$ZZ$2290, 1913, MATCH($B$1, resultados!$A$1:$ZZ$1, 0))</f>
        <v/>
      </c>
      <c r="B1919">
        <f>INDEX(resultados!$A$2:$ZZ$2290, 1913, MATCH($B$2, resultados!$A$1:$ZZ$1, 0))</f>
        <v/>
      </c>
      <c r="C1919">
        <f>INDEX(resultados!$A$2:$ZZ$2290, 1913, MATCH($B$3, resultados!$A$1:$ZZ$1, 0))</f>
        <v/>
      </c>
    </row>
    <row r="1920">
      <c r="A1920">
        <f>INDEX(resultados!$A$2:$ZZ$2290, 1914, MATCH($B$1, resultados!$A$1:$ZZ$1, 0))</f>
        <v/>
      </c>
      <c r="B1920">
        <f>INDEX(resultados!$A$2:$ZZ$2290, 1914, MATCH($B$2, resultados!$A$1:$ZZ$1, 0))</f>
        <v/>
      </c>
      <c r="C1920">
        <f>INDEX(resultados!$A$2:$ZZ$2290, 1914, MATCH($B$3, resultados!$A$1:$ZZ$1, 0))</f>
        <v/>
      </c>
    </row>
    <row r="1921">
      <c r="A1921">
        <f>INDEX(resultados!$A$2:$ZZ$2290, 1915, MATCH($B$1, resultados!$A$1:$ZZ$1, 0))</f>
        <v/>
      </c>
      <c r="B1921">
        <f>INDEX(resultados!$A$2:$ZZ$2290, 1915, MATCH($B$2, resultados!$A$1:$ZZ$1, 0))</f>
        <v/>
      </c>
      <c r="C1921">
        <f>INDEX(resultados!$A$2:$ZZ$2290, 1915, MATCH($B$3, resultados!$A$1:$ZZ$1, 0))</f>
        <v/>
      </c>
    </row>
    <row r="1922">
      <c r="A1922">
        <f>INDEX(resultados!$A$2:$ZZ$2290, 1916, MATCH($B$1, resultados!$A$1:$ZZ$1, 0))</f>
        <v/>
      </c>
      <c r="B1922">
        <f>INDEX(resultados!$A$2:$ZZ$2290, 1916, MATCH($B$2, resultados!$A$1:$ZZ$1, 0))</f>
        <v/>
      </c>
      <c r="C1922">
        <f>INDEX(resultados!$A$2:$ZZ$2290, 1916, MATCH($B$3, resultados!$A$1:$ZZ$1, 0))</f>
        <v/>
      </c>
    </row>
    <row r="1923">
      <c r="A1923">
        <f>INDEX(resultados!$A$2:$ZZ$2290, 1917, MATCH($B$1, resultados!$A$1:$ZZ$1, 0))</f>
        <v/>
      </c>
      <c r="B1923">
        <f>INDEX(resultados!$A$2:$ZZ$2290, 1917, MATCH($B$2, resultados!$A$1:$ZZ$1, 0))</f>
        <v/>
      </c>
      <c r="C1923">
        <f>INDEX(resultados!$A$2:$ZZ$2290, 1917, MATCH($B$3, resultados!$A$1:$ZZ$1, 0))</f>
        <v/>
      </c>
    </row>
    <row r="1924">
      <c r="A1924">
        <f>INDEX(resultados!$A$2:$ZZ$2290, 1918, MATCH($B$1, resultados!$A$1:$ZZ$1, 0))</f>
        <v/>
      </c>
      <c r="B1924">
        <f>INDEX(resultados!$A$2:$ZZ$2290, 1918, MATCH($B$2, resultados!$A$1:$ZZ$1, 0))</f>
        <v/>
      </c>
      <c r="C1924">
        <f>INDEX(resultados!$A$2:$ZZ$2290, 1918, MATCH($B$3, resultados!$A$1:$ZZ$1, 0))</f>
        <v/>
      </c>
    </row>
    <row r="1925">
      <c r="A1925">
        <f>INDEX(resultados!$A$2:$ZZ$2290, 1919, MATCH($B$1, resultados!$A$1:$ZZ$1, 0))</f>
        <v/>
      </c>
      <c r="B1925">
        <f>INDEX(resultados!$A$2:$ZZ$2290, 1919, MATCH($B$2, resultados!$A$1:$ZZ$1, 0))</f>
        <v/>
      </c>
      <c r="C1925">
        <f>INDEX(resultados!$A$2:$ZZ$2290, 1919, MATCH($B$3, resultados!$A$1:$ZZ$1, 0))</f>
        <v/>
      </c>
    </row>
    <row r="1926">
      <c r="A1926">
        <f>INDEX(resultados!$A$2:$ZZ$2290, 1920, MATCH($B$1, resultados!$A$1:$ZZ$1, 0))</f>
        <v/>
      </c>
      <c r="B1926">
        <f>INDEX(resultados!$A$2:$ZZ$2290, 1920, MATCH($B$2, resultados!$A$1:$ZZ$1, 0))</f>
        <v/>
      </c>
      <c r="C1926">
        <f>INDEX(resultados!$A$2:$ZZ$2290, 1920, MATCH($B$3, resultados!$A$1:$ZZ$1, 0))</f>
        <v/>
      </c>
    </row>
    <row r="1927">
      <c r="A1927">
        <f>INDEX(resultados!$A$2:$ZZ$2290, 1921, MATCH($B$1, resultados!$A$1:$ZZ$1, 0))</f>
        <v/>
      </c>
      <c r="B1927">
        <f>INDEX(resultados!$A$2:$ZZ$2290, 1921, MATCH($B$2, resultados!$A$1:$ZZ$1, 0))</f>
        <v/>
      </c>
      <c r="C1927">
        <f>INDEX(resultados!$A$2:$ZZ$2290, 1921, MATCH($B$3, resultados!$A$1:$ZZ$1, 0))</f>
        <v/>
      </c>
    </row>
    <row r="1928">
      <c r="A1928">
        <f>INDEX(resultados!$A$2:$ZZ$2290, 1922, MATCH($B$1, resultados!$A$1:$ZZ$1, 0))</f>
        <v/>
      </c>
      <c r="B1928">
        <f>INDEX(resultados!$A$2:$ZZ$2290, 1922, MATCH($B$2, resultados!$A$1:$ZZ$1, 0))</f>
        <v/>
      </c>
      <c r="C1928">
        <f>INDEX(resultados!$A$2:$ZZ$2290, 1922, MATCH($B$3, resultados!$A$1:$ZZ$1, 0))</f>
        <v/>
      </c>
    </row>
    <row r="1929">
      <c r="A1929">
        <f>INDEX(resultados!$A$2:$ZZ$2290, 1923, MATCH($B$1, resultados!$A$1:$ZZ$1, 0))</f>
        <v/>
      </c>
      <c r="B1929">
        <f>INDEX(resultados!$A$2:$ZZ$2290, 1923, MATCH($B$2, resultados!$A$1:$ZZ$1, 0))</f>
        <v/>
      </c>
      <c r="C1929">
        <f>INDEX(resultados!$A$2:$ZZ$2290, 1923, MATCH($B$3, resultados!$A$1:$ZZ$1, 0))</f>
        <v/>
      </c>
    </row>
    <row r="1930">
      <c r="A1930">
        <f>INDEX(resultados!$A$2:$ZZ$2290, 1924, MATCH($B$1, resultados!$A$1:$ZZ$1, 0))</f>
        <v/>
      </c>
      <c r="B1930">
        <f>INDEX(resultados!$A$2:$ZZ$2290, 1924, MATCH($B$2, resultados!$A$1:$ZZ$1, 0))</f>
        <v/>
      </c>
      <c r="C1930">
        <f>INDEX(resultados!$A$2:$ZZ$2290, 1924, MATCH($B$3, resultados!$A$1:$ZZ$1, 0))</f>
        <v/>
      </c>
    </row>
    <row r="1931">
      <c r="A1931">
        <f>INDEX(resultados!$A$2:$ZZ$2290, 1925, MATCH($B$1, resultados!$A$1:$ZZ$1, 0))</f>
        <v/>
      </c>
      <c r="B1931">
        <f>INDEX(resultados!$A$2:$ZZ$2290, 1925, MATCH($B$2, resultados!$A$1:$ZZ$1, 0))</f>
        <v/>
      </c>
      <c r="C1931">
        <f>INDEX(resultados!$A$2:$ZZ$2290, 1925, MATCH($B$3, resultados!$A$1:$ZZ$1, 0))</f>
        <v/>
      </c>
    </row>
    <row r="1932">
      <c r="A1932">
        <f>INDEX(resultados!$A$2:$ZZ$2290, 1926, MATCH($B$1, resultados!$A$1:$ZZ$1, 0))</f>
        <v/>
      </c>
      <c r="B1932">
        <f>INDEX(resultados!$A$2:$ZZ$2290, 1926, MATCH($B$2, resultados!$A$1:$ZZ$1, 0))</f>
        <v/>
      </c>
      <c r="C1932">
        <f>INDEX(resultados!$A$2:$ZZ$2290, 1926, MATCH($B$3, resultados!$A$1:$ZZ$1, 0))</f>
        <v/>
      </c>
    </row>
    <row r="1933">
      <c r="A1933">
        <f>INDEX(resultados!$A$2:$ZZ$2290, 1927, MATCH($B$1, resultados!$A$1:$ZZ$1, 0))</f>
        <v/>
      </c>
      <c r="B1933">
        <f>INDEX(resultados!$A$2:$ZZ$2290, 1927, MATCH($B$2, resultados!$A$1:$ZZ$1, 0))</f>
        <v/>
      </c>
      <c r="C1933">
        <f>INDEX(resultados!$A$2:$ZZ$2290, 1927, MATCH($B$3, resultados!$A$1:$ZZ$1, 0))</f>
        <v/>
      </c>
    </row>
    <row r="1934">
      <c r="A1934">
        <f>INDEX(resultados!$A$2:$ZZ$2290, 1928, MATCH($B$1, resultados!$A$1:$ZZ$1, 0))</f>
        <v/>
      </c>
      <c r="B1934">
        <f>INDEX(resultados!$A$2:$ZZ$2290, 1928, MATCH($B$2, resultados!$A$1:$ZZ$1, 0))</f>
        <v/>
      </c>
      <c r="C1934">
        <f>INDEX(resultados!$A$2:$ZZ$2290, 1928, MATCH($B$3, resultados!$A$1:$ZZ$1, 0))</f>
        <v/>
      </c>
    </row>
    <row r="1935">
      <c r="A1935">
        <f>INDEX(resultados!$A$2:$ZZ$2290, 1929, MATCH($B$1, resultados!$A$1:$ZZ$1, 0))</f>
        <v/>
      </c>
      <c r="B1935">
        <f>INDEX(resultados!$A$2:$ZZ$2290, 1929, MATCH($B$2, resultados!$A$1:$ZZ$1, 0))</f>
        <v/>
      </c>
      <c r="C1935">
        <f>INDEX(resultados!$A$2:$ZZ$2290, 1929, MATCH($B$3, resultados!$A$1:$ZZ$1, 0))</f>
        <v/>
      </c>
    </row>
    <row r="1936">
      <c r="A1936">
        <f>INDEX(resultados!$A$2:$ZZ$2290, 1930, MATCH($B$1, resultados!$A$1:$ZZ$1, 0))</f>
        <v/>
      </c>
      <c r="B1936">
        <f>INDEX(resultados!$A$2:$ZZ$2290, 1930, MATCH($B$2, resultados!$A$1:$ZZ$1, 0))</f>
        <v/>
      </c>
      <c r="C1936">
        <f>INDEX(resultados!$A$2:$ZZ$2290, 1930, MATCH($B$3, resultados!$A$1:$ZZ$1, 0))</f>
        <v/>
      </c>
    </row>
    <row r="1937">
      <c r="A1937">
        <f>INDEX(resultados!$A$2:$ZZ$2290, 1931, MATCH($B$1, resultados!$A$1:$ZZ$1, 0))</f>
        <v/>
      </c>
      <c r="B1937">
        <f>INDEX(resultados!$A$2:$ZZ$2290, 1931, MATCH($B$2, resultados!$A$1:$ZZ$1, 0))</f>
        <v/>
      </c>
      <c r="C1937">
        <f>INDEX(resultados!$A$2:$ZZ$2290, 1931, MATCH($B$3, resultados!$A$1:$ZZ$1, 0))</f>
        <v/>
      </c>
    </row>
    <row r="1938">
      <c r="A1938">
        <f>INDEX(resultados!$A$2:$ZZ$2290, 1932, MATCH($B$1, resultados!$A$1:$ZZ$1, 0))</f>
        <v/>
      </c>
      <c r="B1938">
        <f>INDEX(resultados!$A$2:$ZZ$2290, 1932, MATCH($B$2, resultados!$A$1:$ZZ$1, 0))</f>
        <v/>
      </c>
      <c r="C1938">
        <f>INDEX(resultados!$A$2:$ZZ$2290, 1932, MATCH($B$3, resultados!$A$1:$ZZ$1, 0))</f>
        <v/>
      </c>
    </row>
    <row r="1939">
      <c r="A1939">
        <f>INDEX(resultados!$A$2:$ZZ$2290, 1933, MATCH($B$1, resultados!$A$1:$ZZ$1, 0))</f>
        <v/>
      </c>
      <c r="B1939">
        <f>INDEX(resultados!$A$2:$ZZ$2290, 1933, MATCH($B$2, resultados!$A$1:$ZZ$1, 0))</f>
        <v/>
      </c>
      <c r="C1939">
        <f>INDEX(resultados!$A$2:$ZZ$2290, 1933, MATCH($B$3, resultados!$A$1:$ZZ$1, 0))</f>
        <v/>
      </c>
    </row>
    <row r="1940">
      <c r="A1940">
        <f>INDEX(resultados!$A$2:$ZZ$2290, 1934, MATCH($B$1, resultados!$A$1:$ZZ$1, 0))</f>
        <v/>
      </c>
      <c r="B1940">
        <f>INDEX(resultados!$A$2:$ZZ$2290, 1934, MATCH($B$2, resultados!$A$1:$ZZ$1, 0))</f>
        <v/>
      </c>
      <c r="C1940">
        <f>INDEX(resultados!$A$2:$ZZ$2290, 1934, MATCH($B$3, resultados!$A$1:$ZZ$1, 0))</f>
        <v/>
      </c>
    </row>
    <row r="1941">
      <c r="A1941">
        <f>INDEX(resultados!$A$2:$ZZ$2290, 1935, MATCH($B$1, resultados!$A$1:$ZZ$1, 0))</f>
        <v/>
      </c>
      <c r="B1941">
        <f>INDEX(resultados!$A$2:$ZZ$2290, 1935, MATCH($B$2, resultados!$A$1:$ZZ$1, 0))</f>
        <v/>
      </c>
      <c r="C1941">
        <f>INDEX(resultados!$A$2:$ZZ$2290, 1935, MATCH($B$3, resultados!$A$1:$ZZ$1, 0))</f>
        <v/>
      </c>
    </row>
    <row r="1942">
      <c r="A1942">
        <f>INDEX(resultados!$A$2:$ZZ$2290, 1936, MATCH($B$1, resultados!$A$1:$ZZ$1, 0))</f>
        <v/>
      </c>
      <c r="B1942">
        <f>INDEX(resultados!$A$2:$ZZ$2290, 1936, MATCH($B$2, resultados!$A$1:$ZZ$1, 0))</f>
        <v/>
      </c>
      <c r="C1942">
        <f>INDEX(resultados!$A$2:$ZZ$2290, 1936, MATCH($B$3, resultados!$A$1:$ZZ$1, 0))</f>
        <v/>
      </c>
    </row>
    <row r="1943">
      <c r="A1943">
        <f>INDEX(resultados!$A$2:$ZZ$2290, 1937, MATCH($B$1, resultados!$A$1:$ZZ$1, 0))</f>
        <v/>
      </c>
      <c r="B1943">
        <f>INDEX(resultados!$A$2:$ZZ$2290, 1937, MATCH($B$2, resultados!$A$1:$ZZ$1, 0))</f>
        <v/>
      </c>
      <c r="C1943">
        <f>INDEX(resultados!$A$2:$ZZ$2290, 1937, MATCH($B$3, resultados!$A$1:$ZZ$1, 0))</f>
        <v/>
      </c>
    </row>
    <row r="1944">
      <c r="A1944">
        <f>INDEX(resultados!$A$2:$ZZ$2290, 1938, MATCH($B$1, resultados!$A$1:$ZZ$1, 0))</f>
        <v/>
      </c>
      <c r="B1944">
        <f>INDEX(resultados!$A$2:$ZZ$2290, 1938, MATCH($B$2, resultados!$A$1:$ZZ$1, 0))</f>
        <v/>
      </c>
      <c r="C1944">
        <f>INDEX(resultados!$A$2:$ZZ$2290, 1938, MATCH($B$3, resultados!$A$1:$ZZ$1, 0))</f>
        <v/>
      </c>
    </row>
    <row r="1945">
      <c r="A1945">
        <f>INDEX(resultados!$A$2:$ZZ$2290, 1939, MATCH($B$1, resultados!$A$1:$ZZ$1, 0))</f>
        <v/>
      </c>
      <c r="B1945">
        <f>INDEX(resultados!$A$2:$ZZ$2290, 1939, MATCH($B$2, resultados!$A$1:$ZZ$1, 0))</f>
        <v/>
      </c>
      <c r="C1945">
        <f>INDEX(resultados!$A$2:$ZZ$2290, 1939, MATCH($B$3, resultados!$A$1:$ZZ$1, 0))</f>
        <v/>
      </c>
    </row>
    <row r="1946">
      <c r="A1946">
        <f>INDEX(resultados!$A$2:$ZZ$2290, 1940, MATCH($B$1, resultados!$A$1:$ZZ$1, 0))</f>
        <v/>
      </c>
      <c r="B1946">
        <f>INDEX(resultados!$A$2:$ZZ$2290, 1940, MATCH($B$2, resultados!$A$1:$ZZ$1, 0))</f>
        <v/>
      </c>
      <c r="C1946">
        <f>INDEX(resultados!$A$2:$ZZ$2290, 1940, MATCH($B$3, resultados!$A$1:$ZZ$1, 0))</f>
        <v/>
      </c>
    </row>
    <row r="1947">
      <c r="A1947">
        <f>INDEX(resultados!$A$2:$ZZ$2290, 1941, MATCH($B$1, resultados!$A$1:$ZZ$1, 0))</f>
        <v/>
      </c>
      <c r="B1947">
        <f>INDEX(resultados!$A$2:$ZZ$2290, 1941, MATCH($B$2, resultados!$A$1:$ZZ$1, 0))</f>
        <v/>
      </c>
      <c r="C1947">
        <f>INDEX(resultados!$A$2:$ZZ$2290, 1941, MATCH($B$3, resultados!$A$1:$ZZ$1, 0))</f>
        <v/>
      </c>
    </row>
    <row r="1948">
      <c r="A1948">
        <f>INDEX(resultados!$A$2:$ZZ$2290, 1942, MATCH($B$1, resultados!$A$1:$ZZ$1, 0))</f>
        <v/>
      </c>
      <c r="B1948">
        <f>INDEX(resultados!$A$2:$ZZ$2290, 1942, MATCH($B$2, resultados!$A$1:$ZZ$1, 0))</f>
        <v/>
      </c>
      <c r="C1948">
        <f>INDEX(resultados!$A$2:$ZZ$2290, 1942, MATCH($B$3, resultados!$A$1:$ZZ$1, 0))</f>
        <v/>
      </c>
    </row>
    <row r="1949">
      <c r="A1949">
        <f>INDEX(resultados!$A$2:$ZZ$2290, 1943, MATCH($B$1, resultados!$A$1:$ZZ$1, 0))</f>
        <v/>
      </c>
      <c r="B1949">
        <f>INDEX(resultados!$A$2:$ZZ$2290, 1943, MATCH($B$2, resultados!$A$1:$ZZ$1, 0))</f>
        <v/>
      </c>
      <c r="C1949">
        <f>INDEX(resultados!$A$2:$ZZ$2290, 1943, MATCH($B$3, resultados!$A$1:$ZZ$1, 0))</f>
        <v/>
      </c>
    </row>
    <row r="1950">
      <c r="A1950">
        <f>INDEX(resultados!$A$2:$ZZ$2290, 1944, MATCH($B$1, resultados!$A$1:$ZZ$1, 0))</f>
        <v/>
      </c>
      <c r="B1950">
        <f>INDEX(resultados!$A$2:$ZZ$2290, 1944, MATCH($B$2, resultados!$A$1:$ZZ$1, 0))</f>
        <v/>
      </c>
      <c r="C1950">
        <f>INDEX(resultados!$A$2:$ZZ$2290, 1944, MATCH($B$3, resultados!$A$1:$ZZ$1, 0))</f>
        <v/>
      </c>
    </row>
    <row r="1951">
      <c r="A1951">
        <f>INDEX(resultados!$A$2:$ZZ$2290, 1945, MATCH($B$1, resultados!$A$1:$ZZ$1, 0))</f>
        <v/>
      </c>
      <c r="B1951">
        <f>INDEX(resultados!$A$2:$ZZ$2290, 1945, MATCH($B$2, resultados!$A$1:$ZZ$1, 0))</f>
        <v/>
      </c>
      <c r="C1951">
        <f>INDEX(resultados!$A$2:$ZZ$2290, 1945, MATCH($B$3, resultados!$A$1:$ZZ$1, 0))</f>
        <v/>
      </c>
    </row>
    <row r="1952">
      <c r="A1952">
        <f>INDEX(resultados!$A$2:$ZZ$2290, 1946, MATCH($B$1, resultados!$A$1:$ZZ$1, 0))</f>
        <v/>
      </c>
      <c r="B1952">
        <f>INDEX(resultados!$A$2:$ZZ$2290, 1946, MATCH($B$2, resultados!$A$1:$ZZ$1, 0))</f>
        <v/>
      </c>
      <c r="C1952">
        <f>INDEX(resultados!$A$2:$ZZ$2290, 1946, MATCH($B$3, resultados!$A$1:$ZZ$1, 0))</f>
        <v/>
      </c>
    </row>
    <row r="1953">
      <c r="A1953">
        <f>INDEX(resultados!$A$2:$ZZ$2290, 1947, MATCH($B$1, resultados!$A$1:$ZZ$1, 0))</f>
        <v/>
      </c>
      <c r="B1953">
        <f>INDEX(resultados!$A$2:$ZZ$2290, 1947, MATCH($B$2, resultados!$A$1:$ZZ$1, 0))</f>
        <v/>
      </c>
      <c r="C1953">
        <f>INDEX(resultados!$A$2:$ZZ$2290, 1947, MATCH($B$3, resultados!$A$1:$ZZ$1, 0))</f>
        <v/>
      </c>
    </row>
    <row r="1954">
      <c r="A1954">
        <f>INDEX(resultados!$A$2:$ZZ$2290, 1948, MATCH($B$1, resultados!$A$1:$ZZ$1, 0))</f>
        <v/>
      </c>
      <c r="B1954">
        <f>INDEX(resultados!$A$2:$ZZ$2290, 1948, MATCH($B$2, resultados!$A$1:$ZZ$1, 0))</f>
        <v/>
      </c>
      <c r="C1954">
        <f>INDEX(resultados!$A$2:$ZZ$2290, 1948, MATCH($B$3, resultados!$A$1:$ZZ$1, 0))</f>
        <v/>
      </c>
    </row>
    <row r="1955">
      <c r="A1955">
        <f>INDEX(resultados!$A$2:$ZZ$2290, 1949, MATCH($B$1, resultados!$A$1:$ZZ$1, 0))</f>
        <v/>
      </c>
      <c r="B1955">
        <f>INDEX(resultados!$A$2:$ZZ$2290, 1949, MATCH($B$2, resultados!$A$1:$ZZ$1, 0))</f>
        <v/>
      </c>
      <c r="C1955">
        <f>INDEX(resultados!$A$2:$ZZ$2290, 1949, MATCH($B$3, resultados!$A$1:$ZZ$1, 0))</f>
        <v/>
      </c>
    </row>
    <row r="1956">
      <c r="A1956">
        <f>INDEX(resultados!$A$2:$ZZ$2290, 1950, MATCH($B$1, resultados!$A$1:$ZZ$1, 0))</f>
        <v/>
      </c>
      <c r="B1956">
        <f>INDEX(resultados!$A$2:$ZZ$2290, 1950, MATCH($B$2, resultados!$A$1:$ZZ$1, 0))</f>
        <v/>
      </c>
      <c r="C1956">
        <f>INDEX(resultados!$A$2:$ZZ$2290, 1950, MATCH($B$3, resultados!$A$1:$ZZ$1, 0))</f>
        <v/>
      </c>
    </row>
    <row r="1957">
      <c r="A1957">
        <f>INDEX(resultados!$A$2:$ZZ$2290, 1951, MATCH($B$1, resultados!$A$1:$ZZ$1, 0))</f>
        <v/>
      </c>
      <c r="B1957">
        <f>INDEX(resultados!$A$2:$ZZ$2290, 1951, MATCH($B$2, resultados!$A$1:$ZZ$1, 0))</f>
        <v/>
      </c>
      <c r="C1957">
        <f>INDEX(resultados!$A$2:$ZZ$2290, 1951, MATCH($B$3, resultados!$A$1:$ZZ$1, 0))</f>
        <v/>
      </c>
    </row>
    <row r="1958">
      <c r="A1958">
        <f>INDEX(resultados!$A$2:$ZZ$2290, 1952, MATCH($B$1, resultados!$A$1:$ZZ$1, 0))</f>
        <v/>
      </c>
      <c r="B1958">
        <f>INDEX(resultados!$A$2:$ZZ$2290, 1952, MATCH($B$2, resultados!$A$1:$ZZ$1, 0))</f>
        <v/>
      </c>
      <c r="C1958">
        <f>INDEX(resultados!$A$2:$ZZ$2290, 1952, MATCH($B$3, resultados!$A$1:$ZZ$1, 0))</f>
        <v/>
      </c>
    </row>
    <row r="1959">
      <c r="A1959">
        <f>INDEX(resultados!$A$2:$ZZ$2290, 1953, MATCH($B$1, resultados!$A$1:$ZZ$1, 0))</f>
        <v/>
      </c>
      <c r="B1959">
        <f>INDEX(resultados!$A$2:$ZZ$2290, 1953, MATCH($B$2, resultados!$A$1:$ZZ$1, 0))</f>
        <v/>
      </c>
      <c r="C1959">
        <f>INDEX(resultados!$A$2:$ZZ$2290, 1953, MATCH($B$3, resultados!$A$1:$ZZ$1, 0))</f>
        <v/>
      </c>
    </row>
    <row r="1960">
      <c r="A1960">
        <f>INDEX(resultados!$A$2:$ZZ$2290, 1954, MATCH($B$1, resultados!$A$1:$ZZ$1, 0))</f>
        <v/>
      </c>
      <c r="B1960">
        <f>INDEX(resultados!$A$2:$ZZ$2290, 1954, MATCH($B$2, resultados!$A$1:$ZZ$1, 0))</f>
        <v/>
      </c>
      <c r="C1960">
        <f>INDEX(resultados!$A$2:$ZZ$2290, 1954, MATCH($B$3, resultados!$A$1:$ZZ$1, 0))</f>
        <v/>
      </c>
    </row>
    <row r="1961">
      <c r="A1961">
        <f>INDEX(resultados!$A$2:$ZZ$2290, 1955, MATCH($B$1, resultados!$A$1:$ZZ$1, 0))</f>
        <v/>
      </c>
      <c r="B1961">
        <f>INDEX(resultados!$A$2:$ZZ$2290, 1955, MATCH($B$2, resultados!$A$1:$ZZ$1, 0))</f>
        <v/>
      </c>
      <c r="C1961">
        <f>INDEX(resultados!$A$2:$ZZ$2290, 1955, MATCH($B$3, resultados!$A$1:$ZZ$1, 0))</f>
        <v/>
      </c>
    </row>
    <row r="1962">
      <c r="A1962">
        <f>INDEX(resultados!$A$2:$ZZ$2290, 1956, MATCH($B$1, resultados!$A$1:$ZZ$1, 0))</f>
        <v/>
      </c>
      <c r="B1962">
        <f>INDEX(resultados!$A$2:$ZZ$2290, 1956, MATCH($B$2, resultados!$A$1:$ZZ$1, 0))</f>
        <v/>
      </c>
      <c r="C1962">
        <f>INDEX(resultados!$A$2:$ZZ$2290, 1956, MATCH($B$3, resultados!$A$1:$ZZ$1, 0))</f>
        <v/>
      </c>
    </row>
    <row r="1963">
      <c r="A1963">
        <f>INDEX(resultados!$A$2:$ZZ$2290, 1957, MATCH($B$1, resultados!$A$1:$ZZ$1, 0))</f>
        <v/>
      </c>
      <c r="B1963">
        <f>INDEX(resultados!$A$2:$ZZ$2290, 1957, MATCH($B$2, resultados!$A$1:$ZZ$1, 0))</f>
        <v/>
      </c>
      <c r="C1963">
        <f>INDEX(resultados!$A$2:$ZZ$2290, 1957, MATCH($B$3, resultados!$A$1:$ZZ$1, 0))</f>
        <v/>
      </c>
    </row>
    <row r="1964">
      <c r="A1964">
        <f>INDEX(resultados!$A$2:$ZZ$2290, 1958, MATCH($B$1, resultados!$A$1:$ZZ$1, 0))</f>
        <v/>
      </c>
      <c r="B1964">
        <f>INDEX(resultados!$A$2:$ZZ$2290, 1958, MATCH($B$2, resultados!$A$1:$ZZ$1, 0))</f>
        <v/>
      </c>
      <c r="C1964">
        <f>INDEX(resultados!$A$2:$ZZ$2290, 1958, MATCH($B$3, resultados!$A$1:$ZZ$1, 0))</f>
        <v/>
      </c>
    </row>
    <row r="1965">
      <c r="A1965">
        <f>INDEX(resultados!$A$2:$ZZ$2290, 1959, MATCH($B$1, resultados!$A$1:$ZZ$1, 0))</f>
        <v/>
      </c>
      <c r="B1965">
        <f>INDEX(resultados!$A$2:$ZZ$2290, 1959, MATCH($B$2, resultados!$A$1:$ZZ$1, 0))</f>
        <v/>
      </c>
      <c r="C1965">
        <f>INDEX(resultados!$A$2:$ZZ$2290, 1959, MATCH($B$3, resultados!$A$1:$ZZ$1, 0))</f>
        <v/>
      </c>
    </row>
    <row r="1966">
      <c r="A1966">
        <f>INDEX(resultados!$A$2:$ZZ$2290, 1960, MATCH($B$1, resultados!$A$1:$ZZ$1, 0))</f>
        <v/>
      </c>
      <c r="B1966">
        <f>INDEX(resultados!$A$2:$ZZ$2290, 1960, MATCH($B$2, resultados!$A$1:$ZZ$1, 0))</f>
        <v/>
      </c>
      <c r="C1966">
        <f>INDEX(resultados!$A$2:$ZZ$2290, 1960, MATCH($B$3, resultados!$A$1:$ZZ$1, 0))</f>
        <v/>
      </c>
    </row>
    <row r="1967">
      <c r="A1967">
        <f>INDEX(resultados!$A$2:$ZZ$2290, 1961, MATCH($B$1, resultados!$A$1:$ZZ$1, 0))</f>
        <v/>
      </c>
      <c r="B1967">
        <f>INDEX(resultados!$A$2:$ZZ$2290, 1961, MATCH($B$2, resultados!$A$1:$ZZ$1, 0))</f>
        <v/>
      </c>
      <c r="C1967">
        <f>INDEX(resultados!$A$2:$ZZ$2290, 1961, MATCH($B$3, resultados!$A$1:$ZZ$1, 0))</f>
        <v/>
      </c>
    </row>
    <row r="1968">
      <c r="A1968">
        <f>INDEX(resultados!$A$2:$ZZ$2290, 1962, MATCH($B$1, resultados!$A$1:$ZZ$1, 0))</f>
        <v/>
      </c>
      <c r="B1968">
        <f>INDEX(resultados!$A$2:$ZZ$2290, 1962, MATCH($B$2, resultados!$A$1:$ZZ$1, 0))</f>
        <v/>
      </c>
      <c r="C1968">
        <f>INDEX(resultados!$A$2:$ZZ$2290, 1962, MATCH($B$3, resultados!$A$1:$ZZ$1, 0))</f>
        <v/>
      </c>
    </row>
    <row r="1969">
      <c r="A1969">
        <f>INDEX(resultados!$A$2:$ZZ$2290, 1963, MATCH($B$1, resultados!$A$1:$ZZ$1, 0))</f>
        <v/>
      </c>
      <c r="B1969">
        <f>INDEX(resultados!$A$2:$ZZ$2290, 1963, MATCH($B$2, resultados!$A$1:$ZZ$1, 0))</f>
        <v/>
      </c>
      <c r="C1969">
        <f>INDEX(resultados!$A$2:$ZZ$2290, 1963, MATCH($B$3, resultados!$A$1:$ZZ$1, 0))</f>
        <v/>
      </c>
    </row>
    <row r="1970">
      <c r="A1970">
        <f>INDEX(resultados!$A$2:$ZZ$2290, 1964, MATCH($B$1, resultados!$A$1:$ZZ$1, 0))</f>
        <v/>
      </c>
      <c r="B1970">
        <f>INDEX(resultados!$A$2:$ZZ$2290, 1964, MATCH($B$2, resultados!$A$1:$ZZ$1, 0))</f>
        <v/>
      </c>
      <c r="C1970">
        <f>INDEX(resultados!$A$2:$ZZ$2290, 1964, MATCH($B$3, resultados!$A$1:$ZZ$1, 0))</f>
        <v/>
      </c>
    </row>
    <row r="1971">
      <c r="A1971">
        <f>INDEX(resultados!$A$2:$ZZ$2290, 1965, MATCH($B$1, resultados!$A$1:$ZZ$1, 0))</f>
        <v/>
      </c>
      <c r="B1971">
        <f>INDEX(resultados!$A$2:$ZZ$2290, 1965, MATCH($B$2, resultados!$A$1:$ZZ$1, 0))</f>
        <v/>
      </c>
      <c r="C1971">
        <f>INDEX(resultados!$A$2:$ZZ$2290, 1965, MATCH($B$3, resultados!$A$1:$ZZ$1, 0))</f>
        <v/>
      </c>
    </row>
    <row r="1972">
      <c r="A1972">
        <f>INDEX(resultados!$A$2:$ZZ$2290, 1966, MATCH($B$1, resultados!$A$1:$ZZ$1, 0))</f>
        <v/>
      </c>
      <c r="B1972">
        <f>INDEX(resultados!$A$2:$ZZ$2290, 1966, MATCH($B$2, resultados!$A$1:$ZZ$1, 0))</f>
        <v/>
      </c>
      <c r="C1972">
        <f>INDEX(resultados!$A$2:$ZZ$2290, 1966, MATCH($B$3, resultados!$A$1:$ZZ$1, 0))</f>
        <v/>
      </c>
    </row>
    <row r="1973">
      <c r="A1973">
        <f>INDEX(resultados!$A$2:$ZZ$2290, 1967, MATCH($B$1, resultados!$A$1:$ZZ$1, 0))</f>
        <v/>
      </c>
      <c r="B1973">
        <f>INDEX(resultados!$A$2:$ZZ$2290, 1967, MATCH($B$2, resultados!$A$1:$ZZ$1, 0))</f>
        <v/>
      </c>
      <c r="C1973">
        <f>INDEX(resultados!$A$2:$ZZ$2290, 1967, MATCH($B$3, resultados!$A$1:$ZZ$1, 0))</f>
        <v/>
      </c>
    </row>
    <row r="1974">
      <c r="A1974">
        <f>INDEX(resultados!$A$2:$ZZ$2290, 1968, MATCH($B$1, resultados!$A$1:$ZZ$1, 0))</f>
        <v/>
      </c>
      <c r="B1974">
        <f>INDEX(resultados!$A$2:$ZZ$2290, 1968, MATCH($B$2, resultados!$A$1:$ZZ$1, 0))</f>
        <v/>
      </c>
      <c r="C1974">
        <f>INDEX(resultados!$A$2:$ZZ$2290, 1968, MATCH($B$3, resultados!$A$1:$ZZ$1, 0))</f>
        <v/>
      </c>
    </row>
    <row r="1975">
      <c r="A1975">
        <f>INDEX(resultados!$A$2:$ZZ$2290, 1969, MATCH($B$1, resultados!$A$1:$ZZ$1, 0))</f>
        <v/>
      </c>
      <c r="B1975">
        <f>INDEX(resultados!$A$2:$ZZ$2290, 1969, MATCH($B$2, resultados!$A$1:$ZZ$1, 0))</f>
        <v/>
      </c>
      <c r="C1975">
        <f>INDEX(resultados!$A$2:$ZZ$2290, 1969, MATCH($B$3, resultados!$A$1:$ZZ$1, 0))</f>
        <v/>
      </c>
    </row>
    <row r="1976">
      <c r="A1976">
        <f>INDEX(resultados!$A$2:$ZZ$2290, 1970, MATCH($B$1, resultados!$A$1:$ZZ$1, 0))</f>
        <v/>
      </c>
      <c r="B1976">
        <f>INDEX(resultados!$A$2:$ZZ$2290, 1970, MATCH($B$2, resultados!$A$1:$ZZ$1, 0))</f>
        <v/>
      </c>
      <c r="C1976">
        <f>INDEX(resultados!$A$2:$ZZ$2290, 1970, MATCH($B$3, resultados!$A$1:$ZZ$1, 0))</f>
        <v/>
      </c>
    </row>
    <row r="1977">
      <c r="A1977">
        <f>INDEX(resultados!$A$2:$ZZ$2290, 1971, MATCH($B$1, resultados!$A$1:$ZZ$1, 0))</f>
        <v/>
      </c>
      <c r="B1977">
        <f>INDEX(resultados!$A$2:$ZZ$2290, 1971, MATCH($B$2, resultados!$A$1:$ZZ$1, 0))</f>
        <v/>
      </c>
      <c r="C1977">
        <f>INDEX(resultados!$A$2:$ZZ$2290, 1971, MATCH($B$3, resultados!$A$1:$ZZ$1, 0))</f>
        <v/>
      </c>
    </row>
    <row r="1978">
      <c r="A1978">
        <f>INDEX(resultados!$A$2:$ZZ$2290, 1972, MATCH($B$1, resultados!$A$1:$ZZ$1, 0))</f>
        <v/>
      </c>
      <c r="B1978">
        <f>INDEX(resultados!$A$2:$ZZ$2290, 1972, MATCH($B$2, resultados!$A$1:$ZZ$1, 0))</f>
        <v/>
      </c>
      <c r="C1978">
        <f>INDEX(resultados!$A$2:$ZZ$2290, 1972, MATCH($B$3, resultados!$A$1:$ZZ$1, 0))</f>
        <v/>
      </c>
    </row>
    <row r="1979">
      <c r="A1979">
        <f>INDEX(resultados!$A$2:$ZZ$2290, 1973, MATCH($B$1, resultados!$A$1:$ZZ$1, 0))</f>
        <v/>
      </c>
      <c r="B1979">
        <f>INDEX(resultados!$A$2:$ZZ$2290, 1973, MATCH($B$2, resultados!$A$1:$ZZ$1, 0))</f>
        <v/>
      </c>
      <c r="C1979">
        <f>INDEX(resultados!$A$2:$ZZ$2290, 1973, MATCH($B$3, resultados!$A$1:$ZZ$1, 0))</f>
        <v/>
      </c>
    </row>
    <row r="1980">
      <c r="A1980">
        <f>INDEX(resultados!$A$2:$ZZ$2290, 1974, MATCH($B$1, resultados!$A$1:$ZZ$1, 0))</f>
        <v/>
      </c>
      <c r="B1980">
        <f>INDEX(resultados!$A$2:$ZZ$2290, 1974, MATCH($B$2, resultados!$A$1:$ZZ$1, 0))</f>
        <v/>
      </c>
      <c r="C1980">
        <f>INDEX(resultados!$A$2:$ZZ$2290, 1974, MATCH($B$3, resultados!$A$1:$ZZ$1, 0))</f>
        <v/>
      </c>
    </row>
    <row r="1981">
      <c r="A1981">
        <f>INDEX(resultados!$A$2:$ZZ$2290, 1975, MATCH($B$1, resultados!$A$1:$ZZ$1, 0))</f>
        <v/>
      </c>
      <c r="B1981">
        <f>INDEX(resultados!$A$2:$ZZ$2290, 1975, MATCH($B$2, resultados!$A$1:$ZZ$1, 0))</f>
        <v/>
      </c>
      <c r="C1981">
        <f>INDEX(resultados!$A$2:$ZZ$2290, 1975, MATCH($B$3, resultados!$A$1:$ZZ$1, 0))</f>
        <v/>
      </c>
    </row>
    <row r="1982">
      <c r="A1982">
        <f>INDEX(resultados!$A$2:$ZZ$2290, 1976, MATCH($B$1, resultados!$A$1:$ZZ$1, 0))</f>
        <v/>
      </c>
      <c r="B1982">
        <f>INDEX(resultados!$A$2:$ZZ$2290, 1976, MATCH($B$2, resultados!$A$1:$ZZ$1, 0))</f>
        <v/>
      </c>
      <c r="C1982">
        <f>INDEX(resultados!$A$2:$ZZ$2290, 1976, MATCH($B$3, resultados!$A$1:$ZZ$1, 0))</f>
        <v/>
      </c>
    </row>
    <row r="1983">
      <c r="A1983">
        <f>INDEX(resultados!$A$2:$ZZ$2290, 1977, MATCH($B$1, resultados!$A$1:$ZZ$1, 0))</f>
        <v/>
      </c>
      <c r="B1983">
        <f>INDEX(resultados!$A$2:$ZZ$2290, 1977, MATCH($B$2, resultados!$A$1:$ZZ$1, 0))</f>
        <v/>
      </c>
      <c r="C1983">
        <f>INDEX(resultados!$A$2:$ZZ$2290, 1977, MATCH($B$3, resultados!$A$1:$ZZ$1, 0))</f>
        <v/>
      </c>
    </row>
    <row r="1984">
      <c r="A1984">
        <f>INDEX(resultados!$A$2:$ZZ$2290, 1978, MATCH($B$1, resultados!$A$1:$ZZ$1, 0))</f>
        <v/>
      </c>
      <c r="B1984">
        <f>INDEX(resultados!$A$2:$ZZ$2290, 1978, MATCH($B$2, resultados!$A$1:$ZZ$1, 0))</f>
        <v/>
      </c>
      <c r="C1984">
        <f>INDEX(resultados!$A$2:$ZZ$2290, 1978, MATCH($B$3, resultados!$A$1:$ZZ$1, 0))</f>
        <v/>
      </c>
    </row>
    <row r="1985">
      <c r="A1985">
        <f>INDEX(resultados!$A$2:$ZZ$2290, 1979, MATCH($B$1, resultados!$A$1:$ZZ$1, 0))</f>
        <v/>
      </c>
      <c r="B1985">
        <f>INDEX(resultados!$A$2:$ZZ$2290, 1979, MATCH($B$2, resultados!$A$1:$ZZ$1, 0))</f>
        <v/>
      </c>
      <c r="C1985">
        <f>INDEX(resultados!$A$2:$ZZ$2290, 1979, MATCH($B$3, resultados!$A$1:$ZZ$1, 0))</f>
        <v/>
      </c>
    </row>
    <row r="1986">
      <c r="A1986">
        <f>INDEX(resultados!$A$2:$ZZ$2290, 1980, MATCH($B$1, resultados!$A$1:$ZZ$1, 0))</f>
        <v/>
      </c>
      <c r="B1986">
        <f>INDEX(resultados!$A$2:$ZZ$2290, 1980, MATCH($B$2, resultados!$A$1:$ZZ$1, 0))</f>
        <v/>
      </c>
      <c r="C1986">
        <f>INDEX(resultados!$A$2:$ZZ$2290, 1980, MATCH($B$3, resultados!$A$1:$ZZ$1, 0))</f>
        <v/>
      </c>
    </row>
    <row r="1987">
      <c r="A1987">
        <f>INDEX(resultados!$A$2:$ZZ$2290, 1981, MATCH($B$1, resultados!$A$1:$ZZ$1, 0))</f>
        <v/>
      </c>
      <c r="B1987">
        <f>INDEX(resultados!$A$2:$ZZ$2290, 1981, MATCH($B$2, resultados!$A$1:$ZZ$1, 0))</f>
        <v/>
      </c>
      <c r="C1987">
        <f>INDEX(resultados!$A$2:$ZZ$2290, 1981, MATCH($B$3, resultados!$A$1:$ZZ$1, 0))</f>
        <v/>
      </c>
    </row>
    <row r="1988">
      <c r="A1988">
        <f>INDEX(resultados!$A$2:$ZZ$2290, 1982, MATCH($B$1, resultados!$A$1:$ZZ$1, 0))</f>
        <v/>
      </c>
      <c r="B1988">
        <f>INDEX(resultados!$A$2:$ZZ$2290, 1982, MATCH($B$2, resultados!$A$1:$ZZ$1, 0))</f>
        <v/>
      </c>
      <c r="C1988">
        <f>INDEX(resultados!$A$2:$ZZ$2290, 1982, MATCH($B$3, resultados!$A$1:$ZZ$1, 0))</f>
        <v/>
      </c>
    </row>
    <row r="1989">
      <c r="A1989">
        <f>INDEX(resultados!$A$2:$ZZ$2290, 1983, MATCH($B$1, resultados!$A$1:$ZZ$1, 0))</f>
        <v/>
      </c>
      <c r="B1989">
        <f>INDEX(resultados!$A$2:$ZZ$2290, 1983, MATCH($B$2, resultados!$A$1:$ZZ$1, 0))</f>
        <v/>
      </c>
      <c r="C1989">
        <f>INDEX(resultados!$A$2:$ZZ$2290, 1983, MATCH($B$3, resultados!$A$1:$ZZ$1, 0))</f>
        <v/>
      </c>
    </row>
    <row r="1990">
      <c r="A1990">
        <f>INDEX(resultados!$A$2:$ZZ$2290, 1984, MATCH($B$1, resultados!$A$1:$ZZ$1, 0))</f>
        <v/>
      </c>
      <c r="B1990">
        <f>INDEX(resultados!$A$2:$ZZ$2290, 1984, MATCH($B$2, resultados!$A$1:$ZZ$1, 0))</f>
        <v/>
      </c>
      <c r="C1990">
        <f>INDEX(resultados!$A$2:$ZZ$2290, 1984, MATCH($B$3, resultados!$A$1:$ZZ$1, 0))</f>
        <v/>
      </c>
    </row>
    <row r="1991">
      <c r="A1991">
        <f>INDEX(resultados!$A$2:$ZZ$2290, 1985, MATCH($B$1, resultados!$A$1:$ZZ$1, 0))</f>
        <v/>
      </c>
      <c r="B1991">
        <f>INDEX(resultados!$A$2:$ZZ$2290, 1985, MATCH($B$2, resultados!$A$1:$ZZ$1, 0))</f>
        <v/>
      </c>
      <c r="C1991">
        <f>INDEX(resultados!$A$2:$ZZ$2290, 1985, MATCH($B$3, resultados!$A$1:$ZZ$1, 0))</f>
        <v/>
      </c>
    </row>
    <row r="1992">
      <c r="A1992">
        <f>INDEX(resultados!$A$2:$ZZ$2290, 1986, MATCH($B$1, resultados!$A$1:$ZZ$1, 0))</f>
        <v/>
      </c>
      <c r="B1992">
        <f>INDEX(resultados!$A$2:$ZZ$2290, 1986, MATCH($B$2, resultados!$A$1:$ZZ$1, 0))</f>
        <v/>
      </c>
      <c r="C1992">
        <f>INDEX(resultados!$A$2:$ZZ$2290, 1986, MATCH($B$3, resultados!$A$1:$ZZ$1, 0))</f>
        <v/>
      </c>
    </row>
    <row r="1993">
      <c r="A1993">
        <f>INDEX(resultados!$A$2:$ZZ$2290, 1987, MATCH($B$1, resultados!$A$1:$ZZ$1, 0))</f>
        <v/>
      </c>
      <c r="B1993">
        <f>INDEX(resultados!$A$2:$ZZ$2290, 1987, MATCH($B$2, resultados!$A$1:$ZZ$1, 0))</f>
        <v/>
      </c>
      <c r="C1993">
        <f>INDEX(resultados!$A$2:$ZZ$2290, 1987, MATCH($B$3, resultados!$A$1:$ZZ$1, 0))</f>
        <v/>
      </c>
    </row>
    <row r="1994">
      <c r="A1994">
        <f>INDEX(resultados!$A$2:$ZZ$2290, 1988, MATCH($B$1, resultados!$A$1:$ZZ$1, 0))</f>
        <v/>
      </c>
      <c r="B1994">
        <f>INDEX(resultados!$A$2:$ZZ$2290, 1988, MATCH($B$2, resultados!$A$1:$ZZ$1, 0))</f>
        <v/>
      </c>
      <c r="C1994">
        <f>INDEX(resultados!$A$2:$ZZ$2290, 1988, MATCH($B$3, resultados!$A$1:$ZZ$1, 0))</f>
        <v/>
      </c>
    </row>
    <row r="1995">
      <c r="A1995">
        <f>INDEX(resultados!$A$2:$ZZ$2290, 1989, MATCH($B$1, resultados!$A$1:$ZZ$1, 0))</f>
        <v/>
      </c>
      <c r="B1995">
        <f>INDEX(resultados!$A$2:$ZZ$2290, 1989, MATCH($B$2, resultados!$A$1:$ZZ$1, 0))</f>
        <v/>
      </c>
      <c r="C1995">
        <f>INDEX(resultados!$A$2:$ZZ$2290, 1989, MATCH($B$3, resultados!$A$1:$ZZ$1, 0))</f>
        <v/>
      </c>
    </row>
    <row r="1996">
      <c r="A1996">
        <f>INDEX(resultados!$A$2:$ZZ$2290, 1990, MATCH($B$1, resultados!$A$1:$ZZ$1, 0))</f>
        <v/>
      </c>
      <c r="B1996">
        <f>INDEX(resultados!$A$2:$ZZ$2290, 1990, MATCH($B$2, resultados!$A$1:$ZZ$1, 0))</f>
        <v/>
      </c>
      <c r="C1996">
        <f>INDEX(resultados!$A$2:$ZZ$2290, 1990, MATCH($B$3, resultados!$A$1:$ZZ$1, 0))</f>
        <v/>
      </c>
    </row>
    <row r="1997">
      <c r="A1997">
        <f>INDEX(resultados!$A$2:$ZZ$2290, 1991, MATCH($B$1, resultados!$A$1:$ZZ$1, 0))</f>
        <v/>
      </c>
      <c r="B1997">
        <f>INDEX(resultados!$A$2:$ZZ$2290, 1991, MATCH($B$2, resultados!$A$1:$ZZ$1, 0))</f>
        <v/>
      </c>
      <c r="C1997">
        <f>INDEX(resultados!$A$2:$ZZ$2290, 1991, MATCH($B$3, resultados!$A$1:$ZZ$1, 0))</f>
        <v/>
      </c>
    </row>
    <row r="1998">
      <c r="A1998">
        <f>INDEX(resultados!$A$2:$ZZ$2290, 1992, MATCH($B$1, resultados!$A$1:$ZZ$1, 0))</f>
        <v/>
      </c>
      <c r="B1998">
        <f>INDEX(resultados!$A$2:$ZZ$2290, 1992, MATCH($B$2, resultados!$A$1:$ZZ$1, 0))</f>
        <v/>
      </c>
      <c r="C1998">
        <f>INDEX(resultados!$A$2:$ZZ$2290, 1992, MATCH($B$3, resultados!$A$1:$ZZ$1, 0))</f>
        <v/>
      </c>
    </row>
    <row r="1999">
      <c r="A1999">
        <f>INDEX(resultados!$A$2:$ZZ$2290, 1993, MATCH($B$1, resultados!$A$1:$ZZ$1, 0))</f>
        <v/>
      </c>
      <c r="B1999">
        <f>INDEX(resultados!$A$2:$ZZ$2290, 1993, MATCH($B$2, resultados!$A$1:$ZZ$1, 0))</f>
        <v/>
      </c>
      <c r="C1999">
        <f>INDEX(resultados!$A$2:$ZZ$2290, 1993, MATCH($B$3, resultados!$A$1:$ZZ$1, 0))</f>
        <v/>
      </c>
    </row>
    <row r="2000">
      <c r="A2000">
        <f>INDEX(resultados!$A$2:$ZZ$2290, 1994, MATCH($B$1, resultados!$A$1:$ZZ$1, 0))</f>
        <v/>
      </c>
      <c r="B2000">
        <f>INDEX(resultados!$A$2:$ZZ$2290, 1994, MATCH($B$2, resultados!$A$1:$ZZ$1, 0))</f>
        <v/>
      </c>
      <c r="C2000">
        <f>INDEX(resultados!$A$2:$ZZ$2290, 1994, MATCH($B$3, resultados!$A$1:$ZZ$1, 0))</f>
        <v/>
      </c>
    </row>
    <row r="2001">
      <c r="A2001">
        <f>INDEX(resultados!$A$2:$ZZ$2290, 1995, MATCH($B$1, resultados!$A$1:$ZZ$1, 0))</f>
        <v/>
      </c>
      <c r="B2001">
        <f>INDEX(resultados!$A$2:$ZZ$2290, 1995, MATCH($B$2, resultados!$A$1:$ZZ$1, 0))</f>
        <v/>
      </c>
      <c r="C2001">
        <f>INDEX(resultados!$A$2:$ZZ$2290, 1995, MATCH($B$3, resultados!$A$1:$ZZ$1, 0))</f>
        <v/>
      </c>
    </row>
    <row r="2002">
      <c r="A2002">
        <f>INDEX(resultados!$A$2:$ZZ$2290, 1996, MATCH($B$1, resultados!$A$1:$ZZ$1, 0))</f>
        <v/>
      </c>
      <c r="B2002">
        <f>INDEX(resultados!$A$2:$ZZ$2290, 1996, MATCH($B$2, resultados!$A$1:$ZZ$1, 0))</f>
        <v/>
      </c>
      <c r="C2002">
        <f>INDEX(resultados!$A$2:$ZZ$2290, 1996, MATCH($B$3, resultados!$A$1:$ZZ$1, 0))</f>
        <v/>
      </c>
    </row>
    <row r="2003">
      <c r="A2003">
        <f>INDEX(resultados!$A$2:$ZZ$2290, 1997, MATCH($B$1, resultados!$A$1:$ZZ$1, 0))</f>
        <v/>
      </c>
      <c r="B2003">
        <f>INDEX(resultados!$A$2:$ZZ$2290, 1997, MATCH($B$2, resultados!$A$1:$ZZ$1, 0))</f>
        <v/>
      </c>
      <c r="C2003">
        <f>INDEX(resultados!$A$2:$ZZ$2290, 1997, MATCH($B$3, resultados!$A$1:$ZZ$1, 0))</f>
        <v/>
      </c>
    </row>
    <row r="2004">
      <c r="A2004">
        <f>INDEX(resultados!$A$2:$ZZ$2290, 1998, MATCH($B$1, resultados!$A$1:$ZZ$1, 0))</f>
        <v/>
      </c>
      <c r="B2004">
        <f>INDEX(resultados!$A$2:$ZZ$2290, 1998, MATCH($B$2, resultados!$A$1:$ZZ$1, 0))</f>
        <v/>
      </c>
      <c r="C2004">
        <f>INDEX(resultados!$A$2:$ZZ$2290, 1998, MATCH($B$3, resultados!$A$1:$ZZ$1, 0))</f>
        <v/>
      </c>
    </row>
    <row r="2005">
      <c r="A2005">
        <f>INDEX(resultados!$A$2:$ZZ$2290, 1999, MATCH($B$1, resultados!$A$1:$ZZ$1, 0))</f>
        <v/>
      </c>
      <c r="B2005">
        <f>INDEX(resultados!$A$2:$ZZ$2290, 1999, MATCH($B$2, resultados!$A$1:$ZZ$1, 0))</f>
        <v/>
      </c>
      <c r="C2005">
        <f>INDEX(resultados!$A$2:$ZZ$2290, 1999, MATCH($B$3, resultados!$A$1:$ZZ$1, 0))</f>
        <v/>
      </c>
    </row>
    <row r="2006">
      <c r="A2006">
        <f>INDEX(resultados!$A$2:$ZZ$2290, 2000, MATCH($B$1, resultados!$A$1:$ZZ$1, 0))</f>
        <v/>
      </c>
      <c r="B2006">
        <f>INDEX(resultados!$A$2:$ZZ$2290, 2000, MATCH($B$2, resultados!$A$1:$ZZ$1, 0))</f>
        <v/>
      </c>
      <c r="C2006">
        <f>INDEX(resultados!$A$2:$ZZ$2290, 2000, MATCH($B$3, resultados!$A$1:$ZZ$1, 0))</f>
        <v/>
      </c>
    </row>
    <row r="2007">
      <c r="A2007">
        <f>INDEX(resultados!$A$2:$ZZ$2290, 2001, MATCH($B$1, resultados!$A$1:$ZZ$1, 0))</f>
        <v/>
      </c>
      <c r="B2007">
        <f>INDEX(resultados!$A$2:$ZZ$2290, 2001, MATCH($B$2, resultados!$A$1:$ZZ$1, 0))</f>
        <v/>
      </c>
      <c r="C2007">
        <f>INDEX(resultados!$A$2:$ZZ$2290, 2001, MATCH($B$3, resultados!$A$1:$ZZ$1, 0))</f>
        <v/>
      </c>
    </row>
    <row r="2008">
      <c r="A2008">
        <f>INDEX(resultados!$A$2:$ZZ$2290, 2002, MATCH($B$1, resultados!$A$1:$ZZ$1, 0))</f>
        <v/>
      </c>
      <c r="B2008">
        <f>INDEX(resultados!$A$2:$ZZ$2290, 2002, MATCH($B$2, resultados!$A$1:$ZZ$1, 0))</f>
        <v/>
      </c>
      <c r="C2008">
        <f>INDEX(resultados!$A$2:$ZZ$2290, 2002, MATCH($B$3, resultados!$A$1:$ZZ$1, 0))</f>
        <v/>
      </c>
    </row>
    <row r="2009">
      <c r="A2009">
        <f>INDEX(resultados!$A$2:$ZZ$2290, 2003, MATCH($B$1, resultados!$A$1:$ZZ$1, 0))</f>
        <v/>
      </c>
      <c r="B2009">
        <f>INDEX(resultados!$A$2:$ZZ$2290, 2003, MATCH($B$2, resultados!$A$1:$ZZ$1, 0))</f>
        <v/>
      </c>
      <c r="C2009">
        <f>INDEX(resultados!$A$2:$ZZ$2290, 2003, MATCH($B$3, resultados!$A$1:$ZZ$1, 0))</f>
        <v/>
      </c>
    </row>
    <row r="2010">
      <c r="A2010">
        <f>INDEX(resultados!$A$2:$ZZ$2290, 2004, MATCH($B$1, resultados!$A$1:$ZZ$1, 0))</f>
        <v/>
      </c>
      <c r="B2010">
        <f>INDEX(resultados!$A$2:$ZZ$2290, 2004, MATCH($B$2, resultados!$A$1:$ZZ$1, 0))</f>
        <v/>
      </c>
      <c r="C2010">
        <f>INDEX(resultados!$A$2:$ZZ$2290, 2004, MATCH($B$3, resultados!$A$1:$ZZ$1, 0))</f>
        <v/>
      </c>
    </row>
    <row r="2011">
      <c r="A2011">
        <f>INDEX(resultados!$A$2:$ZZ$2290, 2005, MATCH($B$1, resultados!$A$1:$ZZ$1, 0))</f>
        <v/>
      </c>
      <c r="B2011">
        <f>INDEX(resultados!$A$2:$ZZ$2290, 2005, MATCH($B$2, resultados!$A$1:$ZZ$1, 0))</f>
        <v/>
      </c>
      <c r="C2011">
        <f>INDEX(resultados!$A$2:$ZZ$2290, 2005, MATCH($B$3, resultados!$A$1:$ZZ$1, 0))</f>
        <v/>
      </c>
    </row>
    <row r="2012">
      <c r="A2012">
        <f>INDEX(resultados!$A$2:$ZZ$2290, 2006, MATCH($B$1, resultados!$A$1:$ZZ$1, 0))</f>
        <v/>
      </c>
      <c r="B2012">
        <f>INDEX(resultados!$A$2:$ZZ$2290, 2006, MATCH($B$2, resultados!$A$1:$ZZ$1, 0))</f>
        <v/>
      </c>
      <c r="C2012">
        <f>INDEX(resultados!$A$2:$ZZ$2290, 2006, MATCH($B$3, resultados!$A$1:$ZZ$1, 0))</f>
        <v/>
      </c>
    </row>
    <row r="2013">
      <c r="A2013">
        <f>INDEX(resultados!$A$2:$ZZ$2290, 2007, MATCH($B$1, resultados!$A$1:$ZZ$1, 0))</f>
        <v/>
      </c>
      <c r="B2013">
        <f>INDEX(resultados!$A$2:$ZZ$2290, 2007, MATCH($B$2, resultados!$A$1:$ZZ$1, 0))</f>
        <v/>
      </c>
      <c r="C2013">
        <f>INDEX(resultados!$A$2:$ZZ$2290, 2007, MATCH($B$3, resultados!$A$1:$ZZ$1, 0))</f>
        <v/>
      </c>
    </row>
    <row r="2014">
      <c r="A2014">
        <f>INDEX(resultados!$A$2:$ZZ$2290, 2008, MATCH($B$1, resultados!$A$1:$ZZ$1, 0))</f>
        <v/>
      </c>
      <c r="B2014">
        <f>INDEX(resultados!$A$2:$ZZ$2290, 2008, MATCH($B$2, resultados!$A$1:$ZZ$1, 0))</f>
        <v/>
      </c>
      <c r="C2014">
        <f>INDEX(resultados!$A$2:$ZZ$2290, 2008, MATCH($B$3, resultados!$A$1:$ZZ$1, 0))</f>
        <v/>
      </c>
    </row>
    <row r="2015">
      <c r="A2015">
        <f>INDEX(resultados!$A$2:$ZZ$2290, 2009, MATCH($B$1, resultados!$A$1:$ZZ$1, 0))</f>
        <v/>
      </c>
      <c r="B2015">
        <f>INDEX(resultados!$A$2:$ZZ$2290, 2009, MATCH($B$2, resultados!$A$1:$ZZ$1, 0))</f>
        <v/>
      </c>
      <c r="C2015">
        <f>INDEX(resultados!$A$2:$ZZ$2290, 2009, MATCH($B$3, resultados!$A$1:$ZZ$1, 0))</f>
        <v/>
      </c>
    </row>
    <row r="2016">
      <c r="A2016">
        <f>INDEX(resultados!$A$2:$ZZ$2290, 2010, MATCH($B$1, resultados!$A$1:$ZZ$1, 0))</f>
        <v/>
      </c>
      <c r="B2016">
        <f>INDEX(resultados!$A$2:$ZZ$2290, 2010, MATCH($B$2, resultados!$A$1:$ZZ$1, 0))</f>
        <v/>
      </c>
      <c r="C2016">
        <f>INDEX(resultados!$A$2:$ZZ$2290, 2010, MATCH($B$3, resultados!$A$1:$ZZ$1, 0))</f>
        <v/>
      </c>
    </row>
    <row r="2017">
      <c r="A2017">
        <f>INDEX(resultados!$A$2:$ZZ$2290, 2011, MATCH($B$1, resultados!$A$1:$ZZ$1, 0))</f>
        <v/>
      </c>
      <c r="B2017">
        <f>INDEX(resultados!$A$2:$ZZ$2290, 2011, MATCH($B$2, resultados!$A$1:$ZZ$1, 0))</f>
        <v/>
      </c>
      <c r="C2017">
        <f>INDEX(resultados!$A$2:$ZZ$2290, 2011, MATCH($B$3, resultados!$A$1:$ZZ$1, 0))</f>
        <v/>
      </c>
    </row>
    <row r="2018">
      <c r="A2018">
        <f>INDEX(resultados!$A$2:$ZZ$2290, 2012, MATCH($B$1, resultados!$A$1:$ZZ$1, 0))</f>
        <v/>
      </c>
      <c r="B2018">
        <f>INDEX(resultados!$A$2:$ZZ$2290, 2012, MATCH($B$2, resultados!$A$1:$ZZ$1, 0))</f>
        <v/>
      </c>
      <c r="C2018">
        <f>INDEX(resultados!$A$2:$ZZ$2290, 2012, MATCH($B$3, resultados!$A$1:$ZZ$1, 0))</f>
        <v/>
      </c>
    </row>
    <row r="2019">
      <c r="A2019">
        <f>INDEX(resultados!$A$2:$ZZ$2290, 2013, MATCH($B$1, resultados!$A$1:$ZZ$1, 0))</f>
        <v/>
      </c>
      <c r="B2019">
        <f>INDEX(resultados!$A$2:$ZZ$2290, 2013, MATCH($B$2, resultados!$A$1:$ZZ$1, 0))</f>
        <v/>
      </c>
      <c r="C2019">
        <f>INDEX(resultados!$A$2:$ZZ$2290, 2013, MATCH($B$3, resultados!$A$1:$ZZ$1, 0))</f>
        <v/>
      </c>
    </row>
    <row r="2020">
      <c r="A2020">
        <f>INDEX(resultados!$A$2:$ZZ$2290, 2014, MATCH($B$1, resultados!$A$1:$ZZ$1, 0))</f>
        <v/>
      </c>
      <c r="B2020">
        <f>INDEX(resultados!$A$2:$ZZ$2290, 2014, MATCH($B$2, resultados!$A$1:$ZZ$1, 0))</f>
        <v/>
      </c>
      <c r="C2020">
        <f>INDEX(resultados!$A$2:$ZZ$2290, 2014, MATCH($B$3, resultados!$A$1:$ZZ$1, 0))</f>
        <v/>
      </c>
    </row>
    <row r="2021">
      <c r="A2021">
        <f>INDEX(resultados!$A$2:$ZZ$2290, 2015, MATCH($B$1, resultados!$A$1:$ZZ$1, 0))</f>
        <v/>
      </c>
      <c r="B2021">
        <f>INDEX(resultados!$A$2:$ZZ$2290, 2015, MATCH($B$2, resultados!$A$1:$ZZ$1, 0))</f>
        <v/>
      </c>
      <c r="C2021">
        <f>INDEX(resultados!$A$2:$ZZ$2290, 2015, MATCH($B$3, resultados!$A$1:$ZZ$1, 0))</f>
        <v/>
      </c>
    </row>
    <row r="2022">
      <c r="A2022">
        <f>INDEX(resultados!$A$2:$ZZ$2290, 2016, MATCH($B$1, resultados!$A$1:$ZZ$1, 0))</f>
        <v/>
      </c>
      <c r="B2022">
        <f>INDEX(resultados!$A$2:$ZZ$2290, 2016, MATCH($B$2, resultados!$A$1:$ZZ$1, 0))</f>
        <v/>
      </c>
      <c r="C2022">
        <f>INDEX(resultados!$A$2:$ZZ$2290, 2016, MATCH($B$3, resultados!$A$1:$ZZ$1, 0))</f>
        <v/>
      </c>
    </row>
    <row r="2023">
      <c r="A2023">
        <f>INDEX(resultados!$A$2:$ZZ$2290, 2017, MATCH($B$1, resultados!$A$1:$ZZ$1, 0))</f>
        <v/>
      </c>
      <c r="B2023">
        <f>INDEX(resultados!$A$2:$ZZ$2290, 2017, MATCH($B$2, resultados!$A$1:$ZZ$1, 0))</f>
        <v/>
      </c>
      <c r="C2023">
        <f>INDEX(resultados!$A$2:$ZZ$2290, 2017, MATCH($B$3, resultados!$A$1:$ZZ$1, 0))</f>
        <v/>
      </c>
    </row>
    <row r="2024">
      <c r="A2024">
        <f>INDEX(resultados!$A$2:$ZZ$2290, 2018, MATCH($B$1, resultados!$A$1:$ZZ$1, 0))</f>
        <v/>
      </c>
      <c r="B2024">
        <f>INDEX(resultados!$A$2:$ZZ$2290, 2018, MATCH($B$2, resultados!$A$1:$ZZ$1, 0))</f>
        <v/>
      </c>
      <c r="C2024">
        <f>INDEX(resultados!$A$2:$ZZ$2290, 2018, MATCH($B$3, resultados!$A$1:$ZZ$1, 0))</f>
        <v/>
      </c>
    </row>
    <row r="2025">
      <c r="A2025">
        <f>INDEX(resultados!$A$2:$ZZ$2290, 2019, MATCH($B$1, resultados!$A$1:$ZZ$1, 0))</f>
        <v/>
      </c>
      <c r="B2025">
        <f>INDEX(resultados!$A$2:$ZZ$2290, 2019, MATCH($B$2, resultados!$A$1:$ZZ$1, 0))</f>
        <v/>
      </c>
      <c r="C2025">
        <f>INDEX(resultados!$A$2:$ZZ$2290, 2019, MATCH($B$3, resultados!$A$1:$ZZ$1, 0))</f>
        <v/>
      </c>
    </row>
    <row r="2026">
      <c r="A2026">
        <f>INDEX(resultados!$A$2:$ZZ$2290, 2020, MATCH($B$1, resultados!$A$1:$ZZ$1, 0))</f>
        <v/>
      </c>
      <c r="B2026">
        <f>INDEX(resultados!$A$2:$ZZ$2290, 2020, MATCH($B$2, resultados!$A$1:$ZZ$1, 0))</f>
        <v/>
      </c>
      <c r="C2026">
        <f>INDEX(resultados!$A$2:$ZZ$2290, 2020, MATCH($B$3, resultados!$A$1:$ZZ$1, 0))</f>
        <v/>
      </c>
    </row>
    <row r="2027">
      <c r="A2027">
        <f>INDEX(resultados!$A$2:$ZZ$2290, 2021, MATCH($B$1, resultados!$A$1:$ZZ$1, 0))</f>
        <v/>
      </c>
      <c r="B2027">
        <f>INDEX(resultados!$A$2:$ZZ$2290, 2021, MATCH($B$2, resultados!$A$1:$ZZ$1, 0))</f>
        <v/>
      </c>
      <c r="C2027">
        <f>INDEX(resultados!$A$2:$ZZ$2290, 2021, MATCH($B$3, resultados!$A$1:$ZZ$1, 0))</f>
        <v/>
      </c>
    </row>
    <row r="2028">
      <c r="A2028">
        <f>INDEX(resultados!$A$2:$ZZ$2290, 2022, MATCH($B$1, resultados!$A$1:$ZZ$1, 0))</f>
        <v/>
      </c>
      <c r="B2028">
        <f>INDEX(resultados!$A$2:$ZZ$2290, 2022, MATCH($B$2, resultados!$A$1:$ZZ$1, 0))</f>
        <v/>
      </c>
      <c r="C2028">
        <f>INDEX(resultados!$A$2:$ZZ$2290, 2022, MATCH($B$3, resultados!$A$1:$ZZ$1, 0))</f>
        <v/>
      </c>
    </row>
    <row r="2029">
      <c r="A2029">
        <f>INDEX(resultados!$A$2:$ZZ$2290, 2023, MATCH($B$1, resultados!$A$1:$ZZ$1, 0))</f>
        <v/>
      </c>
      <c r="B2029">
        <f>INDEX(resultados!$A$2:$ZZ$2290, 2023, MATCH($B$2, resultados!$A$1:$ZZ$1, 0))</f>
        <v/>
      </c>
      <c r="C2029">
        <f>INDEX(resultados!$A$2:$ZZ$2290, 2023, MATCH($B$3, resultados!$A$1:$ZZ$1, 0))</f>
        <v/>
      </c>
    </row>
    <row r="2030">
      <c r="A2030">
        <f>INDEX(resultados!$A$2:$ZZ$2290, 2024, MATCH($B$1, resultados!$A$1:$ZZ$1, 0))</f>
        <v/>
      </c>
      <c r="B2030">
        <f>INDEX(resultados!$A$2:$ZZ$2290, 2024, MATCH($B$2, resultados!$A$1:$ZZ$1, 0))</f>
        <v/>
      </c>
      <c r="C2030">
        <f>INDEX(resultados!$A$2:$ZZ$2290, 2024, MATCH($B$3, resultados!$A$1:$ZZ$1, 0))</f>
        <v/>
      </c>
    </row>
    <row r="2031">
      <c r="A2031">
        <f>INDEX(resultados!$A$2:$ZZ$2290, 2025, MATCH($B$1, resultados!$A$1:$ZZ$1, 0))</f>
        <v/>
      </c>
      <c r="B2031">
        <f>INDEX(resultados!$A$2:$ZZ$2290, 2025, MATCH($B$2, resultados!$A$1:$ZZ$1, 0))</f>
        <v/>
      </c>
      <c r="C2031">
        <f>INDEX(resultados!$A$2:$ZZ$2290, 2025, MATCH($B$3, resultados!$A$1:$ZZ$1, 0))</f>
        <v/>
      </c>
    </row>
    <row r="2032">
      <c r="A2032">
        <f>INDEX(resultados!$A$2:$ZZ$2290, 2026, MATCH($B$1, resultados!$A$1:$ZZ$1, 0))</f>
        <v/>
      </c>
      <c r="B2032">
        <f>INDEX(resultados!$A$2:$ZZ$2290, 2026, MATCH($B$2, resultados!$A$1:$ZZ$1, 0))</f>
        <v/>
      </c>
      <c r="C2032">
        <f>INDEX(resultados!$A$2:$ZZ$2290, 2026, MATCH($B$3, resultados!$A$1:$ZZ$1, 0))</f>
        <v/>
      </c>
    </row>
    <row r="2033">
      <c r="A2033">
        <f>INDEX(resultados!$A$2:$ZZ$2290, 2027, MATCH($B$1, resultados!$A$1:$ZZ$1, 0))</f>
        <v/>
      </c>
      <c r="B2033">
        <f>INDEX(resultados!$A$2:$ZZ$2290, 2027, MATCH($B$2, resultados!$A$1:$ZZ$1, 0))</f>
        <v/>
      </c>
      <c r="C2033">
        <f>INDEX(resultados!$A$2:$ZZ$2290, 2027, MATCH($B$3, resultados!$A$1:$ZZ$1, 0))</f>
        <v/>
      </c>
    </row>
    <row r="2034">
      <c r="A2034">
        <f>INDEX(resultados!$A$2:$ZZ$2290, 2028, MATCH($B$1, resultados!$A$1:$ZZ$1, 0))</f>
        <v/>
      </c>
      <c r="B2034">
        <f>INDEX(resultados!$A$2:$ZZ$2290, 2028, MATCH($B$2, resultados!$A$1:$ZZ$1, 0))</f>
        <v/>
      </c>
      <c r="C2034">
        <f>INDEX(resultados!$A$2:$ZZ$2290, 2028, MATCH($B$3, resultados!$A$1:$ZZ$1, 0))</f>
        <v/>
      </c>
    </row>
    <row r="2035">
      <c r="A2035">
        <f>INDEX(resultados!$A$2:$ZZ$2290, 2029, MATCH($B$1, resultados!$A$1:$ZZ$1, 0))</f>
        <v/>
      </c>
      <c r="B2035">
        <f>INDEX(resultados!$A$2:$ZZ$2290, 2029, MATCH($B$2, resultados!$A$1:$ZZ$1, 0))</f>
        <v/>
      </c>
      <c r="C2035">
        <f>INDEX(resultados!$A$2:$ZZ$2290, 2029, MATCH($B$3, resultados!$A$1:$ZZ$1, 0))</f>
        <v/>
      </c>
    </row>
    <row r="2036">
      <c r="A2036">
        <f>INDEX(resultados!$A$2:$ZZ$2290, 2030, MATCH($B$1, resultados!$A$1:$ZZ$1, 0))</f>
        <v/>
      </c>
      <c r="B2036">
        <f>INDEX(resultados!$A$2:$ZZ$2290, 2030, MATCH($B$2, resultados!$A$1:$ZZ$1, 0))</f>
        <v/>
      </c>
      <c r="C2036">
        <f>INDEX(resultados!$A$2:$ZZ$2290, 2030, MATCH($B$3, resultados!$A$1:$ZZ$1, 0))</f>
        <v/>
      </c>
    </row>
    <row r="2037">
      <c r="A2037">
        <f>INDEX(resultados!$A$2:$ZZ$2290, 2031, MATCH($B$1, resultados!$A$1:$ZZ$1, 0))</f>
        <v/>
      </c>
      <c r="B2037">
        <f>INDEX(resultados!$A$2:$ZZ$2290, 2031, MATCH($B$2, resultados!$A$1:$ZZ$1, 0))</f>
        <v/>
      </c>
      <c r="C2037">
        <f>INDEX(resultados!$A$2:$ZZ$2290, 2031, MATCH($B$3, resultados!$A$1:$ZZ$1, 0))</f>
        <v/>
      </c>
    </row>
    <row r="2038">
      <c r="A2038">
        <f>INDEX(resultados!$A$2:$ZZ$2290, 2032, MATCH($B$1, resultados!$A$1:$ZZ$1, 0))</f>
        <v/>
      </c>
      <c r="B2038">
        <f>INDEX(resultados!$A$2:$ZZ$2290, 2032, MATCH($B$2, resultados!$A$1:$ZZ$1, 0))</f>
        <v/>
      </c>
      <c r="C2038">
        <f>INDEX(resultados!$A$2:$ZZ$2290, 2032, MATCH($B$3, resultados!$A$1:$ZZ$1, 0))</f>
        <v/>
      </c>
    </row>
    <row r="2039">
      <c r="A2039">
        <f>INDEX(resultados!$A$2:$ZZ$2290, 2033, MATCH($B$1, resultados!$A$1:$ZZ$1, 0))</f>
        <v/>
      </c>
      <c r="B2039">
        <f>INDEX(resultados!$A$2:$ZZ$2290, 2033, MATCH($B$2, resultados!$A$1:$ZZ$1, 0))</f>
        <v/>
      </c>
      <c r="C2039">
        <f>INDEX(resultados!$A$2:$ZZ$2290, 2033, MATCH($B$3, resultados!$A$1:$ZZ$1, 0))</f>
        <v/>
      </c>
    </row>
    <row r="2040">
      <c r="A2040">
        <f>INDEX(resultados!$A$2:$ZZ$2290, 2034, MATCH($B$1, resultados!$A$1:$ZZ$1, 0))</f>
        <v/>
      </c>
      <c r="B2040">
        <f>INDEX(resultados!$A$2:$ZZ$2290, 2034, MATCH($B$2, resultados!$A$1:$ZZ$1, 0))</f>
        <v/>
      </c>
      <c r="C2040">
        <f>INDEX(resultados!$A$2:$ZZ$2290, 2034, MATCH($B$3, resultados!$A$1:$ZZ$1, 0))</f>
        <v/>
      </c>
    </row>
    <row r="2041">
      <c r="A2041">
        <f>INDEX(resultados!$A$2:$ZZ$2290, 2035, MATCH($B$1, resultados!$A$1:$ZZ$1, 0))</f>
        <v/>
      </c>
      <c r="B2041">
        <f>INDEX(resultados!$A$2:$ZZ$2290, 2035, MATCH($B$2, resultados!$A$1:$ZZ$1, 0))</f>
        <v/>
      </c>
      <c r="C2041">
        <f>INDEX(resultados!$A$2:$ZZ$2290, 2035, MATCH($B$3, resultados!$A$1:$ZZ$1, 0))</f>
        <v/>
      </c>
    </row>
    <row r="2042">
      <c r="A2042">
        <f>INDEX(resultados!$A$2:$ZZ$2290, 2036, MATCH($B$1, resultados!$A$1:$ZZ$1, 0))</f>
        <v/>
      </c>
      <c r="B2042">
        <f>INDEX(resultados!$A$2:$ZZ$2290, 2036, MATCH($B$2, resultados!$A$1:$ZZ$1, 0))</f>
        <v/>
      </c>
      <c r="C2042">
        <f>INDEX(resultados!$A$2:$ZZ$2290, 2036, MATCH($B$3, resultados!$A$1:$ZZ$1, 0))</f>
        <v/>
      </c>
    </row>
    <row r="2043">
      <c r="A2043">
        <f>INDEX(resultados!$A$2:$ZZ$2290, 2037, MATCH($B$1, resultados!$A$1:$ZZ$1, 0))</f>
        <v/>
      </c>
      <c r="B2043">
        <f>INDEX(resultados!$A$2:$ZZ$2290, 2037, MATCH($B$2, resultados!$A$1:$ZZ$1, 0))</f>
        <v/>
      </c>
      <c r="C2043">
        <f>INDEX(resultados!$A$2:$ZZ$2290, 2037, MATCH($B$3, resultados!$A$1:$ZZ$1, 0))</f>
        <v/>
      </c>
    </row>
    <row r="2044">
      <c r="A2044">
        <f>INDEX(resultados!$A$2:$ZZ$2290, 2038, MATCH($B$1, resultados!$A$1:$ZZ$1, 0))</f>
        <v/>
      </c>
      <c r="B2044">
        <f>INDEX(resultados!$A$2:$ZZ$2290, 2038, MATCH($B$2, resultados!$A$1:$ZZ$1, 0))</f>
        <v/>
      </c>
      <c r="C2044">
        <f>INDEX(resultados!$A$2:$ZZ$2290, 2038, MATCH($B$3, resultados!$A$1:$ZZ$1, 0))</f>
        <v/>
      </c>
    </row>
    <row r="2045">
      <c r="A2045">
        <f>INDEX(resultados!$A$2:$ZZ$2290, 2039, MATCH($B$1, resultados!$A$1:$ZZ$1, 0))</f>
        <v/>
      </c>
      <c r="B2045">
        <f>INDEX(resultados!$A$2:$ZZ$2290, 2039, MATCH($B$2, resultados!$A$1:$ZZ$1, 0))</f>
        <v/>
      </c>
      <c r="C2045">
        <f>INDEX(resultados!$A$2:$ZZ$2290, 2039, MATCH($B$3, resultados!$A$1:$ZZ$1, 0))</f>
        <v/>
      </c>
    </row>
    <row r="2046">
      <c r="A2046">
        <f>INDEX(resultados!$A$2:$ZZ$2290, 2040, MATCH($B$1, resultados!$A$1:$ZZ$1, 0))</f>
        <v/>
      </c>
      <c r="B2046">
        <f>INDEX(resultados!$A$2:$ZZ$2290, 2040, MATCH($B$2, resultados!$A$1:$ZZ$1, 0))</f>
        <v/>
      </c>
      <c r="C2046">
        <f>INDEX(resultados!$A$2:$ZZ$2290, 2040, MATCH($B$3, resultados!$A$1:$ZZ$1, 0))</f>
        <v/>
      </c>
    </row>
    <row r="2047">
      <c r="A2047">
        <f>INDEX(resultados!$A$2:$ZZ$2290, 2041, MATCH($B$1, resultados!$A$1:$ZZ$1, 0))</f>
        <v/>
      </c>
      <c r="B2047">
        <f>INDEX(resultados!$A$2:$ZZ$2290, 2041, MATCH($B$2, resultados!$A$1:$ZZ$1, 0))</f>
        <v/>
      </c>
      <c r="C2047">
        <f>INDEX(resultados!$A$2:$ZZ$2290, 2041, MATCH($B$3, resultados!$A$1:$ZZ$1, 0))</f>
        <v/>
      </c>
    </row>
    <row r="2048">
      <c r="A2048">
        <f>INDEX(resultados!$A$2:$ZZ$2290, 2042, MATCH($B$1, resultados!$A$1:$ZZ$1, 0))</f>
        <v/>
      </c>
      <c r="B2048">
        <f>INDEX(resultados!$A$2:$ZZ$2290, 2042, MATCH($B$2, resultados!$A$1:$ZZ$1, 0))</f>
        <v/>
      </c>
      <c r="C2048">
        <f>INDEX(resultados!$A$2:$ZZ$2290, 2042, MATCH($B$3, resultados!$A$1:$ZZ$1, 0))</f>
        <v/>
      </c>
    </row>
    <row r="2049">
      <c r="A2049">
        <f>INDEX(resultados!$A$2:$ZZ$2290, 2043, MATCH($B$1, resultados!$A$1:$ZZ$1, 0))</f>
        <v/>
      </c>
      <c r="B2049">
        <f>INDEX(resultados!$A$2:$ZZ$2290, 2043, MATCH($B$2, resultados!$A$1:$ZZ$1, 0))</f>
        <v/>
      </c>
      <c r="C2049">
        <f>INDEX(resultados!$A$2:$ZZ$2290, 2043, MATCH($B$3, resultados!$A$1:$ZZ$1, 0))</f>
        <v/>
      </c>
    </row>
    <row r="2050">
      <c r="A2050">
        <f>INDEX(resultados!$A$2:$ZZ$2290, 2044, MATCH($B$1, resultados!$A$1:$ZZ$1, 0))</f>
        <v/>
      </c>
      <c r="B2050">
        <f>INDEX(resultados!$A$2:$ZZ$2290, 2044, MATCH($B$2, resultados!$A$1:$ZZ$1, 0))</f>
        <v/>
      </c>
      <c r="C2050">
        <f>INDEX(resultados!$A$2:$ZZ$2290, 2044, MATCH($B$3, resultados!$A$1:$ZZ$1, 0))</f>
        <v/>
      </c>
    </row>
    <row r="2051">
      <c r="A2051">
        <f>INDEX(resultados!$A$2:$ZZ$2290, 2045, MATCH($B$1, resultados!$A$1:$ZZ$1, 0))</f>
        <v/>
      </c>
      <c r="B2051">
        <f>INDEX(resultados!$A$2:$ZZ$2290, 2045, MATCH($B$2, resultados!$A$1:$ZZ$1, 0))</f>
        <v/>
      </c>
      <c r="C2051">
        <f>INDEX(resultados!$A$2:$ZZ$2290, 2045, MATCH($B$3, resultados!$A$1:$ZZ$1, 0))</f>
        <v/>
      </c>
    </row>
    <row r="2052">
      <c r="A2052">
        <f>INDEX(resultados!$A$2:$ZZ$2290, 2046, MATCH($B$1, resultados!$A$1:$ZZ$1, 0))</f>
        <v/>
      </c>
      <c r="B2052">
        <f>INDEX(resultados!$A$2:$ZZ$2290, 2046, MATCH($B$2, resultados!$A$1:$ZZ$1, 0))</f>
        <v/>
      </c>
      <c r="C2052">
        <f>INDEX(resultados!$A$2:$ZZ$2290, 2046, MATCH($B$3, resultados!$A$1:$ZZ$1, 0))</f>
        <v/>
      </c>
    </row>
    <row r="2053">
      <c r="A2053">
        <f>INDEX(resultados!$A$2:$ZZ$2290, 2047, MATCH($B$1, resultados!$A$1:$ZZ$1, 0))</f>
        <v/>
      </c>
      <c r="B2053">
        <f>INDEX(resultados!$A$2:$ZZ$2290, 2047, MATCH($B$2, resultados!$A$1:$ZZ$1, 0))</f>
        <v/>
      </c>
      <c r="C2053">
        <f>INDEX(resultados!$A$2:$ZZ$2290, 2047, MATCH($B$3, resultados!$A$1:$ZZ$1, 0))</f>
        <v/>
      </c>
    </row>
    <row r="2054">
      <c r="A2054">
        <f>INDEX(resultados!$A$2:$ZZ$2290, 2048, MATCH($B$1, resultados!$A$1:$ZZ$1, 0))</f>
        <v/>
      </c>
      <c r="B2054">
        <f>INDEX(resultados!$A$2:$ZZ$2290, 2048, MATCH($B$2, resultados!$A$1:$ZZ$1, 0))</f>
        <v/>
      </c>
      <c r="C2054">
        <f>INDEX(resultados!$A$2:$ZZ$2290, 2048, MATCH($B$3, resultados!$A$1:$ZZ$1, 0))</f>
        <v/>
      </c>
    </row>
    <row r="2055">
      <c r="A2055">
        <f>INDEX(resultados!$A$2:$ZZ$2290, 2049, MATCH($B$1, resultados!$A$1:$ZZ$1, 0))</f>
        <v/>
      </c>
      <c r="B2055">
        <f>INDEX(resultados!$A$2:$ZZ$2290, 2049, MATCH($B$2, resultados!$A$1:$ZZ$1, 0))</f>
        <v/>
      </c>
      <c r="C2055">
        <f>INDEX(resultados!$A$2:$ZZ$2290, 2049, MATCH($B$3, resultados!$A$1:$ZZ$1, 0))</f>
        <v/>
      </c>
    </row>
    <row r="2056">
      <c r="A2056">
        <f>INDEX(resultados!$A$2:$ZZ$2290, 2050, MATCH($B$1, resultados!$A$1:$ZZ$1, 0))</f>
        <v/>
      </c>
      <c r="B2056">
        <f>INDEX(resultados!$A$2:$ZZ$2290, 2050, MATCH($B$2, resultados!$A$1:$ZZ$1, 0))</f>
        <v/>
      </c>
      <c r="C2056">
        <f>INDEX(resultados!$A$2:$ZZ$2290, 2050, MATCH($B$3, resultados!$A$1:$ZZ$1, 0))</f>
        <v/>
      </c>
    </row>
    <row r="2057">
      <c r="A2057">
        <f>INDEX(resultados!$A$2:$ZZ$2290, 2051, MATCH($B$1, resultados!$A$1:$ZZ$1, 0))</f>
        <v/>
      </c>
      <c r="B2057">
        <f>INDEX(resultados!$A$2:$ZZ$2290, 2051, MATCH($B$2, resultados!$A$1:$ZZ$1, 0))</f>
        <v/>
      </c>
      <c r="C2057">
        <f>INDEX(resultados!$A$2:$ZZ$2290, 2051, MATCH($B$3, resultados!$A$1:$ZZ$1, 0))</f>
        <v/>
      </c>
    </row>
    <row r="2058">
      <c r="A2058">
        <f>INDEX(resultados!$A$2:$ZZ$2290, 2052, MATCH($B$1, resultados!$A$1:$ZZ$1, 0))</f>
        <v/>
      </c>
      <c r="B2058">
        <f>INDEX(resultados!$A$2:$ZZ$2290, 2052, MATCH($B$2, resultados!$A$1:$ZZ$1, 0))</f>
        <v/>
      </c>
      <c r="C2058">
        <f>INDEX(resultados!$A$2:$ZZ$2290, 2052, MATCH($B$3, resultados!$A$1:$ZZ$1, 0))</f>
        <v/>
      </c>
    </row>
    <row r="2059">
      <c r="A2059">
        <f>INDEX(resultados!$A$2:$ZZ$2290, 2053, MATCH($B$1, resultados!$A$1:$ZZ$1, 0))</f>
        <v/>
      </c>
      <c r="B2059">
        <f>INDEX(resultados!$A$2:$ZZ$2290, 2053, MATCH($B$2, resultados!$A$1:$ZZ$1, 0))</f>
        <v/>
      </c>
      <c r="C2059">
        <f>INDEX(resultados!$A$2:$ZZ$2290, 2053, MATCH($B$3, resultados!$A$1:$ZZ$1, 0))</f>
        <v/>
      </c>
    </row>
    <row r="2060">
      <c r="A2060">
        <f>INDEX(resultados!$A$2:$ZZ$2290, 2054, MATCH($B$1, resultados!$A$1:$ZZ$1, 0))</f>
        <v/>
      </c>
      <c r="B2060">
        <f>INDEX(resultados!$A$2:$ZZ$2290, 2054, MATCH($B$2, resultados!$A$1:$ZZ$1, 0))</f>
        <v/>
      </c>
      <c r="C2060">
        <f>INDEX(resultados!$A$2:$ZZ$2290, 2054, MATCH($B$3, resultados!$A$1:$ZZ$1, 0))</f>
        <v/>
      </c>
    </row>
    <row r="2061">
      <c r="A2061">
        <f>INDEX(resultados!$A$2:$ZZ$2290, 2055, MATCH($B$1, resultados!$A$1:$ZZ$1, 0))</f>
        <v/>
      </c>
      <c r="B2061">
        <f>INDEX(resultados!$A$2:$ZZ$2290, 2055, MATCH($B$2, resultados!$A$1:$ZZ$1, 0))</f>
        <v/>
      </c>
      <c r="C2061">
        <f>INDEX(resultados!$A$2:$ZZ$2290, 2055, MATCH($B$3, resultados!$A$1:$ZZ$1, 0))</f>
        <v/>
      </c>
    </row>
    <row r="2062">
      <c r="A2062">
        <f>INDEX(resultados!$A$2:$ZZ$2290, 2056, MATCH($B$1, resultados!$A$1:$ZZ$1, 0))</f>
        <v/>
      </c>
      <c r="B2062">
        <f>INDEX(resultados!$A$2:$ZZ$2290, 2056, MATCH($B$2, resultados!$A$1:$ZZ$1, 0))</f>
        <v/>
      </c>
      <c r="C2062">
        <f>INDEX(resultados!$A$2:$ZZ$2290, 2056, MATCH($B$3, resultados!$A$1:$ZZ$1, 0))</f>
        <v/>
      </c>
    </row>
    <row r="2063">
      <c r="A2063">
        <f>INDEX(resultados!$A$2:$ZZ$2290, 2057, MATCH($B$1, resultados!$A$1:$ZZ$1, 0))</f>
        <v/>
      </c>
      <c r="B2063">
        <f>INDEX(resultados!$A$2:$ZZ$2290, 2057, MATCH($B$2, resultados!$A$1:$ZZ$1, 0))</f>
        <v/>
      </c>
      <c r="C2063">
        <f>INDEX(resultados!$A$2:$ZZ$2290, 2057, MATCH($B$3, resultados!$A$1:$ZZ$1, 0))</f>
        <v/>
      </c>
    </row>
    <row r="2064">
      <c r="A2064">
        <f>INDEX(resultados!$A$2:$ZZ$2290, 2058, MATCH($B$1, resultados!$A$1:$ZZ$1, 0))</f>
        <v/>
      </c>
      <c r="B2064">
        <f>INDEX(resultados!$A$2:$ZZ$2290, 2058, MATCH($B$2, resultados!$A$1:$ZZ$1, 0))</f>
        <v/>
      </c>
      <c r="C2064">
        <f>INDEX(resultados!$A$2:$ZZ$2290, 2058, MATCH($B$3, resultados!$A$1:$ZZ$1, 0))</f>
        <v/>
      </c>
    </row>
    <row r="2065">
      <c r="A2065">
        <f>INDEX(resultados!$A$2:$ZZ$2290, 2059, MATCH($B$1, resultados!$A$1:$ZZ$1, 0))</f>
        <v/>
      </c>
      <c r="B2065">
        <f>INDEX(resultados!$A$2:$ZZ$2290, 2059, MATCH($B$2, resultados!$A$1:$ZZ$1, 0))</f>
        <v/>
      </c>
      <c r="C2065">
        <f>INDEX(resultados!$A$2:$ZZ$2290, 2059, MATCH($B$3, resultados!$A$1:$ZZ$1, 0))</f>
        <v/>
      </c>
    </row>
    <row r="2066">
      <c r="A2066">
        <f>INDEX(resultados!$A$2:$ZZ$2290, 2060, MATCH($B$1, resultados!$A$1:$ZZ$1, 0))</f>
        <v/>
      </c>
      <c r="B2066">
        <f>INDEX(resultados!$A$2:$ZZ$2290, 2060, MATCH($B$2, resultados!$A$1:$ZZ$1, 0))</f>
        <v/>
      </c>
      <c r="C2066">
        <f>INDEX(resultados!$A$2:$ZZ$2290, 2060, MATCH($B$3, resultados!$A$1:$ZZ$1, 0))</f>
        <v/>
      </c>
    </row>
    <row r="2067">
      <c r="A2067">
        <f>INDEX(resultados!$A$2:$ZZ$2290, 2061, MATCH($B$1, resultados!$A$1:$ZZ$1, 0))</f>
        <v/>
      </c>
      <c r="B2067">
        <f>INDEX(resultados!$A$2:$ZZ$2290, 2061, MATCH($B$2, resultados!$A$1:$ZZ$1, 0))</f>
        <v/>
      </c>
      <c r="C2067">
        <f>INDEX(resultados!$A$2:$ZZ$2290, 2061, MATCH($B$3, resultados!$A$1:$ZZ$1, 0))</f>
        <v/>
      </c>
    </row>
    <row r="2068">
      <c r="A2068">
        <f>INDEX(resultados!$A$2:$ZZ$2290, 2062, MATCH($B$1, resultados!$A$1:$ZZ$1, 0))</f>
        <v/>
      </c>
      <c r="B2068">
        <f>INDEX(resultados!$A$2:$ZZ$2290, 2062, MATCH($B$2, resultados!$A$1:$ZZ$1, 0))</f>
        <v/>
      </c>
      <c r="C2068">
        <f>INDEX(resultados!$A$2:$ZZ$2290, 2062, MATCH($B$3, resultados!$A$1:$ZZ$1, 0))</f>
        <v/>
      </c>
    </row>
    <row r="2069">
      <c r="A2069">
        <f>INDEX(resultados!$A$2:$ZZ$2290, 2063, MATCH($B$1, resultados!$A$1:$ZZ$1, 0))</f>
        <v/>
      </c>
      <c r="B2069">
        <f>INDEX(resultados!$A$2:$ZZ$2290, 2063, MATCH($B$2, resultados!$A$1:$ZZ$1, 0))</f>
        <v/>
      </c>
      <c r="C2069">
        <f>INDEX(resultados!$A$2:$ZZ$2290, 2063, MATCH($B$3, resultados!$A$1:$ZZ$1, 0))</f>
        <v/>
      </c>
    </row>
    <row r="2070">
      <c r="A2070">
        <f>INDEX(resultados!$A$2:$ZZ$2290, 2064, MATCH($B$1, resultados!$A$1:$ZZ$1, 0))</f>
        <v/>
      </c>
      <c r="B2070">
        <f>INDEX(resultados!$A$2:$ZZ$2290, 2064, MATCH($B$2, resultados!$A$1:$ZZ$1, 0))</f>
        <v/>
      </c>
      <c r="C2070">
        <f>INDEX(resultados!$A$2:$ZZ$2290, 2064, MATCH($B$3, resultados!$A$1:$ZZ$1, 0))</f>
        <v/>
      </c>
    </row>
    <row r="2071">
      <c r="A2071">
        <f>INDEX(resultados!$A$2:$ZZ$2290, 2065, MATCH($B$1, resultados!$A$1:$ZZ$1, 0))</f>
        <v/>
      </c>
      <c r="B2071">
        <f>INDEX(resultados!$A$2:$ZZ$2290, 2065, MATCH($B$2, resultados!$A$1:$ZZ$1, 0))</f>
        <v/>
      </c>
      <c r="C2071">
        <f>INDEX(resultados!$A$2:$ZZ$2290, 2065, MATCH($B$3, resultados!$A$1:$ZZ$1, 0))</f>
        <v/>
      </c>
    </row>
    <row r="2072">
      <c r="A2072">
        <f>INDEX(resultados!$A$2:$ZZ$2290, 2066, MATCH($B$1, resultados!$A$1:$ZZ$1, 0))</f>
        <v/>
      </c>
      <c r="B2072">
        <f>INDEX(resultados!$A$2:$ZZ$2290, 2066, MATCH($B$2, resultados!$A$1:$ZZ$1, 0))</f>
        <v/>
      </c>
      <c r="C2072">
        <f>INDEX(resultados!$A$2:$ZZ$2290, 2066, MATCH($B$3, resultados!$A$1:$ZZ$1, 0))</f>
        <v/>
      </c>
    </row>
    <row r="2073">
      <c r="A2073">
        <f>INDEX(resultados!$A$2:$ZZ$2290, 2067, MATCH($B$1, resultados!$A$1:$ZZ$1, 0))</f>
        <v/>
      </c>
      <c r="B2073">
        <f>INDEX(resultados!$A$2:$ZZ$2290, 2067, MATCH($B$2, resultados!$A$1:$ZZ$1, 0))</f>
        <v/>
      </c>
      <c r="C2073">
        <f>INDEX(resultados!$A$2:$ZZ$2290, 2067, MATCH($B$3, resultados!$A$1:$ZZ$1, 0))</f>
        <v/>
      </c>
    </row>
    <row r="2074">
      <c r="A2074">
        <f>INDEX(resultados!$A$2:$ZZ$2290, 2068, MATCH($B$1, resultados!$A$1:$ZZ$1, 0))</f>
        <v/>
      </c>
      <c r="B2074">
        <f>INDEX(resultados!$A$2:$ZZ$2290, 2068, MATCH($B$2, resultados!$A$1:$ZZ$1, 0))</f>
        <v/>
      </c>
      <c r="C2074">
        <f>INDEX(resultados!$A$2:$ZZ$2290, 2068, MATCH($B$3, resultados!$A$1:$ZZ$1, 0))</f>
        <v/>
      </c>
    </row>
    <row r="2075">
      <c r="A2075">
        <f>INDEX(resultados!$A$2:$ZZ$2290, 2069, MATCH($B$1, resultados!$A$1:$ZZ$1, 0))</f>
        <v/>
      </c>
      <c r="B2075">
        <f>INDEX(resultados!$A$2:$ZZ$2290, 2069, MATCH($B$2, resultados!$A$1:$ZZ$1, 0))</f>
        <v/>
      </c>
      <c r="C2075">
        <f>INDEX(resultados!$A$2:$ZZ$2290, 2069, MATCH($B$3, resultados!$A$1:$ZZ$1, 0))</f>
        <v/>
      </c>
    </row>
    <row r="2076">
      <c r="A2076">
        <f>INDEX(resultados!$A$2:$ZZ$2290, 2070, MATCH($B$1, resultados!$A$1:$ZZ$1, 0))</f>
        <v/>
      </c>
      <c r="B2076">
        <f>INDEX(resultados!$A$2:$ZZ$2290, 2070, MATCH($B$2, resultados!$A$1:$ZZ$1, 0))</f>
        <v/>
      </c>
      <c r="C2076">
        <f>INDEX(resultados!$A$2:$ZZ$2290, 2070, MATCH($B$3, resultados!$A$1:$ZZ$1, 0))</f>
        <v/>
      </c>
    </row>
    <row r="2077">
      <c r="A2077">
        <f>INDEX(resultados!$A$2:$ZZ$2290, 2071, MATCH($B$1, resultados!$A$1:$ZZ$1, 0))</f>
        <v/>
      </c>
      <c r="B2077">
        <f>INDEX(resultados!$A$2:$ZZ$2290, 2071, MATCH($B$2, resultados!$A$1:$ZZ$1, 0))</f>
        <v/>
      </c>
      <c r="C2077">
        <f>INDEX(resultados!$A$2:$ZZ$2290, 2071, MATCH($B$3, resultados!$A$1:$ZZ$1, 0))</f>
        <v/>
      </c>
    </row>
    <row r="2078">
      <c r="A2078">
        <f>INDEX(resultados!$A$2:$ZZ$2290, 2072, MATCH($B$1, resultados!$A$1:$ZZ$1, 0))</f>
        <v/>
      </c>
      <c r="B2078">
        <f>INDEX(resultados!$A$2:$ZZ$2290, 2072, MATCH($B$2, resultados!$A$1:$ZZ$1, 0))</f>
        <v/>
      </c>
      <c r="C2078">
        <f>INDEX(resultados!$A$2:$ZZ$2290, 2072, MATCH($B$3, resultados!$A$1:$ZZ$1, 0))</f>
        <v/>
      </c>
    </row>
    <row r="2079">
      <c r="A2079">
        <f>INDEX(resultados!$A$2:$ZZ$2290, 2073, MATCH($B$1, resultados!$A$1:$ZZ$1, 0))</f>
        <v/>
      </c>
      <c r="B2079">
        <f>INDEX(resultados!$A$2:$ZZ$2290, 2073, MATCH($B$2, resultados!$A$1:$ZZ$1, 0))</f>
        <v/>
      </c>
      <c r="C2079">
        <f>INDEX(resultados!$A$2:$ZZ$2290, 2073, MATCH($B$3, resultados!$A$1:$ZZ$1, 0))</f>
        <v/>
      </c>
    </row>
    <row r="2080">
      <c r="A2080">
        <f>INDEX(resultados!$A$2:$ZZ$2290, 2074, MATCH($B$1, resultados!$A$1:$ZZ$1, 0))</f>
        <v/>
      </c>
      <c r="B2080">
        <f>INDEX(resultados!$A$2:$ZZ$2290, 2074, MATCH($B$2, resultados!$A$1:$ZZ$1, 0))</f>
        <v/>
      </c>
      <c r="C2080">
        <f>INDEX(resultados!$A$2:$ZZ$2290, 2074, MATCH($B$3, resultados!$A$1:$ZZ$1, 0))</f>
        <v/>
      </c>
    </row>
    <row r="2081">
      <c r="A2081">
        <f>INDEX(resultados!$A$2:$ZZ$2290, 2075, MATCH($B$1, resultados!$A$1:$ZZ$1, 0))</f>
        <v/>
      </c>
      <c r="B2081">
        <f>INDEX(resultados!$A$2:$ZZ$2290, 2075, MATCH($B$2, resultados!$A$1:$ZZ$1, 0))</f>
        <v/>
      </c>
      <c r="C2081">
        <f>INDEX(resultados!$A$2:$ZZ$2290, 2075, MATCH($B$3, resultados!$A$1:$ZZ$1, 0))</f>
        <v/>
      </c>
    </row>
    <row r="2082">
      <c r="A2082">
        <f>INDEX(resultados!$A$2:$ZZ$2290, 2076, MATCH($B$1, resultados!$A$1:$ZZ$1, 0))</f>
        <v/>
      </c>
      <c r="B2082">
        <f>INDEX(resultados!$A$2:$ZZ$2290, 2076, MATCH($B$2, resultados!$A$1:$ZZ$1, 0))</f>
        <v/>
      </c>
      <c r="C2082">
        <f>INDEX(resultados!$A$2:$ZZ$2290, 2076, MATCH($B$3, resultados!$A$1:$ZZ$1, 0))</f>
        <v/>
      </c>
    </row>
    <row r="2083">
      <c r="A2083">
        <f>INDEX(resultados!$A$2:$ZZ$2290, 2077, MATCH($B$1, resultados!$A$1:$ZZ$1, 0))</f>
        <v/>
      </c>
      <c r="B2083">
        <f>INDEX(resultados!$A$2:$ZZ$2290, 2077, MATCH($B$2, resultados!$A$1:$ZZ$1, 0))</f>
        <v/>
      </c>
      <c r="C2083">
        <f>INDEX(resultados!$A$2:$ZZ$2290, 2077, MATCH($B$3, resultados!$A$1:$ZZ$1, 0))</f>
        <v/>
      </c>
    </row>
    <row r="2084">
      <c r="A2084">
        <f>INDEX(resultados!$A$2:$ZZ$2290, 2078, MATCH($B$1, resultados!$A$1:$ZZ$1, 0))</f>
        <v/>
      </c>
      <c r="B2084">
        <f>INDEX(resultados!$A$2:$ZZ$2290, 2078, MATCH($B$2, resultados!$A$1:$ZZ$1, 0))</f>
        <v/>
      </c>
      <c r="C2084">
        <f>INDEX(resultados!$A$2:$ZZ$2290, 2078, MATCH($B$3, resultados!$A$1:$ZZ$1, 0))</f>
        <v/>
      </c>
    </row>
    <row r="2085">
      <c r="A2085">
        <f>INDEX(resultados!$A$2:$ZZ$2290, 2079, MATCH($B$1, resultados!$A$1:$ZZ$1, 0))</f>
        <v/>
      </c>
      <c r="B2085">
        <f>INDEX(resultados!$A$2:$ZZ$2290, 2079, MATCH($B$2, resultados!$A$1:$ZZ$1, 0))</f>
        <v/>
      </c>
      <c r="C2085">
        <f>INDEX(resultados!$A$2:$ZZ$2290, 2079, MATCH($B$3, resultados!$A$1:$ZZ$1, 0))</f>
        <v/>
      </c>
    </row>
    <row r="2086">
      <c r="A2086">
        <f>INDEX(resultados!$A$2:$ZZ$2290, 2080, MATCH($B$1, resultados!$A$1:$ZZ$1, 0))</f>
        <v/>
      </c>
      <c r="B2086">
        <f>INDEX(resultados!$A$2:$ZZ$2290, 2080, MATCH($B$2, resultados!$A$1:$ZZ$1, 0))</f>
        <v/>
      </c>
      <c r="C2086">
        <f>INDEX(resultados!$A$2:$ZZ$2290, 2080, MATCH($B$3, resultados!$A$1:$ZZ$1, 0))</f>
        <v/>
      </c>
    </row>
    <row r="2087">
      <c r="A2087">
        <f>INDEX(resultados!$A$2:$ZZ$2290, 2081, MATCH($B$1, resultados!$A$1:$ZZ$1, 0))</f>
        <v/>
      </c>
      <c r="B2087">
        <f>INDEX(resultados!$A$2:$ZZ$2290, 2081, MATCH($B$2, resultados!$A$1:$ZZ$1, 0))</f>
        <v/>
      </c>
      <c r="C2087">
        <f>INDEX(resultados!$A$2:$ZZ$2290, 2081, MATCH($B$3, resultados!$A$1:$ZZ$1, 0))</f>
        <v/>
      </c>
    </row>
    <row r="2088">
      <c r="A2088">
        <f>INDEX(resultados!$A$2:$ZZ$2290, 2082, MATCH($B$1, resultados!$A$1:$ZZ$1, 0))</f>
        <v/>
      </c>
      <c r="B2088">
        <f>INDEX(resultados!$A$2:$ZZ$2290, 2082, MATCH($B$2, resultados!$A$1:$ZZ$1, 0))</f>
        <v/>
      </c>
      <c r="C2088">
        <f>INDEX(resultados!$A$2:$ZZ$2290, 2082, MATCH($B$3, resultados!$A$1:$ZZ$1, 0))</f>
        <v/>
      </c>
    </row>
    <row r="2089">
      <c r="A2089">
        <f>INDEX(resultados!$A$2:$ZZ$2290, 2083, MATCH($B$1, resultados!$A$1:$ZZ$1, 0))</f>
        <v/>
      </c>
      <c r="B2089">
        <f>INDEX(resultados!$A$2:$ZZ$2290, 2083, MATCH($B$2, resultados!$A$1:$ZZ$1, 0))</f>
        <v/>
      </c>
      <c r="C2089">
        <f>INDEX(resultados!$A$2:$ZZ$2290, 2083, MATCH($B$3, resultados!$A$1:$ZZ$1, 0))</f>
        <v/>
      </c>
    </row>
    <row r="2090">
      <c r="A2090">
        <f>INDEX(resultados!$A$2:$ZZ$2290, 2084, MATCH($B$1, resultados!$A$1:$ZZ$1, 0))</f>
        <v/>
      </c>
      <c r="B2090">
        <f>INDEX(resultados!$A$2:$ZZ$2290, 2084, MATCH($B$2, resultados!$A$1:$ZZ$1, 0))</f>
        <v/>
      </c>
      <c r="C2090">
        <f>INDEX(resultados!$A$2:$ZZ$2290, 2084, MATCH($B$3, resultados!$A$1:$ZZ$1, 0))</f>
        <v/>
      </c>
    </row>
    <row r="2091">
      <c r="A2091">
        <f>INDEX(resultados!$A$2:$ZZ$2290, 2085, MATCH($B$1, resultados!$A$1:$ZZ$1, 0))</f>
        <v/>
      </c>
      <c r="B2091">
        <f>INDEX(resultados!$A$2:$ZZ$2290, 2085, MATCH($B$2, resultados!$A$1:$ZZ$1, 0))</f>
        <v/>
      </c>
      <c r="C2091">
        <f>INDEX(resultados!$A$2:$ZZ$2290, 2085, MATCH($B$3, resultados!$A$1:$ZZ$1, 0))</f>
        <v/>
      </c>
    </row>
    <row r="2092">
      <c r="A2092">
        <f>INDEX(resultados!$A$2:$ZZ$2290, 2086, MATCH($B$1, resultados!$A$1:$ZZ$1, 0))</f>
        <v/>
      </c>
      <c r="B2092">
        <f>INDEX(resultados!$A$2:$ZZ$2290, 2086, MATCH($B$2, resultados!$A$1:$ZZ$1, 0))</f>
        <v/>
      </c>
      <c r="C2092">
        <f>INDEX(resultados!$A$2:$ZZ$2290, 2086, MATCH($B$3, resultados!$A$1:$ZZ$1, 0))</f>
        <v/>
      </c>
    </row>
    <row r="2093">
      <c r="A2093">
        <f>INDEX(resultados!$A$2:$ZZ$2290, 2087, MATCH($B$1, resultados!$A$1:$ZZ$1, 0))</f>
        <v/>
      </c>
      <c r="B2093">
        <f>INDEX(resultados!$A$2:$ZZ$2290, 2087, MATCH($B$2, resultados!$A$1:$ZZ$1, 0))</f>
        <v/>
      </c>
      <c r="C2093">
        <f>INDEX(resultados!$A$2:$ZZ$2290, 2087, MATCH($B$3, resultados!$A$1:$ZZ$1, 0))</f>
        <v/>
      </c>
    </row>
    <row r="2094">
      <c r="A2094">
        <f>INDEX(resultados!$A$2:$ZZ$2290, 2088, MATCH($B$1, resultados!$A$1:$ZZ$1, 0))</f>
        <v/>
      </c>
      <c r="B2094">
        <f>INDEX(resultados!$A$2:$ZZ$2290, 2088, MATCH($B$2, resultados!$A$1:$ZZ$1, 0))</f>
        <v/>
      </c>
      <c r="C2094">
        <f>INDEX(resultados!$A$2:$ZZ$2290, 2088, MATCH($B$3, resultados!$A$1:$ZZ$1, 0))</f>
        <v/>
      </c>
    </row>
    <row r="2095">
      <c r="A2095">
        <f>INDEX(resultados!$A$2:$ZZ$2290, 2089, MATCH($B$1, resultados!$A$1:$ZZ$1, 0))</f>
        <v/>
      </c>
      <c r="B2095">
        <f>INDEX(resultados!$A$2:$ZZ$2290, 2089, MATCH($B$2, resultados!$A$1:$ZZ$1, 0))</f>
        <v/>
      </c>
      <c r="C2095">
        <f>INDEX(resultados!$A$2:$ZZ$2290, 2089, MATCH($B$3, resultados!$A$1:$ZZ$1, 0))</f>
        <v/>
      </c>
    </row>
    <row r="2096">
      <c r="A2096">
        <f>INDEX(resultados!$A$2:$ZZ$2290, 2090, MATCH($B$1, resultados!$A$1:$ZZ$1, 0))</f>
        <v/>
      </c>
      <c r="B2096">
        <f>INDEX(resultados!$A$2:$ZZ$2290, 2090, MATCH($B$2, resultados!$A$1:$ZZ$1, 0))</f>
        <v/>
      </c>
      <c r="C2096">
        <f>INDEX(resultados!$A$2:$ZZ$2290, 2090, MATCH($B$3, resultados!$A$1:$ZZ$1, 0))</f>
        <v/>
      </c>
    </row>
    <row r="2097">
      <c r="A2097">
        <f>INDEX(resultados!$A$2:$ZZ$2290, 2091, MATCH($B$1, resultados!$A$1:$ZZ$1, 0))</f>
        <v/>
      </c>
      <c r="B2097">
        <f>INDEX(resultados!$A$2:$ZZ$2290, 2091, MATCH($B$2, resultados!$A$1:$ZZ$1, 0))</f>
        <v/>
      </c>
      <c r="C2097">
        <f>INDEX(resultados!$A$2:$ZZ$2290, 2091, MATCH($B$3, resultados!$A$1:$ZZ$1, 0))</f>
        <v/>
      </c>
    </row>
    <row r="2098">
      <c r="A2098">
        <f>INDEX(resultados!$A$2:$ZZ$2290, 2092, MATCH($B$1, resultados!$A$1:$ZZ$1, 0))</f>
        <v/>
      </c>
      <c r="B2098">
        <f>INDEX(resultados!$A$2:$ZZ$2290, 2092, MATCH($B$2, resultados!$A$1:$ZZ$1, 0))</f>
        <v/>
      </c>
      <c r="C2098">
        <f>INDEX(resultados!$A$2:$ZZ$2290, 2092, MATCH($B$3, resultados!$A$1:$ZZ$1, 0))</f>
        <v/>
      </c>
    </row>
    <row r="2099">
      <c r="A2099">
        <f>INDEX(resultados!$A$2:$ZZ$2290, 2093, MATCH($B$1, resultados!$A$1:$ZZ$1, 0))</f>
        <v/>
      </c>
      <c r="B2099">
        <f>INDEX(resultados!$A$2:$ZZ$2290, 2093, MATCH($B$2, resultados!$A$1:$ZZ$1, 0))</f>
        <v/>
      </c>
      <c r="C2099">
        <f>INDEX(resultados!$A$2:$ZZ$2290, 2093, MATCH($B$3, resultados!$A$1:$ZZ$1, 0))</f>
        <v/>
      </c>
    </row>
    <row r="2100">
      <c r="A2100">
        <f>INDEX(resultados!$A$2:$ZZ$2290, 2094, MATCH($B$1, resultados!$A$1:$ZZ$1, 0))</f>
        <v/>
      </c>
      <c r="B2100">
        <f>INDEX(resultados!$A$2:$ZZ$2290, 2094, MATCH($B$2, resultados!$A$1:$ZZ$1, 0))</f>
        <v/>
      </c>
      <c r="C2100">
        <f>INDEX(resultados!$A$2:$ZZ$2290, 2094, MATCH($B$3, resultados!$A$1:$ZZ$1, 0))</f>
        <v/>
      </c>
    </row>
    <row r="2101">
      <c r="A2101">
        <f>INDEX(resultados!$A$2:$ZZ$2290, 2095, MATCH($B$1, resultados!$A$1:$ZZ$1, 0))</f>
        <v/>
      </c>
      <c r="B2101">
        <f>INDEX(resultados!$A$2:$ZZ$2290, 2095, MATCH($B$2, resultados!$A$1:$ZZ$1, 0))</f>
        <v/>
      </c>
      <c r="C2101">
        <f>INDEX(resultados!$A$2:$ZZ$2290, 2095, MATCH($B$3, resultados!$A$1:$ZZ$1, 0))</f>
        <v/>
      </c>
    </row>
    <row r="2102">
      <c r="A2102">
        <f>INDEX(resultados!$A$2:$ZZ$2290, 2096, MATCH($B$1, resultados!$A$1:$ZZ$1, 0))</f>
        <v/>
      </c>
      <c r="B2102">
        <f>INDEX(resultados!$A$2:$ZZ$2290, 2096, MATCH($B$2, resultados!$A$1:$ZZ$1, 0))</f>
        <v/>
      </c>
      <c r="C2102">
        <f>INDEX(resultados!$A$2:$ZZ$2290, 2096, MATCH($B$3, resultados!$A$1:$ZZ$1, 0))</f>
        <v/>
      </c>
    </row>
    <row r="2103">
      <c r="A2103">
        <f>INDEX(resultados!$A$2:$ZZ$2290, 2097, MATCH($B$1, resultados!$A$1:$ZZ$1, 0))</f>
        <v/>
      </c>
      <c r="B2103">
        <f>INDEX(resultados!$A$2:$ZZ$2290, 2097, MATCH($B$2, resultados!$A$1:$ZZ$1, 0))</f>
        <v/>
      </c>
      <c r="C2103">
        <f>INDEX(resultados!$A$2:$ZZ$2290, 2097, MATCH($B$3, resultados!$A$1:$ZZ$1, 0))</f>
        <v/>
      </c>
    </row>
    <row r="2104">
      <c r="A2104">
        <f>INDEX(resultados!$A$2:$ZZ$2290, 2098, MATCH($B$1, resultados!$A$1:$ZZ$1, 0))</f>
        <v/>
      </c>
      <c r="B2104">
        <f>INDEX(resultados!$A$2:$ZZ$2290, 2098, MATCH($B$2, resultados!$A$1:$ZZ$1, 0))</f>
        <v/>
      </c>
      <c r="C2104">
        <f>INDEX(resultados!$A$2:$ZZ$2290, 2098, MATCH($B$3, resultados!$A$1:$ZZ$1, 0))</f>
        <v/>
      </c>
    </row>
    <row r="2105">
      <c r="A2105">
        <f>INDEX(resultados!$A$2:$ZZ$2290, 2099, MATCH($B$1, resultados!$A$1:$ZZ$1, 0))</f>
        <v/>
      </c>
      <c r="B2105">
        <f>INDEX(resultados!$A$2:$ZZ$2290, 2099, MATCH($B$2, resultados!$A$1:$ZZ$1, 0))</f>
        <v/>
      </c>
      <c r="C2105">
        <f>INDEX(resultados!$A$2:$ZZ$2290, 2099, MATCH($B$3, resultados!$A$1:$ZZ$1, 0))</f>
        <v/>
      </c>
    </row>
    <row r="2106">
      <c r="A2106">
        <f>INDEX(resultados!$A$2:$ZZ$2290, 2100, MATCH($B$1, resultados!$A$1:$ZZ$1, 0))</f>
        <v/>
      </c>
      <c r="B2106">
        <f>INDEX(resultados!$A$2:$ZZ$2290, 2100, MATCH($B$2, resultados!$A$1:$ZZ$1, 0))</f>
        <v/>
      </c>
      <c r="C2106">
        <f>INDEX(resultados!$A$2:$ZZ$2290, 2100, MATCH($B$3, resultados!$A$1:$ZZ$1, 0))</f>
        <v/>
      </c>
    </row>
    <row r="2107">
      <c r="A2107">
        <f>INDEX(resultados!$A$2:$ZZ$2290, 2101, MATCH($B$1, resultados!$A$1:$ZZ$1, 0))</f>
        <v/>
      </c>
      <c r="B2107">
        <f>INDEX(resultados!$A$2:$ZZ$2290, 2101, MATCH($B$2, resultados!$A$1:$ZZ$1, 0))</f>
        <v/>
      </c>
      <c r="C2107">
        <f>INDEX(resultados!$A$2:$ZZ$2290, 2101, MATCH($B$3, resultados!$A$1:$ZZ$1, 0))</f>
        <v/>
      </c>
    </row>
    <row r="2108">
      <c r="A2108">
        <f>INDEX(resultados!$A$2:$ZZ$2290, 2102, MATCH($B$1, resultados!$A$1:$ZZ$1, 0))</f>
        <v/>
      </c>
      <c r="B2108">
        <f>INDEX(resultados!$A$2:$ZZ$2290, 2102, MATCH($B$2, resultados!$A$1:$ZZ$1, 0))</f>
        <v/>
      </c>
      <c r="C2108">
        <f>INDEX(resultados!$A$2:$ZZ$2290, 2102, MATCH($B$3, resultados!$A$1:$ZZ$1, 0))</f>
        <v/>
      </c>
    </row>
    <row r="2109">
      <c r="A2109">
        <f>INDEX(resultados!$A$2:$ZZ$2290, 2103, MATCH($B$1, resultados!$A$1:$ZZ$1, 0))</f>
        <v/>
      </c>
      <c r="B2109">
        <f>INDEX(resultados!$A$2:$ZZ$2290, 2103, MATCH($B$2, resultados!$A$1:$ZZ$1, 0))</f>
        <v/>
      </c>
      <c r="C2109">
        <f>INDEX(resultados!$A$2:$ZZ$2290, 2103, MATCH($B$3, resultados!$A$1:$ZZ$1, 0))</f>
        <v/>
      </c>
    </row>
    <row r="2110">
      <c r="A2110">
        <f>INDEX(resultados!$A$2:$ZZ$2290, 2104, MATCH($B$1, resultados!$A$1:$ZZ$1, 0))</f>
        <v/>
      </c>
      <c r="B2110">
        <f>INDEX(resultados!$A$2:$ZZ$2290, 2104, MATCH($B$2, resultados!$A$1:$ZZ$1, 0))</f>
        <v/>
      </c>
      <c r="C2110">
        <f>INDEX(resultados!$A$2:$ZZ$2290, 2104, MATCH($B$3, resultados!$A$1:$ZZ$1, 0))</f>
        <v/>
      </c>
    </row>
    <row r="2111">
      <c r="A2111">
        <f>INDEX(resultados!$A$2:$ZZ$2290, 2105, MATCH($B$1, resultados!$A$1:$ZZ$1, 0))</f>
        <v/>
      </c>
      <c r="B2111">
        <f>INDEX(resultados!$A$2:$ZZ$2290, 2105, MATCH($B$2, resultados!$A$1:$ZZ$1, 0))</f>
        <v/>
      </c>
      <c r="C2111">
        <f>INDEX(resultados!$A$2:$ZZ$2290, 2105, MATCH($B$3, resultados!$A$1:$ZZ$1, 0))</f>
        <v/>
      </c>
    </row>
    <row r="2112">
      <c r="A2112">
        <f>INDEX(resultados!$A$2:$ZZ$2290, 2106, MATCH($B$1, resultados!$A$1:$ZZ$1, 0))</f>
        <v/>
      </c>
      <c r="B2112">
        <f>INDEX(resultados!$A$2:$ZZ$2290, 2106, MATCH($B$2, resultados!$A$1:$ZZ$1, 0))</f>
        <v/>
      </c>
      <c r="C2112">
        <f>INDEX(resultados!$A$2:$ZZ$2290, 2106, MATCH($B$3, resultados!$A$1:$ZZ$1, 0))</f>
        <v/>
      </c>
    </row>
    <row r="2113">
      <c r="A2113">
        <f>INDEX(resultados!$A$2:$ZZ$2290, 2107, MATCH($B$1, resultados!$A$1:$ZZ$1, 0))</f>
        <v/>
      </c>
      <c r="B2113">
        <f>INDEX(resultados!$A$2:$ZZ$2290, 2107, MATCH($B$2, resultados!$A$1:$ZZ$1, 0))</f>
        <v/>
      </c>
      <c r="C2113">
        <f>INDEX(resultados!$A$2:$ZZ$2290, 2107, MATCH($B$3, resultados!$A$1:$ZZ$1, 0))</f>
        <v/>
      </c>
    </row>
    <row r="2114">
      <c r="A2114">
        <f>INDEX(resultados!$A$2:$ZZ$2290, 2108, MATCH($B$1, resultados!$A$1:$ZZ$1, 0))</f>
        <v/>
      </c>
      <c r="B2114">
        <f>INDEX(resultados!$A$2:$ZZ$2290, 2108, MATCH($B$2, resultados!$A$1:$ZZ$1, 0))</f>
        <v/>
      </c>
      <c r="C2114">
        <f>INDEX(resultados!$A$2:$ZZ$2290, 2108, MATCH($B$3, resultados!$A$1:$ZZ$1, 0))</f>
        <v/>
      </c>
    </row>
    <row r="2115">
      <c r="A2115">
        <f>INDEX(resultados!$A$2:$ZZ$2290, 2109, MATCH($B$1, resultados!$A$1:$ZZ$1, 0))</f>
        <v/>
      </c>
      <c r="B2115">
        <f>INDEX(resultados!$A$2:$ZZ$2290, 2109, MATCH($B$2, resultados!$A$1:$ZZ$1, 0))</f>
        <v/>
      </c>
      <c r="C2115">
        <f>INDEX(resultados!$A$2:$ZZ$2290, 2109, MATCH($B$3, resultados!$A$1:$ZZ$1, 0))</f>
        <v/>
      </c>
    </row>
    <row r="2116">
      <c r="A2116">
        <f>INDEX(resultados!$A$2:$ZZ$2290, 2110, MATCH($B$1, resultados!$A$1:$ZZ$1, 0))</f>
        <v/>
      </c>
      <c r="B2116">
        <f>INDEX(resultados!$A$2:$ZZ$2290, 2110, MATCH($B$2, resultados!$A$1:$ZZ$1, 0))</f>
        <v/>
      </c>
      <c r="C2116">
        <f>INDEX(resultados!$A$2:$ZZ$2290, 2110, MATCH($B$3, resultados!$A$1:$ZZ$1, 0))</f>
        <v/>
      </c>
    </row>
    <row r="2117">
      <c r="A2117">
        <f>INDEX(resultados!$A$2:$ZZ$2290, 2111, MATCH($B$1, resultados!$A$1:$ZZ$1, 0))</f>
        <v/>
      </c>
      <c r="B2117">
        <f>INDEX(resultados!$A$2:$ZZ$2290, 2111, MATCH($B$2, resultados!$A$1:$ZZ$1, 0))</f>
        <v/>
      </c>
      <c r="C2117">
        <f>INDEX(resultados!$A$2:$ZZ$2290, 2111, MATCH($B$3, resultados!$A$1:$ZZ$1, 0))</f>
        <v/>
      </c>
    </row>
    <row r="2118">
      <c r="A2118">
        <f>INDEX(resultados!$A$2:$ZZ$2290, 2112, MATCH($B$1, resultados!$A$1:$ZZ$1, 0))</f>
        <v/>
      </c>
      <c r="B2118">
        <f>INDEX(resultados!$A$2:$ZZ$2290, 2112, MATCH($B$2, resultados!$A$1:$ZZ$1, 0))</f>
        <v/>
      </c>
      <c r="C2118">
        <f>INDEX(resultados!$A$2:$ZZ$2290, 2112, MATCH($B$3, resultados!$A$1:$ZZ$1, 0))</f>
        <v/>
      </c>
    </row>
    <row r="2119">
      <c r="A2119">
        <f>INDEX(resultados!$A$2:$ZZ$2290, 2113, MATCH($B$1, resultados!$A$1:$ZZ$1, 0))</f>
        <v/>
      </c>
      <c r="B2119">
        <f>INDEX(resultados!$A$2:$ZZ$2290, 2113, MATCH($B$2, resultados!$A$1:$ZZ$1, 0))</f>
        <v/>
      </c>
      <c r="C2119">
        <f>INDEX(resultados!$A$2:$ZZ$2290, 2113, MATCH($B$3, resultados!$A$1:$ZZ$1, 0))</f>
        <v/>
      </c>
    </row>
    <row r="2120">
      <c r="A2120">
        <f>INDEX(resultados!$A$2:$ZZ$2290, 2114, MATCH($B$1, resultados!$A$1:$ZZ$1, 0))</f>
        <v/>
      </c>
      <c r="B2120">
        <f>INDEX(resultados!$A$2:$ZZ$2290, 2114, MATCH($B$2, resultados!$A$1:$ZZ$1, 0))</f>
        <v/>
      </c>
      <c r="C2120">
        <f>INDEX(resultados!$A$2:$ZZ$2290, 2114, MATCH($B$3, resultados!$A$1:$ZZ$1, 0))</f>
        <v/>
      </c>
    </row>
    <row r="2121">
      <c r="A2121">
        <f>INDEX(resultados!$A$2:$ZZ$2290, 2115, MATCH($B$1, resultados!$A$1:$ZZ$1, 0))</f>
        <v/>
      </c>
      <c r="B2121">
        <f>INDEX(resultados!$A$2:$ZZ$2290, 2115, MATCH($B$2, resultados!$A$1:$ZZ$1, 0))</f>
        <v/>
      </c>
      <c r="C2121">
        <f>INDEX(resultados!$A$2:$ZZ$2290, 2115, MATCH($B$3, resultados!$A$1:$ZZ$1, 0))</f>
        <v/>
      </c>
    </row>
    <row r="2122">
      <c r="A2122">
        <f>INDEX(resultados!$A$2:$ZZ$2290, 2116, MATCH($B$1, resultados!$A$1:$ZZ$1, 0))</f>
        <v/>
      </c>
      <c r="B2122">
        <f>INDEX(resultados!$A$2:$ZZ$2290, 2116, MATCH($B$2, resultados!$A$1:$ZZ$1, 0))</f>
        <v/>
      </c>
      <c r="C2122">
        <f>INDEX(resultados!$A$2:$ZZ$2290, 2116, MATCH($B$3, resultados!$A$1:$ZZ$1, 0))</f>
        <v/>
      </c>
    </row>
    <row r="2123">
      <c r="A2123">
        <f>INDEX(resultados!$A$2:$ZZ$2290, 2117, MATCH($B$1, resultados!$A$1:$ZZ$1, 0))</f>
        <v/>
      </c>
      <c r="B2123">
        <f>INDEX(resultados!$A$2:$ZZ$2290, 2117, MATCH($B$2, resultados!$A$1:$ZZ$1, 0))</f>
        <v/>
      </c>
      <c r="C2123">
        <f>INDEX(resultados!$A$2:$ZZ$2290, 2117, MATCH($B$3, resultados!$A$1:$ZZ$1, 0))</f>
        <v/>
      </c>
    </row>
    <row r="2124">
      <c r="A2124">
        <f>INDEX(resultados!$A$2:$ZZ$2290, 2118, MATCH($B$1, resultados!$A$1:$ZZ$1, 0))</f>
        <v/>
      </c>
      <c r="B2124">
        <f>INDEX(resultados!$A$2:$ZZ$2290, 2118, MATCH($B$2, resultados!$A$1:$ZZ$1, 0))</f>
        <v/>
      </c>
      <c r="C2124">
        <f>INDEX(resultados!$A$2:$ZZ$2290, 2118, MATCH($B$3, resultados!$A$1:$ZZ$1, 0))</f>
        <v/>
      </c>
    </row>
    <row r="2125">
      <c r="A2125">
        <f>INDEX(resultados!$A$2:$ZZ$2290, 2119, MATCH($B$1, resultados!$A$1:$ZZ$1, 0))</f>
        <v/>
      </c>
      <c r="B2125">
        <f>INDEX(resultados!$A$2:$ZZ$2290, 2119, MATCH($B$2, resultados!$A$1:$ZZ$1, 0))</f>
        <v/>
      </c>
      <c r="C2125">
        <f>INDEX(resultados!$A$2:$ZZ$2290, 2119, MATCH($B$3, resultados!$A$1:$ZZ$1, 0))</f>
        <v/>
      </c>
    </row>
    <row r="2126">
      <c r="A2126">
        <f>INDEX(resultados!$A$2:$ZZ$2290, 2120, MATCH($B$1, resultados!$A$1:$ZZ$1, 0))</f>
        <v/>
      </c>
      <c r="B2126">
        <f>INDEX(resultados!$A$2:$ZZ$2290, 2120, MATCH($B$2, resultados!$A$1:$ZZ$1, 0))</f>
        <v/>
      </c>
      <c r="C2126">
        <f>INDEX(resultados!$A$2:$ZZ$2290, 2120, MATCH($B$3, resultados!$A$1:$ZZ$1, 0))</f>
        <v/>
      </c>
    </row>
    <row r="2127">
      <c r="A2127">
        <f>INDEX(resultados!$A$2:$ZZ$2290, 2121, MATCH($B$1, resultados!$A$1:$ZZ$1, 0))</f>
        <v/>
      </c>
      <c r="B2127">
        <f>INDEX(resultados!$A$2:$ZZ$2290, 2121, MATCH($B$2, resultados!$A$1:$ZZ$1, 0))</f>
        <v/>
      </c>
      <c r="C2127">
        <f>INDEX(resultados!$A$2:$ZZ$2290, 2121, MATCH($B$3, resultados!$A$1:$ZZ$1, 0))</f>
        <v/>
      </c>
    </row>
    <row r="2128">
      <c r="A2128">
        <f>INDEX(resultados!$A$2:$ZZ$2290, 2122, MATCH($B$1, resultados!$A$1:$ZZ$1, 0))</f>
        <v/>
      </c>
      <c r="B2128">
        <f>INDEX(resultados!$A$2:$ZZ$2290, 2122, MATCH($B$2, resultados!$A$1:$ZZ$1, 0))</f>
        <v/>
      </c>
      <c r="C2128">
        <f>INDEX(resultados!$A$2:$ZZ$2290, 2122, MATCH($B$3, resultados!$A$1:$ZZ$1, 0))</f>
        <v/>
      </c>
    </row>
    <row r="2129">
      <c r="A2129">
        <f>INDEX(resultados!$A$2:$ZZ$2290, 2123, MATCH($B$1, resultados!$A$1:$ZZ$1, 0))</f>
        <v/>
      </c>
      <c r="B2129">
        <f>INDEX(resultados!$A$2:$ZZ$2290, 2123, MATCH($B$2, resultados!$A$1:$ZZ$1, 0))</f>
        <v/>
      </c>
      <c r="C2129">
        <f>INDEX(resultados!$A$2:$ZZ$2290, 2123, MATCH($B$3, resultados!$A$1:$ZZ$1, 0))</f>
        <v/>
      </c>
    </row>
    <row r="2130">
      <c r="A2130">
        <f>INDEX(resultados!$A$2:$ZZ$2290, 2124, MATCH($B$1, resultados!$A$1:$ZZ$1, 0))</f>
        <v/>
      </c>
      <c r="B2130">
        <f>INDEX(resultados!$A$2:$ZZ$2290, 2124, MATCH($B$2, resultados!$A$1:$ZZ$1, 0))</f>
        <v/>
      </c>
      <c r="C2130">
        <f>INDEX(resultados!$A$2:$ZZ$2290, 2124, MATCH($B$3, resultados!$A$1:$ZZ$1, 0))</f>
        <v/>
      </c>
    </row>
    <row r="2131">
      <c r="A2131">
        <f>INDEX(resultados!$A$2:$ZZ$2290, 2125, MATCH($B$1, resultados!$A$1:$ZZ$1, 0))</f>
        <v/>
      </c>
      <c r="B2131">
        <f>INDEX(resultados!$A$2:$ZZ$2290, 2125, MATCH($B$2, resultados!$A$1:$ZZ$1, 0))</f>
        <v/>
      </c>
      <c r="C2131">
        <f>INDEX(resultados!$A$2:$ZZ$2290, 2125, MATCH($B$3, resultados!$A$1:$ZZ$1, 0))</f>
        <v/>
      </c>
    </row>
    <row r="2132">
      <c r="A2132">
        <f>INDEX(resultados!$A$2:$ZZ$2290, 2126, MATCH($B$1, resultados!$A$1:$ZZ$1, 0))</f>
        <v/>
      </c>
      <c r="B2132">
        <f>INDEX(resultados!$A$2:$ZZ$2290, 2126, MATCH($B$2, resultados!$A$1:$ZZ$1, 0))</f>
        <v/>
      </c>
      <c r="C2132">
        <f>INDEX(resultados!$A$2:$ZZ$2290, 2126, MATCH($B$3, resultados!$A$1:$ZZ$1, 0))</f>
        <v/>
      </c>
    </row>
    <row r="2133">
      <c r="A2133">
        <f>INDEX(resultados!$A$2:$ZZ$2290, 2127, MATCH($B$1, resultados!$A$1:$ZZ$1, 0))</f>
        <v/>
      </c>
      <c r="B2133">
        <f>INDEX(resultados!$A$2:$ZZ$2290, 2127, MATCH($B$2, resultados!$A$1:$ZZ$1, 0))</f>
        <v/>
      </c>
      <c r="C2133">
        <f>INDEX(resultados!$A$2:$ZZ$2290, 2127, MATCH($B$3, resultados!$A$1:$ZZ$1, 0))</f>
        <v/>
      </c>
    </row>
    <row r="2134">
      <c r="A2134">
        <f>INDEX(resultados!$A$2:$ZZ$2290, 2128, MATCH($B$1, resultados!$A$1:$ZZ$1, 0))</f>
        <v/>
      </c>
      <c r="B2134">
        <f>INDEX(resultados!$A$2:$ZZ$2290, 2128, MATCH($B$2, resultados!$A$1:$ZZ$1, 0))</f>
        <v/>
      </c>
      <c r="C2134">
        <f>INDEX(resultados!$A$2:$ZZ$2290, 2128, MATCH($B$3, resultados!$A$1:$ZZ$1, 0))</f>
        <v/>
      </c>
    </row>
    <row r="2135">
      <c r="A2135">
        <f>INDEX(resultados!$A$2:$ZZ$2290, 2129, MATCH($B$1, resultados!$A$1:$ZZ$1, 0))</f>
        <v/>
      </c>
      <c r="B2135">
        <f>INDEX(resultados!$A$2:$ZZ$2290, 2129, MATCH($B$2, resultados!$A$1:$ZZ$1, 0))</f>
        <v/>
      </c>
      <c r="C2135">
        <f>INDEX(resultados!$A$2:$ZZ$2290, 2129, MATCH($B$3, resultados!$A$1:$ZZ$1, 0))</f>
        <v/>
      </c>
    </row>
    <row r="2136">
      <c r="A2136">
        <f>INDEX(resultados!$A$2:$ZZ$2290, 2130, MATCH($B$1, resultados!$A$1:$ZZ$1, 0))</f>
        <v/>
      </c>
      <c r="B2136">
        <f>INDEX(resultados!$A$2:$ZZ$2290, 2130, MATCH($B$2, resultados!$A$1:$ZZ$1, 0))</f>
        <v/>
      </c>
      <c r="C2136">
        <f>INDEX(resultados!$A$2:$ZZ$2290, 2130, MATCH($B$3, resultados!$A$1:$ZZ$1, 0))</f>
        <v/>
      </c>
    </row>
    <row r="2137">
      <c r="A2137">
        <f>INDEX(resultados!$A$2:$ZZ$2290, 2131, MATCH($B$1, resultados!$A$1:$ZZ$1, 0))</f>
        <v/>
      </c>
      <c r="B2137">
        <f>INDEX(resultados!$A$2:$ZZ$2290, 2131, MATCH($B$2, resultados!$A$1:$ZZ$1, 0))</f>
        <v/>
      </c>
      <c r="C2137">
        <f>INDEX(resultados!$A$2:$ZZ$2290, 2131, MATCH($B$3, resultados!$A$1:$ZZ$1, 0))</f>
        <v/>
      </c>
    </row>
    <row r="2138">
      <c r="A2138">
        <f>INDEX(resultados!$A$2:$ZZ$2290, 2132, MATCH($B$1, resultados!$A$1:$ZZ$1, 0))</f>
        <v/>
      </c>
      <c r="B2138">
        <f>INDEX(resultados!$A$2:$ZZ$2290, 2132, MATCH($B$2, resultados!$A$1:$ZZ$1, 0))</f>
        <v/>
      </c>
      <c r="C2138">
        <f>INDEX(resultados!$A$2:$ZZ$2290, 2132, MATCH($B$3, resultados!$A$1:$ZZ$1, 0))</f>
        <v/>
      </c>
    </row>
    <row r="2139">
      <c r="A2139">
        <f>INDEX(resultados!$A$2:$ZZ$2290, 2133, MATCH($B$1, resultados!$A$1:$ZZ$1, 0))</f>
        <v/>
      </c>
      <c r="B2139">
        <f>INDEX(resultados!$A$2:$ZZ$2290, 2133, MATCH($B$2, resultados!$A$1:$ZZ$1, 0))</f>
        <v/>
      </c>
      <c r="C2139">
        <f>INDEX(resultados!$A$2:$ZZ$2290, 2133, MATCH($B$3, resultados!$A$1:$ZZ$1, 0))</f>
        <v/>
      </c>
    </row>
    <row r="2140">
      <c r="A2140">
        <f>INDEX(resultados!$A$2:$ZZ$2290, 2134, MATCH($B$1, resultados!$A$1:$ZZ$1, 0))</f>
        <v/>
      </c>
      <c r="B2140">
        <f>INDEX(resultados!$A$2:$ZZ$2290, 2134, MATCH($B$2, resultados!$A$1:$ZZ$1, 0))</f>
        <v/>
      </c>
      <c r="C2140">
        <f>INDEX(resultados!$A$2:$ZZ$2290, 2134, MATCH($B$3, resultados!$A$1:$ZZ$1, 0))</f>
        <v/>
      </c>
    </row>
    <row r="2141">
      <c r="A2141">
        <f>INDEX(resultados!$A$2:$ZZ$2290, 2135, MATCH($B$1, resultados!$A$1:$ZZ$1, 0))</f>
        <v/>
      </c>
      <c r="B2141">
        <f>INDEX(resultados!$A$2:$ZZ$2290, 2135, MATCH($B$2, resultados!$A$1:$ZZ$1, 0))</f>
        <v/>
      </c>
      <c r="C2141">
        <f>INDEX(resultados!$A$2:$ZZ$2290, 2135, MATCH($B$3, resultados!$A$1:$ZZ$1, 0))</f>
        <v/>
      </c>
    </row>
    <row r="2142">
      <c r="A2142">
        <f>INDEX(resultados!$A$2:$ZZ$2290, 2136, MATCH($B$1, resultados!$A$1:$ZZ$1, 0))</f>
        <v/>
      </c>
      <c r="B2142">
        <f>INDEX(resultados!$A$2:$ZZ$2290, 2136, MATCH($B$2, resultados!$A$1:$ZZ$1, 0))</f>
        <v/>
      </c>
      <c r="C2142">
        <f>INDEX(resultados!$A$2:$ZZ$2290, 2136, MATCH($B$3, resultados!$A$1:$ZZ$1, 0))</f>
        <v/>
      </c>
    </row>
    <row r="2143">
      <c r="A2143">
        <f>INDEX(resultados!$A$2:$ZZ$2290, 2137, MATCH($B$1, resultados!$A$1:$ZZ$1, 0))</f>
        <v/>
      </c>
      <c r="B2143">
        <f>INDEX(resultados!$A$2:$ZZ$2290, 2137, MATCH($B$2, resultados!$A$1:$ZZ$1, 0))</f>
        <v/>
      </c>
      <c r="C2143">
        <f>INDEX(resultados!$A$2:$ZZ$2290, 2137, MATCH($B$3, resultados!$A$1:$ZZ$1, 0))</f>
        <v/>
      </c>
    </row>
    <row r="2144">
      <c r="A2144">
        <f>INDEX(resultados!$A$2:$ZZ$2290, 2138, MATCH($B$1, resultados!$A$1:$ZZ$1, 0))</f>
        <v/>
      </c>
      <c r="B2144">
        <f>INDEX(resultados!$A$2:$ZZ$2290, 2138, MATCH($B$2, resultados!$A$1:$ZZ$1, 0))</f>
        <v/>
      </c>
      <c r="C2144">
        <f>INDEX(resultados!$A$2:$ZZ$2290, 2138, MATCH($B$3, resultados!$A$1:$ZZ$1, 0))</f>
        <v/>
      </c>
    </row>
    <row r="2145">
      <c r="A2145">
        <f>INDEX(resultados!$A$2:$ZZ$2290, 2139, MATCH($B$1, resultados!$A$1:$ZZ$1, 0))</f>
        <v/>
      </c>
      <c r="B2145">
        <f>INDEX(resultados!$A$2:$ZZ$2290, 2139, MATCH($B$2, resultados!$A$1:$ZZ$1, 0))</f>
        <v/>
      </c>
      <c r="C2145">
        <f>INDEX(resultados!$A$2:$ZZ$2290, 2139, MATCH($B$3, resultados!$A$1:$ZZ$1, 0))</f>
        <v/>
      </c>
    </row>
    <row r="2146">
      <c r="A2146">
        <f>INDEX(resultados!$A$2:$ZZ$2290, 2140, MATCH($B$1, resultados!$A$1:$ZZ$1, 0))</f>
        <v/>
      </c>
      <c r="B2146">
        <f>INDEX(resultados!$A$2:$ZZ$2290, 2140, MATCH($B$2, resultados!$A$1:$ZZ$1, 0))</f>
        <v/>
      </c>
      <c r="C2146">
        <f>INDEX(resultados!$A$2:$ZZ$2290, 2140, MATCH($B$3, resultados!$A$1:$ZZ$1, 0))</f>
        <v/>
      </c>
    </row>
    <row r="2147">
      <c r="A2147">
        <f>INDEX(resultados!$A$2:$ZZ$2290, 2141, MATCH($B$1, resultados!$A$1:$ZZ$1, 0))</f>
        <v/>
      </c>
      <c r="B2147">
        <f>INDEX(resultados!$A$2:$ZZ$2290, 2141, MATCH($B$2, resultados!$A$1:$ZZ$1, 0))</f>
        <v/>
      </c>
      <c r="C2147">
        <f>INDEX(resultados!$A$2:$ZZ$2290, 2141, MATCH($B$3, resultados!$A$1:$ZZ$1, 0))</f>
        <v/>
      </c>
    </row>
    <row r="2148">
      <c r="A2148">
        <f>INDEX(resultados!$A$2:$ZZ$2290, 2142, MATCH($B$1, resultados!$A$1:$ZZ$1, 0))</f>
        <v/>
      </c>
      <c r="B2148">
        <f>INDEX(resultados!$A$2:$ZZ$2290, 2142, MATCH($B$2, resultados!$A$1:$ZZ$1, 0))</f>
        <v/>
      </c>
      <c r="C2148">
        <f>INDEX(resultados!$A$2:$ZZ$2290, 2142, MATCH($B$3, resultados!$A$1:$ZZ$1, 0))</f>
        <v/>
      </c>
    </row>
    <row r="2149">
      <c r="A2149">
        <f>INDEX(resultados!$A$2:$ZZ$2290, 2143, MATCH($B$1, resultados!$A$1:$ZZ$1, 0))</f>
        <v/>
      </c>
      <c r="B2149">
        <f>INDEX(resultados!$A$2:$ZZ$2290, 2143, MATCH($B$2, resultados!$A$1:$ZZ$1, 0))</f>
        <v/>
      </c>
      <c r="C2149">
        <f>INDEX(resultados!$A$2:$ZZ$2290, 2143, MATCH($B$3, resultados!$A$1:$ZZ$1, 0))</f>
        <v/>
      </c>
    </row>
    <row r="2150">
      <c r="A2150">
        <f>INDEX(resultados!$A$2:$ZZ$2290, 2144, MATCH($B$1, resultados!$A$1:$ZZ$1, 0))</f>
        <v/>
      </c>
      <c r="B2150">
        <f>INDEX(resultados!$A$2:$ZZ$2290, 2144, MATCH($B$2, resultados!$A$1:$ZZ$1, 0))</f>
        <v/>
      </c>
      <c r="C2150">
        <f>INDEX(resultados!$A$2:$ZZ$2290, 2144, MATCH($B$3, resultados!$A$1:$ZZ$1, 0))</f>
        <v/>
      </c>
    </row>
    <row r="2151">
      <c r="A2151">
        <f>INDEX(resultados!$A$2:$ZZ$2290, 2145, MATCH($B$1, resultados!$A$1:$ZZ$1, 0))</f>
        <v/>
      </c>
      <c r="B2151">
        <f>INDEX(resultados!$A$2:$ZZ$2290, 2145, MATCH($B$2, resultados!$A$1:$ZZ$1, 0))</f>
        <v/>
      </c>
      <c r="C2151">
        <f>INDEX(resultados!$A$2:$ZZ$2290, 2145, MATCH($B$3, resultados!$A$1:$ZZ$1, 0))</f>
        <v/>
      </c>
    </row>
    <row r="2152">
      <c r="A2152">
        <f>INDEX(resultados!$A$2:$ZZ$2290, 2146, MATCH($B$1, resultados!$A$1:$ZZ$1, 0))</f>
        <v/>
      </c>
      <c r="B2152">
        <f>INDEX(resultados!$A$2:$ZZ$2290, 2146, MATCH($B$2, resultados!$A$1:$ZZ$1, 0))</f>
        <v/>
      </c>
      <c r="C2152">
        <f>INDEX(resultados!$A$2:$ZZ$2290, 2146, MATCH($B$3, resultados!$A$1:$ZZ$1, 0))</f>
        <v/>
      </c>
    </row>
    <row r="2153">
      <c r="A2153">
        <f>INDEX(resultados!$A$2:$ZZ$2290, 2147, MATCH($B$1, resultados!$A$1:$ZZ$1, 0))</f>
        <v/>
      </c>
      <c r="B2153">
        <f>INDEX(resultados!$A$2:$ZZ$2290, 2147, MATCH($B$2, resultados!$A$1:$ZZ$1, 0))</f>
        <v/>
      </c>
      <c r="C2153">
        <f>INDEX(resultados!$A$2:$ZZ$2290, 2147, MATCH($B$3, resultados!$A$1:$ZZ$1, 0))</f>
        <v/>
      </c>
    </row>
    <row r="2154">
      <c r="A2154">
        <f>INDEX(resultados!$A$2:$ZZ$2290, 2148, MATCH($B$1, resultados!$A$1:$ZZ$1, 0))</f>
        <v/>
      </c>
      <c r="B2154">
        <f>INDEX(resultados!$A$2:$ZZ$2290, 2148, MATCH($B$2, resultados!$A$1:$ZZ$1, 0))</f>
        <v/>
      </c>
      <c r="C2154">
        <f>INDEX(resultados!$A$2:$ZZ$2290, 2148, MATCH($B$3, resultados!$A$1:$ZZ$1, 0))</f>
        <v/>
      </c>
    </row>
    <row r="2155">
      <c r="A2155">
        <f>INDEX(resultados!$A$2:$ZZ$2290, 2149, MATCH($B$1, resultados!$A$1:$ZZ$1, 0))</f>
        <v/>
      </c>
      <c r="B2155">
        <f>INDEX(resultados!$A$2:$ZZ$2290, 2149, MATCH($B$2, resultados!$A$1:$ZZ$1, 0))</f>
        <v/>
      </c>
      <c r="C2155">
        <f>INDEX(resultados!$A$2:$ZZ$2290, 2149, MATCH($B$3, resultados!$A$1:$ZZ$1, 0))</f>
        <v/>
      </c>
    </row>
    <row r="2156">
      <c r="A2156">
        <f>INDEX(resultados!$A$2:$ZZ$2290, 2150, MATCH($B$1, resultados!$A$1:$ZZ$1, 0))</f>
        <v/>
      </c>
      <c r="B2156">
        <f>INDEX(resultados!$A$2:$ZZ$2290, 2150, MATCH($B$2, resultados!$A$1:$ZZ$1, 0))</f>
        <v/>
      </c>
      <c r="C2156">
        <f>INDEX(resultados!$A$2:$ZZ$2290, 2150, MATCH($B$3, resultados!$A$1:$ZZ$1, 0))</f>
        <v/>
      </c>
    </row>
    <row r="2157">
      <c r="A2157">
        <f>INDEX(resultados!$A$2:$ZZ$2290, 2151, MATCH($B$1, resultados!$A$1:$ZZ$1, 0))</f>
        <v/>
      </c>
      <c r="B2157">
        <f>INDEX(resultados!$A$2:$ZZ$2290, 2151, MATCH($B$2, resultados!$A$1:$ZZ$1, 0))</f>
        <v/>
      </c>
      <c r="C2157">
        <f>INDEX(resultados!$A$2:$ZZ$2290, 2151, MATCH($B$3, resultados!$A$1:$ZZ$1, 0))</f>
        <v/>
      </c>
    </row>
    <row r="2158">
      <c r="A2158">
        <f>INDEX(resultados!$A$2:$ZZ$2290, 2152, MATCH($B$1, resultados!$A$1:$ZZ$1, 0))</f>
        <v/>
      </c>
      <c r="B2158">
        <f>INDEX(resultados!$A$2:$ZZ$2290, 2152, MATCH($B$2, resultados!$A$1:$ZZ$1, 0))</f>
        <v/>
      </c>
      <c r="C2158">
        <f>INDEX(resultados!$A$2:$ZZ$2290, 2152, MATCH($B$3, resultados!$A$1:$ZZ$1, 0))</f>
        <v/>
      </c>
    </row>
    <row r="2159">
      <c r="A2159">
        <f>INDEX(resultados!$A$2:$ZZ$2290, 2153, MATCH($B$1, resultados!$A$1:$ZZ$1, 0))</f>
        <v/>
      </c>
      <c r="B2159">
        <f>INDEX(resultados!$A$2:$ZZ$2290, 2153, MATCH($B$2, resultados!$A$1:$ZZ$1, 0))</f>
        <v/>
      </c>
      <c r="C2159">
        <f>INDEX(resultados!$A$2:$ZZ$2290, 2153, MATCH($B$3, resultados!$A$1:$ZZ$1, 0))</f>
        <v/>
      </c>
    </row>
    <row r="2160">
      <c r="A2160">
        <f>INDEX(resultados!$A$2:$ZZ$2290, 2154, MATCH($B$1, resultados!$A$1:$ZZ$1, 0))</f>
        <v/>
      </c>
      <c r="B2160">
        <f>INDEX(resultados!$A$2:$ZZ$2290, 2154, MATCH($B$2, resultados!$A$1:$ZZ$1, 0))</f>
        <v/>
      </c>
      <c r="C2160">
        <f>INDEX(resultados!$A$2:$ZZ$2290, 2154, MATCH($B$3, resultados!$A$1:$ZZ$1, 0))</f>
        <v/>
      </c>
    </row>
    <row r="2161">
      <c r="A2161">
        <f>INDEX(resultados!$A$2:$ZZ$2290, 2155, MATCH($B$1, resultados!$A$1:$ZZ$1, 0))</f>
        <v/>
      </c>
      <c r="B2161">
        <f>INDEX(resultados!$A$2:$ZZ$2290, 2155, MATCH($B$2, resultados!$A$1:$ZZ$1, 0))</f>
        <v/>
      </c>
      <c r="C2161">
        <f>INDEX(resultados!$A$2:$ZZ$2290, 2155, MATCH($B$3, resultados!$A$1:$ZZ$1, 0))</f>
        <v/>
      </c>
    </row>
    <row r="2162">
      <c r="A2162">
        <f>INDEX(resultados!$A$2:$ZZ$2290, 2156, MATCH($B$1, resultados!$A$1:$ZZ$1, 0))</f>
        <v/>
      </c>
      <c r="B2162">
        <f>INDEX(resultados!$A$2:$ZZ$2290, 2156, MATCH($B$2, resultados!$A$1:$ZZ$1, 0))</f>
        <v/>
      </c>
      <c r="C2162">
        <f>INDEX(resultados!$A$2:$ZZ$2290, 2156, MATCH($B$3, resultados!$A$1:$ZZ$1, 0))</f>
        <v/>
      </c>
    </row>
    <row r="2163">
      <c r="A2163">
        <f>INDEX(resultados!$A$2:$ZZ$2290, 2157, MATCH($B$1, resultados!$A$1:$ZZ$1, 0))</f>
        <v/>
      </c>
      <c r="B2163">
        <f>INDEX(resultados!$A$2:$ZZ$2290, 2157, MATCH($B$2, resultados!$A$1:$ZZ$1, 0))</f>
        <v/>
      </c>
      <c r="C2163">
        <f>INDEX(resultados!$A$2:$ZZ$2290, 2157, MATCH($B$3, resultados!$A$1:$ZZ$1, 0))</f>
        <v/>
      </c>
    </row>
    <row r="2164">
      <c r="A2164">
        <f>INDEX(resultados!$A$2:$ZZ$2290, 2158, MATCH($B$1, resultados!$A$1:$ZZ$1, 0))</f>
        <v/>
      </c>
      <c r="B2164">
        <f>INDEX(resultados!$A$2:$ZZ$2290, 2158, MATCH($B$2, resultados!$A$1:$ZZ$1, 0))</f>
        <v/>
      </c>
      <c r="C2164">
        <f>INDEX(resultados!$A$2:$ZZ$2290, 2158, MATCH($B$3, resultados!$A$1:$ZZ$1, 0))</f>
        <v/>
      </c>
    </row>
    <row r="2165">
      <c r="A2165">
        <f>INDEX(resultados!$A$2:$ZZ$2290, 2159, MATCH($B$1, resultados!$A$1:$ZZ$1, 0))</f>
        <v/>
      </c>
      <c r="B2165">
        <f>INDEX(resultados!$A$2:$ZZ$2290, 2159, MATCH($B$2, resultados!$A$1:$ZZ$1, 0))</f>
        <v/>
      </c>
      <c r="C2165">
        <f>INDEX(resultados!$A$2:$ZZ$2290, 2159, MATCH($B$3, resultados!$A$1:$ZZ$1, 0))</f>
        <v/>
      </c>
    </row>
    <row r="2166">
      <c r="A2166">
        <f>INDEX(resultados!$A$2:$ZZ$2290, 2160, MATCH($B$1, resultados!$A$1:$ZZ$1, 0))</f>
        <v/>
      </c>
      <c r="B2166">
        <f>INDEX(resultados!$A$2:$ZZ$2290, 2160, MATCH($B$2, resultados!$A$1:$ZZ$1, 0))</f>
        <v/>
      </c>
      <c r="C2166">
        <f>INDEX(resultados!$A$2:$ZZ$2290, 2160, MATCH($B$3, resultados!$A$1:$ZZ$1, 0))</f>
        <v/>
      </c>
    </row>
    <row r="2167">
      <c r="A2167">
        <f>INDEX(resultados!$A$2:$ZZ$2290, 2161, MATCH($B$1, resultados!$A$1:$ZZ$1, 0))</f>
        <v/>
      </c>
      <c r="B2167">
        <f>INDEX(resultados!$A$2:$ZZ$2290, 2161, MATCH($B$2, resultados!$A$1:$ZZ$1, 0))</f>
        <v/>
      </c>
      <c r="C2167">
        <f>INDEX(resultados!$A$2:$ZZ$2290, 2161, MATCH($B$3, resultados!$A$1:$ZZ$1, 0))</f>
        <v/>
      </c>
    </row>
    <row r="2168">
      <c r="A2168">
        <f>INDEX(resultados!$A$2:$ZZ$2290, 2162, MATCH($B$1, resultados!$A$1:$ZZ$1, 0))</f>
        <v/>
      </c>
      <c r="B2168">
        <f>INDEX(resultados!$A$2:$ZZ$2290, 2162, MATCH($B$2, resultados!$A$1:$ZZ$1, 0))</f>
        <v/>
      </c>
      <c r="C2168">
        <f>INDEX(resultados!$A$2:$ZZ$2290, 2162, MATCH($B$3, resultados!$A$1:$ZZ$1, 0))</f>
        <v/>
      </c>
    </row>
    <row r="2169">
      <c r="A2169">
        <f>INDEX(resultados!$A$2:$ZZ$2290, 2163, MATCH($B$1, resultados!$A$1:$ZZ$1, 0))</f>
        <v/>
      </c>
      <c r="B2169">
        <f>INDEX(resultados!$A$2:$ZZ$2290, 2163, MATCH($B$2, resultados!$A$1:$ZZ$1, 0))</f>
        <v/>
      </c>
      <c r="C2169">
        <f>INDEX(resultados!$A$2:$ZZ$2290, 2163, MATCH($B$3, resultados!$A$1:$ZZ$1, 0))</f>
        <v/>
      </c>
    </row>
    <row r="2170">
      <c r="A2170">
        <f>INDEX(resultados!$A$2:$ZZ$2290, 2164, MATCH($B$1, resultados!$A$1:$ZZ$1, 0))</f>
        <v/>
      </c>
      <c r="B2170">
        <f>INDEX(resultados!$A$2:$ZZ$2290, 2164, MATCH($B$2, resultados!$A$1:$ZZ$1, 0))</f>
        <v/>
      </c>
      <c r="C2170">
        <f>INDEX(resultados!$A$2:$ZZ$2290, 2164, MATCH($B$3, resultados!$A$1:$ZZ$1, 0))</f>
        <v/>
      </c>
    </row>
    <row r="2171">
      <c r="A2171">
        <f>INDEX(resultados!$A$2:$ZZ$2290, 2165, MATCH($B$1, resultados!$A$1:$ZZ$1, 0))</f>
        <v/>
      </c>
      <c r="B2171">
        <f>INDEX(resultados!$A$2:$ZZ$2290, 2165, MATCH($B$2, resultados!$A$1:$ZZ$1, 0))</f>
        <v/>
      </c>
      <c r="C2171">
        <f>INDEX(resultados!$A$2:$ZZ$2290, 2165, MATCH($B$3, resultados!$A$1:$ZZ$1, 0))</f>
        <v/>
      </c>
    </row>
    <row r="2172">
      <c r="A2172">
        <f>INDEX(resultados!$A$2:$ZZ$2290, 2166, MATCH($B$1, resultados!$A$1:$ZZ$1, 0))</f>
        <v/>
      </c>
      <c r="B2172">
        <f>INDEX(resultados!$A$2:$ZZ$2290, 2166, MATCH($B$2, resultados!$A$1:$ZZ$1, 0))</f>
        <v/>
      </c>
      <c r="C2172">
        <f>INDEX(resultados!$A$2:$ZZ$2290, 2166, MATCH($B$3, resultados!$A$1:$ZZ$1, 0))</f>
        <v/>
      </c>
    </row>
    <row r="2173">
      <c r="A2173">
        <f>INDEX(resultados!$A$2:$ZZ$2290, 2167, MATCH($B$1, resultados!$A$1:$ZZ$1, 0))</f>
        <v/>
      </c>
      <c r="B2173">
        <f>INDEX(resultados!$A$2:$ZZ$2290, 2167, MATCH($B$2, resultados!$A$1:$ZZ$1, 0))</f>
        <v/>
      </c>
      <c r="C2173">
        <f>INDEX(resultados!$A$2:$ZZ$2290, 2167, MATCH($B$3, resultados!$A$1:$ZZ$1, 0))</f>
        <v/>
      </c>
    </row>
    <row r="2174">
      <c r="A2174">
        <f>INDEX(resultados!$A$2:$ZZ$2290, 2168, MATCH($B$1, resultados!$A$1:$ZZ$1, 0))</f>
        <v/>
      </c>
      <c r="B2174">
        <f>INDEX(resultados!$A$2:$ZZ$2290, 2168, MATCH($B$2, resultados!$A$1:$ZZ$1, 0))</f>
        <v/>
      </c>
      <c r="C2174">
        <f>INDEX(resultados!$A$2:$ZZ$2290, 2168, MATCH($B$3, resultados!$A$1:$ZZ$1, 0))</f>
        <v/>
      </c>
    </row>
    <row r="2175">
      <c r="A2175">
        <f>INDEX(resultados!$A$2:$ZZ$2290, 2169, MATCH($B$1, resultados!$A$1:$ZZ$1, 0))</f>
        <v/>
      </c>
      <c r="B2175">
        <f>INDEX(resultados!$A$2:$ZZ$2290, 2169, MATCH($B$2, resultados!$A$1:$ZZ$1, 0))</f>
        <v/>
      </c>
      <c r="C2175">
        <f>INDEX(resultados!$A$2:$ZZ$2290, 2169, MATCH($B$3, resultados!$A$1:$ZZ$1, 0))</f>
        <v/>
      </c>
    </row>
    <row r="2176">
      <c r="A2176">
        <f>INDEX(resultados!$A$2:$ZZ$2290, 2170, MATCH($B$1, resultados!$A$1:$ZZ$1, 0))</f>
        <v/>
      </c>
      <c r="B2176">
        <f>INDEX(resultados!$A$2:$ZZ$2290, 2170, MATCH($B$2, resultados!$A$1:$ZZ$1, 0))</f>
        <v/>
      </c>
      <c r="C2176">
        <f>INDEX(resultados!$A$2:$ZZ$2290, 2170, MATCH($B$3, resultados!$A$1:$ZZ$1, 0))</f>
        <v/>
      </c>
    </row>
    <row r="2177">
      <c r="A2177">
        <f>INDEX(resultados!$A$2:$ZZ$2290, 2171, MATCH($B$1, resultados!$A$1:$ZZ$1, 0))</f>
        <v/>
      </c>
      <c r="B2177">
        <f>INDEX(resultados!$A$2:$ZZ$2290, 2171, MATCH($B$2, resultados!$A$1:$ZZ$1, 0))</f>
        <v/>
      </c>
      <c r="C2177">
        <f>INDEX(resultados!$A$2:$ZZ$2290, 2171, MATCH($B$3, resultados!$A$1:$ZZ$1, 0))</f>
        <v/>
      </c>
    </row>
    <row r="2178">
      <c r="A2178">
        <f>INDEX(resultados!$A$2:$ZZ$2290, 2172, MATCH($B$1, resultados!$A$1:$ZZ$1, 0))</f>
        <v/>
      </c>
      <c r="B2178">
        <f>INDEX(resultados!$A$2:$ZZ$2290, 2172, MATCH($B$2, resultados!$A$1:$ZZ$1, 0))</f>
        <v/>
      </c>
      <c r="C2178">
        <f>INDEX(resultados!$A$2:$ZZ$2290, 2172, MATCH($B$3, resultados!$A$1:$ZZ$1, 0))</f>
        <v/>
      </c>
    </row>
    <row r="2179">
      <c r="A2179">
        <f>INDEX(resultados!$A$2:$ZZ$2290, 2173, MATCH($B$1, resultados!$A$1:$ZZ$1, 0))</f>
        <v/>
      </c>
      <c r="B2179">
        <f>INDEX(resultados!$A$2:$ZZ$2290, 2173, MATCH($B$2, resultados!$A$1:$ZZ$1, 0))</f>
        <v/>
      </c>
      <c r="C2179">
        <f>INDEX(resultados!$A$2:$ZZ$2290, 2173, MATCH($B$3, resultados!$A$1:$ZZ$1, 0))</f>
        <v/>
      </c>
    </row>
    <row r="2180">
      <c r="A2180">
        <f>INDEX(resultados!$A$2:$ZZ$2290, 2174, MATCH($B$1, resultados!$A$1:$ZZ$1, 0))</f>
        <v/>
      </c>
      <c r="B2180">
        <f>INDEX(resultados!$A$2:$ZZ$2290, 2174, MATCH($B$2, resultados!$A$1:$ZZ$1, 0))</f>
        <v/>
      </c>
      <c r="C2180">
        <f>INDEX(resultados!$A$2:$ZZ$2290, 2174, MATCH($B$3, resultados!$A$1:$ZZ$1, 0))</f>
        <v/>
      </c>
    </row>
    <row r="2181">
      <c r="A2181">
        <f>INDEX(resultados!$A$2:$ZZ$2290, 2175, MATCH($B$1, resultados!$A$1:$ZZ$1, 0))</f>
        <v/>
      </c>
      <c r="B2181">
        <f>INDEX(resultados!$A$2:$ZZ$2290, 2175, MATCH($B$2, resultados!$A$1:$ZZ$1, 0))</f>
        <v/>
      </c>
      <c r="C2181">
        <f>INDEX(resultados!$A$2:$ZZ$2290, 2175, MATCH($B$3, resultados!$A$1:$ZZ$1, 0))</f>
        <v/>
      </c>
    </row>
    <row r="2182">
      <c r="A2182">
        <f>INDEX(resultados!$A$2:$ZZ$2290, 2176, MATCH($B$1, resultados!$A$1:$ZZ$1, 0))</f>
        <v/>
      </c>
      <c r="B2182">
        <f>INDEX(resultados!$A$2:$ZZ$2290, 2176, MATCH($B$2, resultados!$A$1:$ZZ$1, 0))</f>
        <v/>
      </c>
      <c r="C2182">
        <f>INDEX(resultados!$A$2:$ZZ$2290, 2176, MATCH($B$3, resultados!$A$1:$ZZ$1, 0))</f>
        <v/>
      </c>
    </row>
    <row r="2183">
      <c r="A2183">
        <f>INDEX(resultados!$A$2:$ZZ$2290, 2177, MATCH($B$1, resultados!$A$1:$ZZ$1, 0))</f>
        <v/>
      </c>
      <c r="B2183">
        <f>INDEX(resultados!$A$2:$ZZ$2290, 2177, MATCH($B$2, resultados!$A$1:$ZZ$1, 0))</f>
        <v/>
      </c>
      <c r="C2183">
        <f>INDEX(resultados!$A$2:$ZZ$2290, 2177, MATCH($B$3, resultados!$A$1:$ZZ$1, 0))</f>
        <v/>
      </c>
    </row>
    <row r="2184">
      <c r="A2184">
        <f>INDEX(resultados!$A$2:$ZZ$2290, 2178, MATCH($B$1, resultados!$A$1:$ZZ$1, 0))</f>
        <v/>
      </c>
      <c r="B2184">
        <f>INDEX(resultados!$A$2:$ZZ$2290, 2178, MATCH($B$2, resultados!$A$1:$ZZ$1, 0))</f>
        <v/>
      </c>
      <c r="C2184">
        <f>INDEX(resultados!$A$2:$ZZ$2290, 2178, MATCH($B$3, resultados!$A$1:$ZZ$1, 0))</f>
        <v/>
      </c>
    </row>
    <row r="2185">
      <c r="A2185">
        <f>INDEX(resultados!$A$2:$ZZ$2290, 2179, MATCH($B$1, resultados!$A$1:$ZZ$1, 0))</f>
        <v/>
      </c>
      <c r="B2185">
        <f>INDEX(resultados!$A$2:$ZZ$2290, 2179, MATCH($B$2, resultados!$A$1:$ZZ$1, 0))</f>
        <v/>
      </c>
      <c r="C2185">
        <f>INDEX(resultados!$A$2:$ZZ$2290, 2179, MATCH($B$3, resultados!$A$1:$ZZ$1, 0))</f>
        <v/>
      </c>
    </row>
    <row r="2186">
      <c r="A2186">
        <f>INDEX(resultados!$A$2:$ZZ$2290, 2180, MATCH($B$1, resultados!$A$1:$ZZ$1, 0))</f>
        <v/>
      </c>
      <c r="B2186">
        <f>INDEX(resultados!$A$2:$ZZ$2290, 2180, MATCH($B$2, resultados!$A$1:$ZZ$1, 0))</f>
        <v/>
      </c>
      <c r="C2186">
        <f>INDEX(resultados!$A$2:$ZZ$2290, 2180, MATCH($B$3, resultados!$A$1:$ZZ$1, 0))</f>
        <v/>
      </c>
    </row>
    <row r="2187">
      <c r="A2187">
        <f>INDEX(resultados!$A$2:$ZZ$2290, 2181, MATCH($B$1, resultados!$A$1:$ZZ$1, 0))</f>
        <v/>
      </c>
      <c r="B2187">
        <f>INDEX(resultados!$A$2:$ZZ$2290, 2181, MATCH($B$2, resultados!$A$1:$ZZ$1, 0))</f>
        <v/>
      </c>
      <c r="C2187">
        <f>INDEX(resultados!$A$2:$ZZ$2290, 2181, MATCH($B$3, resultados!$A$1:$ZZ$1, 0))</f>
        <v/>
      </c>
    </row>
    <row r="2188">
      <c r="A2188">
        <f>INDEX(resultados!$A$2:$ZZ$2290, 2182, MATCH($B$1, resultados!$A$1:$ZZ$1, 0))</f>
        <v/>
      </c>
      <c r="B2188">
        <f>INDEX(resultados!$A$2:$ZZ$2290, 2182, MATCH($B$2, resultados!$A$1:$ZZ$1, 0))</f>
        <v/>
      </c>
      <c r="C2188">
        <f>INDEX(resultados!$A$2:$ZZ$2290, 2182, MATCH($B$3, resultados!$A$1:$ZZ$1, 0))</f>
        <v/>
      </c>
    </row>
    <row r="2189">
      <c r="A2189">
        <f>INDEX(resultados!$A$2:$ZZ$2290, 2183, MATCH($B$1, resultados!$A$1:$ZZ$1, 0))</f>
        <v/>
      </c>
      <c r="B2189">
        <f>INDEX(resultados!$A$2:$ZZ$2290, 2183, MATCH($B$2, resultados!$A$1:$ZZ$1, 0))</f>
        <v/>
      </c>
      <c r="C2189">
        <f>INDEX(resultados!$A$2:$ZZ$2290, 2183, MATCH($B$3, resultados!$A$1:$ZZ$1, 0))</f>
        <v/>
      </c>
    </row>
    <row r="2190">
      <c r="A2190">
        <f>INDEX(resultados!$A$2:$ZZ$2290, 2184, MATCH($B$1, resultados!$A$1:$ZZ$1, 0))</f>
        <v/>
      </c>
      <c r="B2190">
        <f>INDEX(resultados!$A$2:$ZZ$2290, 2184, MATCH($B$2, resultados!$A$1:$ZZ$1, 0))</f>
        <v/>
      </c>
      <c r="C2190">
        <f>INDEX(resultados!$A$2:$ZZ$2290, 2184, MATCH($B$3, resultados!$A$1:$ZZ$1, 0))</f>
        <v/>
      </c>
    </row>
    <row r="2191">
      <c r="A2191">
        <f>INDEX(resultados!$A$2:$ZZ$2290, 2185, MATCH($B$1, resultados!$A$1:$ZZ$1, 0))</f>
        <v/>
      </c>
      <c r="B2191">
        <f>INDEX(resultados!$A$2:$ZZ$2290, 2185, MATCH($B$2, resultados!$A$1:$ZZ$1, 0))</f>
        <v/>
      </c>
      <c r="C2191">
        <f>INDEX(resultados!$A$2:$ZZ$2290, 2185, MATCH($B$3, resultados!$A$1:$ZZ$1, 0))</f>
        <v/>
      </c>
    </row>
    <row r="2192">
      <c r="A2192">
        <f>INDEX(resultados!$A$2:$ZZ$2290, 2186, MATCH($B$1, resultados!$A$1:$ZZ$1, 0))</f>
        <v/>
      </c>
      <c r="B2192">
        <f>INDEX(resultados!$A$2:$ZZ$2290, 2186, MATCH($B$2, resultados!$A$1:$ZZ$1, 0))</f>
        <v/>
      </c>
      <c r="C2192">
        <f>INDEX(resultados!$A$2:$ZZ$2290, 2186, MATCH($B$3, resultados!$A$1:$ZZ$1, 0))</f>
        <v/>
      </c>
    </row>
    <row r="2193">
      <c r="A2193">
        <f>INDEX(resultados!$A$2:$ZZ$2290, 2187, MATCH($B$1, resultados!$A$1:$ZZ$1, 0))</f>
        <v/>
      </c>
      <c r="B2193">
        <f>INDEX(resultados!$A$2:$ZZ$2290, 2187, MATCH($B$2, resultados!$A$1:$ZZ$1, 0))</f>
        <v/>
      </c>
      <c r="C2193">
        <f>INDEX(resultados!$A$2:$ZZ$2290, 2187, MATCH($B$3, resultados!$A$1:$ZZ$1, 0))</f>
        <v/>
      </c>
    </row>
    <row r="2194">
      <c r="A2194">
        <f>INDEX(resultados!$A$2:$ZZ$2290, 2188, MATCH($B$1, resultados!$A$1:$ZZ$1, 0))</f>
        <v/>
      </c>
      <c r="B2194">
        <f>INDEX(resultados!$A$2:$ZZ$2290, 2188, MATCH($B$2, resultados!$A$1:$ZZ$1, 0))</f>
        <v/>
      </c>
      <c r="C2194">
        <f>INDEX(resultados!$A$2:$ZZ$2290, 2188, MATCH($B$3, resultados!$A$1:$ZZ$1, 0))</f>
        <v/>
      </c>
    </row>
    <row r="2195">
      <c r="A2195">
        <f>INDEX(resultados!$A$2:$ZZ$2290, 2189, MATCH($B$1, resultados!$A$1:$ZZ$1, 0))</f>
        <v/>
      </c>
      <c r="B2195">
        <f>INDEX(resultados!$A$2:$ZZ$2290, 2189, MATCH($B$2, resultados!$A$1:$ZZ$1, 0))</f>
        <v/>
      </c>
      <c r="C2195">
        <f>INDEX(resultados!$A$2:$ZZ$2290, 2189, MATCH($B$3, resultados!$A$1:$ZZ$1, 0))</f>
        <v/>
      </c>
    </row>
    <row r="2196">
      <c r="A2196">
        <f>INDEX(resultados!$A$2:$ZZ$2290, 2190, MATCH($B$1, resultados!$A$1:$ZZ$1, 0))</f>
        <v/>
      </c>
      <c r="B2196">
        <f>INDEX(resultados!$A$2:$ZZ$2290, 2190, MATCH($B$2, resultados!$A$1:$ZZ$1, 0))</f>
        <v/>
      </c>
      <c r="C2196">
        <f>INDEX(resultados!$A$2:$ZZ$2290, 2190, MATCH($B$3, resultados!$A$1:$ZZ$1, 0))</f>
        <v/>
      </c>
    </row>
    <row r="2197">
      <c r="A2197">
        <f>INDEX(resultados!$A$2:$ZZ$2290, 2191, MATCH($B$1, resultados!$A$1:$ZZ$1, 0))</f>
        <v/>
      </c>
      <c r="B2197">
        <f>INDEX(resultados!$A$2:$ZZ$2290, 2191, MATCH($B$2, resultados!$A$1:$ZZ$1, 0))</f>
        <v/>
      </c>
      <c r="C2197">
        <f>INDEX(resultados!$A$2:$ZZ$2290, 2191, MATCH($B$3, resultados!$A$1:$ZZ$1, 0))</f>
        <v/>
      </c>
    </row>
    <row r="2198">
      <c r="A2198">
        <f>INDEX(resultados!$A$2:$ZZ$2290, 2192, MATCH($B$1, resultados!$A$1:$ZZ$1, 0))</f>
        <v/>
      </c>
      <c r="B2198">
        <f>INDEX(resultados!$A$2:$ZZ$2290, 2192, MATCH($B$2, resultados!$A$1:$ZZ$1, 0))</f>
        <v/>
      </c>
      <c r="C2198">
        <f>INDEX(resultados!$A$2:$ZZ$2290, 2192, MATCH($B$3, resultados!$A$1:$ZZ$1, 0))</f>
        <v/>
      </c>
    </row>
    <row r="2199">
      <c r="A2199">
        <f>INDEX(resultados!$A$2:$ZZ$2290, 2193, MATCH($B$1, resultados!$A$1:$ZZ$1, 0))</f>
        <v/>
      </c>
      <c r="B2199">
        <f>INDEX(resultados!$A$2:$ZZ$2290, 2193, MATCH($B$2, resultados!$A$1:$ZZ$1, 0))</f>
        <v/>
      </c>
      <c r="C2199">
        <f>INDEX(resultados!$A$2:$ZZ$2290, 2193, MATCH($B$3, resultados!$A$1:$ZZ$1, 0))</f>
        <v/>
      </c>
    </row>
    <row r="2200">
      <c r="A2200">
        <f>INDEX(resultados!$A$2:$ZZ$2290, 2194, MATCH($B$1, resultados!$A$1:$ZZ$1, 0))</f>
        <v/>
      </c>
      <c r="B2200">
        <f>INDEX(resultados!$A$2:$ZZ$2290, 2194, MATCH($B$2, resultados!$A$1:$ZZ$1, 0))</f>
        <v/>
      </c>
      <c r="C2200">
        <f>INDEX(resultados!$A$2:$ZZ$2290, 2194, MATCH($B$3, resultados!$A$1:$ZZ$1, 0))</f>
        <v/>
      </c>
    </row>
    <row r="2201">
      <c r="A2201">
        <f>INDEX(resultados!$A$2:$ZZ$2290, 2195, MATCH($B$1, resultados!$A$1:$ZZ$1, 0))</f>
        <v/>
      </c>
      <c r="B2201">
        <f>INDEX(resultados!$A$2:$ZZ$2290, 2195, MATCH($B$2, resultados!$A$1:$ZZ$1, 0))</f>
        <v/>
      </c>
      <c r="C2201">
        <f>INDEX(resultados!$A$2:$ZZ$2290, 2195, MATCH($B$3, resultados!$A$1:$ZZ$1, 0))</f>
        <v/>
      </c>
    </row>
    <row r="2202">
      <c r="A2202">
        <f>INDEX(resultados!$A$2:$ZZ$2290, 2196, MATCH($B$1, resultados!$A$1:$ZZ$1, 0))</f>
        <v/>
      </c>
      <c r="B2202">
        <f>INDEX(resultados!$A$2:$ZZ$2290, 2196, MATCH($B$2, resultados!$A$1:$ZZ$1, 0))</f>
        <v/>
      </c>
      <c r="C2202">
        <f>INDEX(resultados!$A$2:$ZZ$2290, 2196, MATCH($B$3, resultados!$A$1:$ZZ$1, 0))</f>
        <v/>
      </c>
    </row>
    <row r="2203">
      <c r="A2203">
        <f>INDEX(resultados!$A$2:$ZZ$2290, 2197, MATCH($B$1, resultados!$A$1:$ZZ$1, 0))</f>
        <v/>
      </c>
      <c r="B2203">
        <f>INDEX(resultados!$A$2:$ZZ$2290, 2197, MATCH($B$2, resultados!$A$1:$ZZ$1, 0))</f>
        <v/>
      </c>
      <c r="C2203">
        <f>INDEX(resultados!$A$2:$ZZ$2290, 2197, MATCH($B$3, resultados!$A$1:$ZZ$1, 0))</f>
        <v/>
      </c>
    </row>
    <row r="2204">
      <c r="A2204">
        <f>INDEX(resultados!$A$2:$ZZ$2290, 2198, MATCH($B$1, resultados!$A$1:$ZZ$1, 0))</f>
        <v/>
      </c>
      <c r="B2204">
        <f>INDEX(resultados!$A$2:$ZZ$2290, 2198, MATCH($B$2, resultados!$A$1:$ZZ$1, 0))</f>
        <v/>
      </c>
      <c r="C2204">
        <f>INDEX(resultados!$A$2:$ZZ$2290, 2198, MATCH($B$3, resultados!$A$1:$ZZ$1, 0))</f>
        <v/>
      </c>
    </row>
    <row r="2205">
      <c r="A2205">
        <f>INDEX(resultados!$A$2:$ZZ$2290, 2199, MATCH($B$1, resultados!$A$1:$ZZ$1, 0))</f>
        <v/>
      </c>
      <c r="B2205">
        <f>INDEX(resultados!$A$2:$ZZ$2290, 2199, MATCH($B$2, resultados!$A$1:$ZZ$1, 0))</f>
        <v/>
      </c>
      <c r="C2205">
        <f>INDEX(resultados!$A$2:$ZZ$2290, 2199, MATCH($B$3, resultados!$A$1:$ZZ$1, 0))</f>
        <v/>
      </c>
    </row>
    <row r="2206">
      <c r="A2206">
        <f>INDEX(resultados!$A$2:$ZZ$2290, 2200, MATCH($B$1, resultados!$A$1:$ZZ$1, 0))</f>
        <v/>
      </c>
      <c r="B2206">
        <f>INDEX(resultados!$A$2:$ZZ$2290, 2200, MATCH($B$2, resultados!$A$1:$ZZ$1, 0))</f>
        <v/>
      </c>
      <c r="C2206">
        <f>INDEX(resultados!$A$2:$ZZ$2290, 2200, MATCH($B$3, resultados!$A$1:$ZZ$1, 0))</f>
        <v/>
      </c>
    </row>
    <row r="2207">
      <c r="A2207">
        <f>INDEX(resultados!$A$2:$ZZ$2290, 2201, MATCH($B$1, resultados!$A$1:$ZZ$1, 0))</f>
        <v/>
      </c>
      <c r="B2207">
        <f>INDEX(resultados!$A$2:$ZZ$2290, 2201, MATCH($B$2, resultados!$A$1:$ZZ$1, 0))</f>
        <v/>
      </c>
      <c r="C2207">
        <f>INDEX(resultados!$A$2:$ZZ$2290, 2201, MATCH($B$3, resultados!$A$1:$ZZ$1, 0))</f>
        <v/>
      </c>
    </row>
    <row r="2208">
      <c r="A2208">
        <f>INDEX(resultados!$A$2:$ZZ$2290, 2202, MATCH($B$1, resultados!$A$1:$ZZ$1, 0))</f>
        <v/>
      </c>
      <c r="B2208">
        <f>INDEX(resultados!$A$2:$ZZ$2290, 2202, MATCH($B$2, resultados!$A$1:$ZZ$1, 0))</f>
        <v/>
      </c>
      <c r="C2208">
        <f>INDEX(resultados!$A$2:$ZZ$2290, 2202, MATCH($B$3, resultados!$A$1:$ZZ$1, 0))</f>
        <v/>
      </c>
    </row>
    <row r="2209">
      <c r="A2209">
        <f>INDEX(resultados!$A$2:$ZZ$2290, 2203, MATCH($B$1, resultados!$A$1:$ZZ$1, 0))</f>
        <v/>
      </c>
      <c r="B2209">
        <f>INDEX(resultados!$A$2:$ZZ$2290, 2203, MATCH($B$2, resultados!$A$1:$ZZ$1, 0))</f>
        <v/>
      </c>
      <c r="C2209">
        <f>INDEX(resultados!$A$2:$ZZ$2290, 2203, MATCH($B$3, resultados!$A$1:$ZZ$1, 0))</f>
        <v/>
      </c>
    </row>
    <row r="2210">
      <c r="A2210">
        <f>INDEX(resultados!$A$2:$ZZ$2290, 2204, MATCH($B$1, resultados!$A$1:$ZZ$1, 0))</f>
        <v/>
      </c>
      <c r="B2210">
        <f>INDEX(resultados!$A$2:$ZZ$2290, 2204, MATCH($B$2, resultados!$A$1:$ZZ$1, 0))</f>
        <v/>
      </c>
      <c r="C2210">
        <f>INDEX(resultados!$A$2:$ZZ$2290, 2204, MATCH($B$3, resultados!$A$1:$ZZ$1, 0))</f>
        <v/>
      </c>
    </row>
    <row r="2211">
      <c r="A2211">
        <f>INDEX(resultados!$A$2:$ZZ$2290, 2205, MATCH($B$1, resultados!$A$1:$ZZ$1, 0))</f>
        <v/>
      </c>
      <c r="B2211">
        <f>INDEX(resultados!$A$2:$ZZ$2290, 2205, MATCH($B$2, resultados!$A$1:$ZZ$1, 0))</f>
        <v/>
      </c>
      <c r="C2211">
        <f>INDEX(resultados!$A$2:$ZZ$2290, 2205, MATCH($B$3, resultados!$A$1:$ZZ$1, 0))</f>
        <v/>
      </c>
    </row>
    <row r="2212">
      <c r="A2212">
        <f>INDEX(resultados!$A$2:$ZZ$2290, 2206, MATCH($B$1, resultados!$A$1:$ZZ$1, 0))</f>
        <v/>
      </c>
      <c r="B2212">
        <f>INDEX(resultados!$A$2:$ZZ$2290, 2206, MATCH($B$2, resultados!$A$1:$ZZ$1, 0))</f>
        <v/>
      </c>
      <c r="C2212">
        <f>INDEX(resultados!$A$2:$ZZ$2290, 2206, MATCH($B$3, resultados!$A$1:$ZZ$1, 0))</f>
        <v/>
      </c>
    </row>
    <row r="2213">
      <c r="A2213">
        <f>INDEX(resultados!$A$2:$ZZ$2290, 2207, MATCH($B$1, resultados!$A$1:$ZZ$1, 0))</f>
        <v/>
      </c>
      <c r="B2213">
        <f>INDEX(resultados!$A$2:$ZZ$2290, 2207, MATCH($B$2, resultados!$A$1:$ZZ$1, 0))</f>
        <v/>
      </c>
      <c r="C2213">
        <f>INDEX(resultados!$A$2:$ZZ$2290, 2207, MATCH($B$3, resultados!$A$1:$ZZ$1, 0))</f>
        <v/>
      </c>
    </row>
    <row r="2214">
      <c r="A2214">
        <f>INDEX(resultados!$A$2:$ZZ$2290, 2208, MATCH($B$1, resultados!$A$1:$ZZ$1, 0))</f>
        <v/>
      </c>
      <c r="B2214">
        <f>INDEX(resultados!$A$2:$ZZ$2290, 2208, MATCH($B$2, resultados!$A$1:$ZZ$1, 0))</f>
        <v/>
      </c>
      <c r="C2214">
        <f>INDEX(resultados!$A$2:$ZZ$2290, 2208, MATCH($B$3, resultados!$A$1:$ZZ$1, 0))</f>
        <v/>
      </c>
    </row>
    <row r="2215">
      <c r="A2215">
        <f>INDEX(resultados!$A$2:$ZZ$2290, 2209, MATCH($B$1, resultados!$A$1:$ZZ$1, 0))</f>
        <v/>
      </c>
      <c r="B2215">
        <f>INDEX(resultados!$A$2:$ZZ$2290, 2209, MATCH($B$2, resultados!$A$1:$ZZ$1, 0))</f>
        <v/>
      </c>
      <c r="C2215">
        <f>INDEX(resultados!$A$2:$ZZ$2290, 2209, MATCH($B$3, resultados!$A$1:$ZZ$1, 0))</f>
        <v/>
      </c>
    </row>
    <row r="2216">
      <c r="A2216">
        <f>INDEX(resultados!$A$2:$ZZ$2290, 2210, MATCH($B$1, resultados!$A$1:$ZZ$1, 0))</f>
        <v/>
      </c>
      <c r="B2216">
        <f>INDEX(resultados!$A$2:$ZZ$2290, 2210, MATCH($B$2, resultados!$A$1:$ZZ$1, 0))</f>
        <v/>
      </c>
      <c r="C2216">
        <f>INDEX(resultados!$A$2:$ZZ$2290, 2210, MATCH($B$3, resultados!$A$1:$ZZ$1, 0))</f>
        <v/>
      </c>
    </row>
    <row r="2217">
      <c r="A2217">
        <f>INDEX(resultados!$A$2:$ZZ$2290, 2211, MATCH($B$1, resultados!$A$1:$ZZ$1, 0))</f>
        <v/>
      </c>
      <c r="B2217">
        <f>INDEX(resultados!$A$2:$ZZ$2290, 2211, MATCH($B$2, resultados!$A$1:$ZZ$1, 0))</f>
        <v/>
      </c>
      <c r="C2217">
        <f>INDEX(resultados!$A$2:$ZZ$2290, 2211, MATCH($B$3, resultados!$A$1:$ZZ$1, 0))</f>
        <v/>
      </c>
    </row>
    <row r="2218">
      <c r="A2218">
        <f>INDEX(resultados!$A$2:$ZZ$2290, 2212, MATCH($B$1, resultados!$A$1:$ZZ$1, 0))</f>
        <v/>
      </c>
      <c r="B2218">
        <f>INDEX(resultados!$A$2:$ZZ$2290, 2212, MATCH($B$2, resultados!$A$1:$ZZ$1, 0))</f>
        <v/>
      </c>
      <c r="C2218">
        <f>INDEX(resultados!$A$2:$ZZ$2290, 2212, MATCH($B$3, resultados!$A$1:$ZZ$1, 0))</f>
        <v/>
      </c>
    </row>
    <row r="2219">
      <c r="A2219">
        <f>INDEX(resultados!$A$2:$ZZ$2290, 2213, MATCH($B$1, resultados!$A$1:$ZZ$1, 0))</f>
        <v/>
      </c>
      <c r="B2219">
        <f>INDEX(resultados!$A$2:$ZZ$2290, 2213, MATCH($B$2, resultados!$A$1:$ZZ$1, 0))</f>
        <v/>
      </c>
      <c r="C2219">
        <f>INDEX(resultados!$A$2:$ZZ$2290, 2213, MATCH($B$3, resultados!$A$1:$ZZ$1, 0))</f>
        <v/>
      </c>
    </row>
    <row r="2220">
      <c r="A2220">
        <f>INDEX(resultados!$A$2:$ZZ$2290, 2214, MATCH($B$1, resultados!$A$1:$ZZ$1, 0))</f>
        <v/>
      </c>
      <c r="B2220">
        <f>INDEX(resultados!$A$2:$ZZ$2290, 2214, MATCH($B$2, resultados!$A$1:$ZZ$1, 0))</f>
        <v/>
      </c>
      <c r="C2220">
        <f>INDEX(resultados!$A$2:$ZZ$2290, 2214, MATCH($B$3, resultados!$A$1:$ZZ$1, 0))</f>
        <v/>
      </c>
    </row>
    <row r="2221">
      <c r="A2221">
        <f>INDEX(resultados!$A$2:$ZZ$2290, 2215, MATCH($B$1, resultados!$A$1:$ZZ$1, 0))</f>
        <v/>
      </c>
      <c r="B2221">
        <f>INDEX(resultados!$A$2:$ZZ$2290, 2215, MATCH($B$2, resultados!$A$1:$ZZ$1, 0))</f>
        <v/>
      </c>
      <c r="C2221">
        <f>INDEX(resultados!$A$2:$ZZ$2290, 2215, MATCH($B$3, resultados!$A$1:$ZZ$1, 0))</f>
        <v/>
      </c>
    </row>
    <row r="2222">
      <c r="A2222">
        <f>INDEX(resultados!$A$2:$ZZ$2290, 2216, MATCH($B$1, resultados!$A$1:$ZZ$1, 0))</f>
        <v/>
      </c>
      <c r="B2222">
        <f>INDEX(resultados!$A$2:$ZZ$2290, 2216, MATCH($B$2, resultados!$A$1:$ZZ$1, 0))</f>
        <v/>
      </c>
      <c r="C2222">
        <f>INDEX(resultados!$A$2:$ZZ$2290, 2216, MATCH($B$3, resultados!$A$1:$ZZ$1, 0))</f>
        <v/>
      </c>
    </row>
    <row r="2223">
      <c r="A2223">
        <f>INDEX(resultados!$A$2:$ZZ$2290, 2217, MATCH($B$1, resultados!$A$1:$ZZ$1, 0))</f>
        <v/>
      </c>
      <c r="B2223">
        <f>INDEX(resultados!$A$2:$ZZ$2290, 2217, MATCH($B$2, resultados!$A$1:$ZZ$1, 0))</f>
        <v/>
      </c>
      <c r="C2223">
        <f>INDEX(resultados!$A$2:$ZZ$2290, 2217, MATCH($B$3, resultados!$A$1:$ZZ$1, 0))</f>
        <v/>
      </c>
    </row>
    <row r="2224">
      <c r="A2224">
        <f>INDEX(resultados!$A$2:$ZZ$2290, 2218, MATCH($B$1, resultados!$A$1:$ZZ$1, 0))</f>
        <v/>
      </c>
      <c r="B2224">
        <f>INDEX(resultados!$A$2:$ZZ$2290, 2218, MATCH($B$2, resultados!$A$1:$ZZ$1, 0))</f>
        <v/>
      </c>
      <c r="C2224">
        <f>INDEX(resultados!$A$2:$ZZ$2290, 2218, MATCH($B$3, resultados!$A$1:$ZZ$1, 0))</f>
        <v/>
      </c>
    </row>
    <row r="2225">
      <c r="A2225">
        <f>INDEX(resultados!$A$2:$ZZ$2290, 2219, MATCH($B$1, resultados!$A$1:$ZZ$1, 0))</f>
        <v/>
      </c>
      <c r="B2225">
        <f>INDEX(resultados!$A$2:$ZZ$2290, 2219, MATCH($B$2, resultados!$A$1:$ZZ$1, 0))</f>
        <v/>
      </c>
      <c r="C2225">
        <f>INDEX(resultados!$A$2:$ZZ$2290, 2219, MATCH($B$3, resultados!$A$1:$ZZ$1, 0))</f>
        <v/>
      </c>
    </row>
    <row r="2226">
      <c r="A2226">
        <f>INDEX(resultados!$A$2:$ZZ$2290, 2220, MATCH($B$1, resultados!$A$1:$ZZ$1, 0))</f>
        <v/>
      </c>
      <c r="B2226">
        <f>INDEX(resultados!$A$2:$ZZ$2290, 2220, MATCH($B$2, resultados!$A$1:$ZZ$1, 0))</f>
        <v/>
      </c>
      <c r="C2226">
        <f>INDEX(resultados!$A$2:$ZZ$2290, 2220, MATCH($B$3, resultados!$A$1:$ZZ$1, 0))</f>
        <v/>
      </c>
    </row>
    <row r="2227">
      <c r="A2227">
        <f>INDEX(resultados!$A$2:$ZZ$2290, 2221, MATCH($B$1, resultados!$A$1:$ZZ$1, 0))</f>
        <v/>
      </c>
      <c r="B2227">
        <f>INDEX(resultados!$A$2:$ZZ$2290, 2221, MATCH($B$2, resultados!$A$1:$ZZ$1, 0))</f>
        <v/>
      </c>
      <c r="C2227">
        <f>INDEX(resultados!$A$2:$ZZ$2290, 2221, MATCH($B$3, resultados!$A$1:$ZZ$1, 0))</f>
        <v/>
      </c>
    </row>
    <row r="2228">
      <c r="A2228">
        <f>INDEX(resultados!$A$2:$ZZ$2290, 2222, MATCH($B$1, resultados!$A$1:$ZZ$1, 0))</f>
        <v/>
      </c>
      <c r="B2228">
        <f>INDEX(resultados!$A$2:$ZZ$2290, 2222, MATCH($B$2, resultados!$A$1:$ZZ$1, 0))</f>
        <v/>
      </c>
      <c r="C2228">
        <f>INDEX(resultados!$A$2:$ZZ$2290, 2222, MATCH($B$3, resultados!$A$1:$ZZ$1, 0))</f>
        <v/>
      </c>
    </row>
    <row r="2229">
      <c r="A2229">
        <f>INDEX(resultados!$A$2:$ZZ$2290, 2223, MATCH($B$1, resultados!$A$1:$ZZ$1, 0))</f>
        <v/>
      </c>
      <c r="B2229">
        <f>INDEX(resultados!$A$2:$ZZ$2290, 2223, MATCH($B$2, resultados!$A$1:$ZZ$1, 0))</f>
        <v/>
      </c>
      <c r="C2229">
        <f>INDEX(resultados!$A$2:$ZZ$2290, 2223, MATCH($B$3, resultados!$A$1:$ZZ$1, 0))</f>
        <v/>
      </c>
    </row>
    <row r="2230">
      <c r="A2230">
        <f>INDEX(resultados!$A$2:$ZZ$2290, 2224, MATCH($B$1, resultados!$A$1:$ZZ$1, 0))</f>
        <v/>
      </c>
      <c r="B2230">
        <f>INDEX(resultados!$A$2:$ZZ$2290, 2224, MATCH($B$2, resultados!$A$1:$ZZ$1, 0))</f>
        <v/>
      </c>
      <c r="C2230">
        <f>INDEX(resultados!$A$2:$ZZ$2290, 2224, MATCH($B$3, resultados!$A$1:$ZZ$1, 0))</f>
        <v/>
      </c>
    </row>
    <row r="2231">
      <c r="A2231">
        <f>INDEX(resultados!$A$2:$ZZ$2290, 2225, MATCH($B$1, resultados!$A$1:$ZZ$1, 0))</f>
        <v/>
      </c>
      <c r="B2231">
        <f>INDEX(resultados!$A$2:$ZZ$2290, 2225, MATCH($B$2, resultados!$A$1:$ZZ$1, 0))</f>
        <v/>
      </c>
      <c r="C2231">
        <f>INDEX(resultados!$A$2:$ZZ$2290, 2225, MATCH($B$3, resultados!$A$1:$ZZ$1, 0))</f>
        <v/>
      </c>
    </row>
    <row r="2232">
      <c r="A2232">
        <f>INDEX(resultados!$A$2:$ZZ$2290, 2226, MATCH($B$1, resultados!$A$1:$ZZ$1, 0))</f>
        <v/>
      </c>
      <c r="B2232">
        <f>INDEX(resultados!$A$2:$ZZ$2290, 2226, MATCH($B$2, resultados!$A$1:$ZZ$1, 0))</f>
        <v/>
      </c>
      <c r="C2232">
        <f>INDEX(resultados!$A$2:$ZZ$2290, 2226, MATCH($B$3, resultados!$A$1:$ZZ$1, 0))</f>
        <v/>
      </c>
    </row>
    <row r="2233">
      <c r="A2233">
        <f>INDEX(resultados!$A$2:$ZZ$2290, 2227, MATCH($B$1, resultados!$A$1:$ZZ$1, 0))</f>
        <v/>
      </c>
      <c r="B2233">
        <f>INDEX(resultados!$A$2:$ZZ$2290, 2227, MATCH($B$2, resultados!$A$1:$ZZ$1, 0))</f>
        <v/>
      </c>
      <c r="C2233">
        <f>INDEX(resultados!$A$2:$ZZ$2290, 2227, MATCH($B$3, resultados!$A$1:$ZZ$1, 0))</f>
        <v/>
      </c>
    </row>
    <row r="2234">
      <c r="A2234">
        <f>INDEX(resultados!$A$2:$ZZ$2290, 2228, MATCH($B$1, resultados!$A$1:$ZZ$1, 0))</f>
        <v/>
      </c>
      <c r="B2234">
        <f>INDEX(resultados!$A$2:$ZZ$2290, 2228, MATCH($B$2, resultados!$A$1:$ZZ$1, 0))</f>
        <v/>
      </c>
      <c r="C2234">
        <f>INDEX(resultados!$A$2:$ZZ$2290, 2228, MATCH($B$3, resultados!$A$1:$ZZ$1, 0))</f>
        <v/>
      </c>
    </row>
    <row r="2235">
      <c r="A2235">
        <f>INDEX(resultados!$A$2:$ZZ$2290, 2229, MATCH($B$1, resultados!$A$1:$ZZ$1, 0))</f>
        <v/>
      </c>
      <c r="B2235">
        <f>INDEX(resultados!$A$2:$ZZ$2290, 2229, MATCH($B$2, resultados!$A$1:$ZZ$1, 0))</f>
        <v/>
      </c>
      <c r="C2235">
        <f>INDEX(resultados!$A$2:$ZZ$2290, 2229, MATCH($B$3, resultados!$A$1:$ZZ$1, 0))</f>
        <v/>
      </c>
    </row>
    <row r="2236">
      <c r="A2236">
        <f>INDEX(resultados!$A$2:$ZZ$2290, 2230, MATCH($B$1, resultados!$A$1:$ZZ$1, 0))</f>
        <v/>
      </c>
      <c r="B2236">
        <f>INDEX(resultados!$A$2:$ZZ$2290, 2230, MATCH($B$2, resultados!$A$1:$ZZ$1, 0))</f>
        <v/>
      </c>
      <c r="C2236">
        <f>INDEX(resultados!$A$2:$ZZ$2290, 2230, MATCH($B$3, resultados!$A$1:$ZZ$1, 0))</f>
        <v/>
      </c>
    </row>
    <row r="2237">
      <c r="A2237">
        <f>INDEX(resultados!$A$2:$ZZ$2290, 2231, MATCH($B$1, resultados!$A$1:$ZZ$1, 0))</f>
        <v/>
      </c>
      <c r="B2237">
        <f>INDEX(resultados!$A$2:$ZZ$2290, 2231, MATCH($B$2, resultados!$A$1:$ZZ$1, 0))</f>
        <v/>
      </c>
      <c r="C2237">
        <f>INDEX(resultados!$A$2:$ZZ$2290, 2231, MATCH($B$3, resultados!$A$1:$ZZ$1, 0))</f>
        <v/>
      </c>
    </row>
    <row r="2238">
      <c r="A2238">
        <f>INDEX(resultados!$A$2:$ZZ$2290, 2232, MATCH($B$1, resultados!$A$1:$ZZ$1, 0))</f>
        <v/>
      </c>
      <c r="B2238">
        <f>INDEX(resultados!$A$2:$ZZ$2290, 2232, MATCH($B$2, resultados!$A$1:$ZZ$1, 0))</f>
        <v/>
      </c>
      <c r="C2238">
        <f>INDEX(resultados!$A$2:$ZZ$2290, 2232, MATCH($B$3, resultados!$A$1:$ZZ$1, 0))</f>
        <v/>
      </c>
    </row>
    <row r="2239">
      <c r="A2239">
        <f>INDEX(resultados!$A$2:$ZZ$2290, 2233, MATCH($B$1, resultados!$A$1:$ZZ$1, 0))</f>
        <v/>
      </c>
      <c r="B2239">
        <f>INDEX(resultados!$A$2:$ZZ$2290, 2233, MATCH($B$2, resultados!$A$1:$ZZ$1, 0))</f>
        <v/>
      </c>
      <c r="C2239">
        <f>INDEX(resultados!$A$2:$ZZ$2290, 2233, MATCH($B$3, resultados!$A$1:$ZZ$1, 0))</f>
        <v/>
      </c>
    </row>
    <row r="2240">
      <c r="A2240">
        <f>INDEX(resultados!$A$2:$ZZ$2290, 2234, MATCH($B$1, resultados!$A$1:$ZZ$1, 0))</f>
        <v/>
      </c>
      <c r="B2240">
        <f>INDEX(resultados!$A$2:$ZZ$2290, 2234, MATCH($B$2, resultados!$A$1:$ZZ$1, 0))</f>
        <v/>
      </c>
      <c r="C2240">
        <f>INDEX(resultados!$A$2:$ZZ$2290, 2234, MATCH($B$3, resultados!$A$1:$ZZ$1, 0))</f>
        <v/>
      </c>
    </row>
    <row r="2241">
      <c r="A2241">
        <f>INDEX(resultados!$A$2:$ZZ$2290, 2235, MATCH($B$1, resultados!$A$1:$ZZ$1, 0))</f>
        <v/>
      </c>
      <c r="B2241">
        <f>INDEX(resultados!$A$2:$ZZ$2290, 2235, MATCH($B$2, resultados!$A$1:$ZZ$1, 0))</f>
        <v/>
      </c>
      <c r="C2241">
        <f>INDEX(resultados!$A$2:$ZZ$2290, 2235, MATCH($B$3, resultados!$A$1:$ZZ$1, 0))</f>
        <v/>
      </c>
    </row>
    <row r="2242">
      <c r="A2242">
        <f>INDEX(resultados!$A$2:$ZZ$2290, 2236, MATCH($B$1, resultados!$A$1:$ZZ$1, 0))</f>
        <v/>
      </c>
      <c r="B2242">
        <f>INDEX(resultados!$A$2:$ZZ$2290, 2236, MATCH($B$2, resultados!$A$1:$ZZ$1, 0))</f>
        <v/>
      </c>
      <c r="C2242">
        <f>INDEX(resultados!$A$2:$ZZ$2290, 2236, MATCH($B$3, resultados!$A$1:$ZZ$1, 0))</f>
        <v/>
      </c>
    </row>
    <row r="2243">
      <c r="A2243">
        <f>INDEX(resultados!$A$2:$ZZ$2290, 2237, MATCH($B$1, resultados!$A$1:$ZZ$1, 0))</f>
        <v/>
      </c>
      <c r="B2243">
        <f>INDEX(resultados!$A$2:$ZZ$2290, 2237, MATCH($B$2, resultados!$A$1:$ZZ$1, 0))</f>
        <v/>
      </c>
      <c r="C2243">
        <f>INDEX(resultados!$A$2:$ZZ$2290, 2237, MATCH($B$3, resultados!$A$1:$ZZ$1, 0))</f>
        <v/>
      </c>
    </row>
    <row r="2244">
      <c r="A2244">
        <f>INDEX(resultados!$A$2:$ZZ$2290, 2238, MATCH($B$1, resultados!$A$1:$ZZ$1, 0))</f>
        <v/>
      </c>
      <c r="B2244">
        <f>INDEX(resultados!$A$2:$ZZ$2290, 2238, MATCH($B$2, resultados!$A$1:$ZZ$1, 0))</f>
        <v/>
      </c>
      <c r="C2244">
        <f>INDEX(resultados!$A$2:$ZZ$2290, 2238, MATCH($B$3, resultados!$A$1:$ZZ$1, 0))</f>
        <v/>
      </c>
    </row>
    <row r="2245">
      <c r="A2245">
        <f>INDEX(resultados!$A$2:$ZZ$2290, 2239, MATCH($B$1, resultados!$A$1:$ZZ$1, 0))</f>
        <v/>
      </c>
      <c r="B2245">
        <f>INDEX(resultados!$A$2:$ZZ$2290, 2239, MATCH($B$2, resultados!$A$1:$ZZ$1, 0))</f>
        <v/>
      </c>
      <c r="C2245">
        <f>INDEX(resultados!$A$2:$ZZ$2290, 2239, MATCH($B$3, resultados!$A$1:$ZZ$1, 0))</f>
        <v/>
      </c>
    </row>
    <row r="2246">
      <c r="A2246">
        <f>INDEX(resultados!$A$2:$ZZ$2290, 2240, MATCH($B$1, resultados!$A$1:$ZZ$1, 0))</f>
        <v/>
      </c>
      <c r="B2246">
        <f>INDEX(resultados!$A$2:$ZZ$2290, 2240, MATCH($B$2, resultados!$A$1:$ZZ$1, 0))</f>
        <v/>
      </c>
      <c r="C2246">
        <f>INDEX(resultados!$A$2:$ZZ$2290, 2240, MATCH($B$3, resultados!$A$1:$ZZ$1, 0))</f>
        <v/>
      </c>
    </row>
    <row r="2247">
      <c r="A2247">
        <f>INDEX(resultados!$A$2:$ZZ$2290, 2241, MATCH($B$1, resultados!$A$1:$ZZ$1, 0))</f>
        <v/>
      </c>
      <c r="B2247">
        <f>INDEX(resultados!$A$2:$ZZ$2290, 2241, MATCH($B$2, resultados!$A$1:$ZZ$1, 0))</f>
        <v/>
      </c>
      <c r="C2247">
        <f>INDEX(resultados!$A$2:$ZZ$2290, 2241, MATCH($B$3, resultados!$A$1:$ZZ$1, 0))</f>
        <v/>
      </c>
    </row>
    <row r="2248">
      <c r="A2248">
        <f>INDEX(resultados!$A$2:$ZZ$2290, 2242, MATCH($B$1, resultados!$A$1:$ZZ$1, 0))</f>
        <v/>
      </c>
      <c r="B2248">
        <f>INDEX(resultados!$A$2:$ZZ$2290, 2242, MATCH($B$2, resultados!$A$1:$ZZ$1, 0))</f>
        <v/>
      </c>
      <c r="C2248">
        <f>INDEX(resultados!$A$2:$ZZ$2290, 2242, MATCH($B$3, resultados!$A$1:$ZZ$1, 0))</f>
        <v/>
      </c>
    </row>
    <row r="2249">
      <c r="A2249">
        <f>INDEX(resultados!$A$2:$ZZ$2290, 2243, MATCH($B$1, resultados!$A$1:$ZZ$1, 0))</f>
        <v/>
      </c>
      <c r="B2249">
        <f>INDEX(resultados!$A$2:$ZZ$2290, 2243, MATCH($B$2, resultados!$A$1:$ZZ$1, 0))</f>
        <v/>
      </c>
      <c r="C2249">
        <f>INDEX(resultados!$A$2:$ZZ$2290, 2243, MATCH($B$3, resultados!$A$1:$ZZ$1, 0))</f>
        <v/>
      </c>
    </row>
    <row r="2250">
      <c r="A2250">
        <f>INDEX(resultados!$A$2:$ZZ$2290, 2244, MATCH($B$1, resultados!$A$1:$ZZ$1, 0))</f>
        <v/>
      </c>
      <c r="B2250">
        <f>INDEX(resultados!$A$2:$ZZ$2290, 2244, MATCH($B$2, resultados!$A$1:$ZZ$1, 0))</f>
        <v/>
      </c>
      <c r="C2250">
        <f>INDEX(resultados!$A$2:$ZZ$2290, 2244, MATCH($B$3, resultados!$A$1:$ZZ$1, 0))</f>
        <v/>
      </c>
    </row>
    <row r="2251">
      <c r="A2251">
        <f>INDEX(resultados!$A$2:$ZZ$2290, 2245, MATCH($B$1, resultados!$A$1:$ZZ$1, 0))</f>
        <v/>
      </c>
      <c r="B2251">
        <f>INDEX(resultados!$A$2:$ZZ$2290, 2245, MATCH($B$2, resultados!$A$1:$ZZ$1, 0))</f>
        <v/>
      </c>
      <c r="C2251">
        <f>INDEX(resultados!$A$2:$ZZ$2290, 2245, MATCH($B$3, resultados!$A$1:$ZZ$1, 0))</f>
        <v/>
      </c>
    </row>
    <row r="2252">
      <c r="A2252">
        <f>INDEX(resultados!$A$2:$ZZ$2290, 2246, MATCH($B$1, resultados!$A$1:$ZZ$1, 0))</f>
        <v/>
      </c>
      <c r="B2252">
        <f>INDEX(resultados!$A$2:$ZZ$2290, 2246, MATCH($B$2, resultados!$A$1:$ZZ$1, 0))</f>
        <v/>
      </c>
      <c r="C2252">
        <f>INDEX(resultados!$A$2:$ZZ$2290, 2246, MATCH($B$3, resultados!$A$1:$ZZ$1, 0))</f>
        <v/>
      </c>
    </row>
    <row r="2253">
      <c r="A2253">
        <f>INDEX(resultados!$A$2:$ZZ$2290, 2247, MATCH($B$1, resultados!$A$1:$ZZ$1, 0))</f>
        <v/>
      </c>
      <c r="B2253">
        <f>INDEX(resultados!$A$2:$ZZ$2290, 2247, MATCH($B$2, resultados!$A$1:$ZZ$1, 0))</f>
        <v/>
      </c>
      <c r="C2253">
        <f>INDEX(resultados!$A$2:$ZZ$2290, 2247, MATCH($B$3, resultados!$A$1:$ZZ$1, 0))</f>
        <v/>
      </c>
    </row>
    <row r="2254">
      <c r="A2254">
        <f>INDEX(resultados!$A$2:$ZZ$2290, 2248, MATCH($B$1, resultados!$A$1:$ZZ$1, 0))</f>
        <v/>
      </c>
      <c r="B2254">
        <f>INDEX(resultados!$A$2:$ZZ$2290, 2248, MATCH($B$2, resultados!$A$1:$ZZ$1, 0))</f>
        <v/>
      </c>
      <c r="C2254">
        <f>INDEX(resultados!$A$2:$ZZ$2290, 2248, MATCH($B$3, resultados!$A$1:$ZZ$1, 0))</f>
        <v/>
      </c>
    </row>
    <row r="2255">
      <c r="A2255">
        <f>INDEX(resultados!$A$2:$ZZ$2290, 2249, MATCH($B$1, resultados!$A$1:$ZZ$1, 0))</f>
        <v/>
      </c>
      <c r="B2255">
        <f>INDEX(resultados!$A$2:$ZZ$2290, 2249, MATCH($B$2, resultados!$A$1:$ZZ$1, 0))</f>
        <v/>
      </c>
      <c r="C2255">
        <f>INDEX(resultados!$A$2:$ZZ$2290, 2249, MATCH($B$3, resultados!$A$1:$ZZ$1, 0))</f>
        <v/>
      </c>
    </row>
    <row r="2256">
      <c r="A2256">
        <f>INDEX(resultados!$A$2:$ZZ$2290, 2250, MATCH($B$1, resultados!$A$1:$ZZ$1, 0))</f>
        <v/>
      </c>
      <c r="B2256">
        <f>INDEX(resultados!$A$2:$ZZ$2290, 2250, MATCH($B$2, resultados!$A$1:$ZZ$1, 0))</f>
        <v/>
      </c>
      <c r="C2256">
        <f>INDEX(resultados!$A$2:$ZZ$2290, 2250, MATCH($B$3, resultados!$A$1:$ZZ$1, 0))</f>
        <v/>
      </c>
    </row>
    <row r="2257">
      <c r="A2257">
        <f>INDEX(resultados!$A$2:$ZZ$2290, 2251, MATCH($B$1, resultados!$A$1:$ZZ$1, 0))</f>
        <v/>
      </c>
      <c r="B2257">
        <f>INDEX(resultados!$A$2:$ZZ$2290, 2251, MATCH($B$2, resultados!$A$1:$ZZ$1, 0))</f>
        <v/>
      </c>
      <c r="C2257">
        <f>INDEX(resultados!$A$2:$ZZ$2290, 2251, MATCH($B$3, resultados!$A$1:$ZZ$1, 0))</f>
        <v/>
      </c>
    </row>
    <row r="2258">
      <c r="A2258">
        <f>INDEX(resultados!$A$2:$ZZ$2290, 2252, MATCH($B$1, resultados!$A$1:$ZZ$1, 0))</f>
        <v/>
      </c>
      <c r="B2258">
        <f>INDEX(resultados!$A$2:$ZZ$2290, 2252, MATCH($B$2, resultados!$A$1:$ZZ$1, 0))</f>
        <v/>
      </c>
      <c r="C2258">
        <f>INDEX(resultados!$A$2:$ZZ$2290, 2252, MATCH($B$3, resultados!$A$1:$ZZ$1, 0))</f>
        <v/>
      </c>
    </row>
    <row r="2259">
      <c r="A2259">
        <f>INDEX(resultados!$A$2:$ZZ$2290, 2253, MATCH($B$1, resultados!$A$1:$ZZ$1, 0))</f>
        <v/>
      </c>
      <c r="B2259">
        <f>INDEX(resultados!$A$2:$ZZ$2290, 2253, MATCH($B$2, resultados!$A$1:$ZZ$1, 0))</f>
        <v/>
      </c>
      <c r="C2259">
        <f>INDEX(resultados!$A$2:$ZZ$2290, 2253, MATCH($B$3, resultados!$A$1:$ZZ$1, 0))</f>
        <v/>
      </c>
    </row>
    <row r="2260">
      <c r="A2260">
        <f>INDEX(resultados!$A$2:$ZZ$2290, 2254, MATCH($B$1, resultados!$A$1:$ZZ$1, 0))</f>
        <v/>
      </c>
      <c r="B2260">
        <f>INDEX(resultados!$A$2:$ZZ$2290, 2254, MATCH($B$2, resultados!$A$1:$ZZ$1, 0))</f>
        <v/>
      </c>
      <c r="C2260">
        <f>INDEX(resultados!$A$2:$ZZ$2290, 2254, MATCH($B$3, resultados!$A$1:$ZZ$1, 0))</f>
        <v/>
      </c>
    </row>
    <row r="2261">
      <c r="A2261">
        <f>INDEX(resultados!$A$2:$ZZ$2290, 2255, MATCH($B$1, resultados!$A$1:$ZZ$1, 0))</f>
        <v/>
      </c>
      <c r="B2261">
        <f>INDEX(resultados!$A$2:$ZZ$2290, 2255, MATCH($B$2, resultados!$A$1:$ZZ$1, 0))</f>
        <v/>
      </c>
      <c r="C2261">
        <f>INDEX(resultados!$A$2:$ZZ$2290, 2255, MATCH($B$3, resultados!$A$1:$ZZ$1, 0))</f>
        <v/>
      </c>
    </row>
    <row r="2262">
      <c r="A2262">
        <f>INDEX(resultados!$A$2:$ZZ$2290, 2256, MATCH($B$1, resultados!$A$1:$ZZ$1, 0))</f>
        <v/>
      </c>
      <c r="B2262">
        <f>INDEX(resultados!$A$2:$ZZ$2290, 2256, MATCH($B$2, resultados!$A$1:$ZZ$1, 0))</f>
        <v/>
      </c>
      <c r="C2262">
        <f>INDEX(resultados!$A$2:$ZZ$2290, 2256, MATCH($B$3, resultados!$A$1:$ZZ$1, 0))</f>
        <v/>
      </c>
    </row>
    <row r="2263">
      <c r="A2263">
        <f>INDEX(resultados!$A$2:$ZZ$2290, 2257, MATCH($B$1, resultados!$A$1:$ZZ$1, 0))</f>
        <v/>
      </c>
      <c r="B2263">
        <f>INDEX(resultados!$A$2:$ZZ$2290, 2257, MATCH($B$2, resultados!$A$1:$ZZ$1, 0))</f>
        <v/>
      </c>
      <c r="C2263">
        <f>INDEX(resultados!$A$2:$ZZ$2290, 2257, MATCH($B$3, resultados!$A$1:$ZZ$1, 0))</f>
        <v/>
      </c>
    </row>
    <row r="2264">
      <c r="A2264">
        <f>INDEX(resultados!$A$2:$ZZ$2290, 2258, MATCH($B$1, resultados!$A$1:$ZZ$1, 0))</f>
        <v/>
      </c>
      <c r="B2264">
        <f>INDEX(resultados!$A$2:$ZZ$2290, 2258, MATCH($B$2, resultados!$A$1:$ZZ$1, 0))</f>
        <v/>
      </c>
      <c r="C2264">
        <f>INDEX(resultados!$A$2:$ZZ$2290, 2258, MATCH($B$3, resultados!$A$1:$ZZ$1, 0))</f>
        <v/>
      </c>
    </row>
    <row r="2265">
      <c r="A2265">
        <f>INDEX(resultados!$A$2:$ZZ$2290, 2259, MATCH($B$1, resultados!$A$1:$ZZ$1, 0))</f>
        <v/>
      </c>
      <c r="B2265">
        <f>INDEX(resultados!$A$2:$ZZ$2290, 2259, MATCH($B$2, resultados!$A$1:$ZZ$1, 0))</f>
        <v/>
      </c>
      <c r="C2265">
        <f>INDEX(resultados!$A$2:$ZZ$2290, 2259, MATCH($B$3, resultados!$A$1:$ZZ$1, 0))</f>
        <v/>
      </c>
    </row>
    <row r="2266">
      <c r="A2266">
        <f>INDEX(resultados!$A$2:$ZZ$2290, 2260, MATCH($B$1, resultados!$A$1:$ZZ$1, 0))</f>
        <v/>
      </c>
      <c r="B2266">
        <f>INDEX(resultados!$A$2:$ZZ$2290, 2260, MATCH($B$2, resultados!$A$1:$ZZ$1, 0))</f>
        <v/>
      </c>
      <c r="C2266">
        <f>INDEX(resultados!$A$2:$ZZ$2290, 2260, MATCH($B$3, resultados!$A$1:$ZZ$1, 0))</f>
        <v/>
      </c>
    </row>
    <row r="2267">
      <c r="A2267">
        <f>INDEX(resultados!$A$2:$ZZ$2290, 2261, MATCH($B$1, resultados!$A$1:$ZZ$1, 0))</f>
        <v/>
      </c>
      <c r="B2267">
        <f>INDEX(resultados!$A$2:$ZZ$2290, 2261, MATCH($B$2, resultados!$A$1:$ZZ$1, 0))</f>
        <v/>
      </c>
      <c r="C2267">
        <f>INDEX(resultados!$A$2:$ZZ$2290, 2261, MATCH($B$3, resultados!$A$1:$ZZ$1, 0))</f>
        <v/>
      </c>
    </row>
    <row r="2268">
      <c r="A2268">
        <f>INDEX(resultados!$A$2:$ZZ$2290, 2262, MATCH($B$1, resultados!$A$1:$ZZ$1, 0))</f>
        <v/>
      </c>
      <c r="B2268">
        <f>INDEX(resultados!$A$2:$ZZ$2290, 2262, MATCH($B$2, resultados!$A$1:$ZZ$1, 0))</f>
        <v/>
      </c>
      <c r="C2268">
        <f>INDEX(resultados!$A$2:$ZZ$2290, 2262, MATCH($B$3, resultados!$A$1:$ZZ$1, 0))</f>
        <v/>
      </c>
    </row>
    <row r="2269">
      <c r="A2269">
        <f>INDEX(resultados!$A$2:$ZZ$2290, 2263, MATCH($B$1, resultados!$A$1:$ZZ$1, 0))</f>
        <v/>
      </c>
      <c r="B2269">
        <f>INDEX(resultados!$A$2:$ZZ$2290, 2263, MATCH($B$2, resultados!$A$1:$ZZ$1, 0))</f>
        <v/>
      </c>
      <c r="C2269">
        <f>INDEX(resultados!$A$2:$ZZ$2290, 2263, MATCH($B$3, resultados!$A$1:$ZZ$1, 0))</f>
        <v/>
      </c>
    </row>
    <row r="2270">
      <c r="A2270">
        <f>INDEX(resultados!$A$2:$ZZ$2290, 2264, MATCH($B$1, resultados!$A$1:$ZZ$1, 0))</f>
        <v/>
      </c>
      <c r="B2270">
        <f>INDEX(resultados!$A$2:$ZZ$2290, 2264, MATCH($B$2, resultados!$A$1:$ZZ$1, 0))</f>
        <v/>
      </c>
      <c r="C2270">
        <f>INDEX(resultados!$A$2:$ZZ$2290, 2264, MATCH($B$3, resultados!$A$1:$ZZ$1, 0))</f>
        <v/>
      </c>
    </row>
    <row r="2271">
      <c r="A2271">
        <f>INDEX(resultados!$A$2:$ZZ$2290, 2265, MATCH($B$1, resultados!$A$1:$ZZ$1, 0))</f>
        <v/>
      </c>
      <c r="B2271">
        <f>INDEX(resultados!$A$2:$ZZ$2290, 2265, MATCH($B$2, resultados!$A$1:$ZZ$1, 0))</f>
        <v/>
      </c>
      <c r="C2271">
        <f>INDEX(resultados!$A$2:$ZZ$2290, 2265, MATCH($B$3, resultados!$A$1:$ZZ$1, 0))</f>
        <v/>
      </c>
    </row>
    <row r="2272">
      <c r="A2272">
        <f>INDEX(resultados!$A$2:$ZZ$2290, 2266, MATCH($B$1, resultados!$A$1:$ZZ$1, 0))</f>
        <v/>
      </c>
      <c r="B2272">
        <f>INDEX(resultados!$A$2:$ZZ$2290, 2266, MATCH($B$2, resultados!$A$1:$ZZ$1, 0))</f>
        <v/>
      </c>
      <c r="C2272">
        <f>INDEX(resultados!$A$2:$ZZ$2290, 2266, MATCH($B$3, resultados!$A$1:$ZZ$1, 0))</f>
        <v/>
      </c>
    </row>
    <row r="2273">
      <c r="A2273">
        <f>INDEX(resultados!$A$2:$ZZ$2290, 2267, MATCH($B$1, resultados!$A$1:$ZZ$1, 0))</f>
        <v/>
      </c>
      <c r="B2273">
        <f>INDEX(resultados!$A$2:$ZZ$2290, 2267, MATCH($B$2, resultados!$A$1:$ZZ$1, 0))</f>
        <v/>
      </c>
      <c r="C2273">
        <f>INDEX(resultados!$A$2:$ZZ$2290, 2267, MATCH($B$3, resultados!$A$1:$ZZ$1, 0))</f>
        <v/>
      </c>
    </row>
    <row r="2274">
      <c r="A2274">
        <f>INDEX(resultados!$A$2:$ZZ$2290, 2268, MATCH($B$1, resultados!$A$1:$ZZ$1, 0))</f>
        <v/>
      </c>
      <c r="B2274">
        <f>INDEX(resultados!$A$2:$ZZ$2290, 2268, MATCH($B$2, resultados!$A$1:$ZZ$1, 0))</f>
        <v/>
      </c>
      <c r="C2274">
        <f>INDEX(resultados!$A$2:$ZZ$2290, 2268, MATCH($B$3, resultados!$A$1:$ZZ$1, 0))</f>
        <v/>
      </c>
    </row>
    <row r="2275">
      <c r="A2275">
        <f>INDEX(resultados!$A$2:$ZZ$2290, 2269, MATCH($B$1, resultados!$A$1:$ZZ$1, 0))</f>
        <v/>
      </c>
      <c r="B2275">
        <f>INDEX(resultados!$A$2:$ZZ$2290, 2269, MATCH($B$2, resultados!$A$1:$ZZ$1, 0))</f>
        <v/>
      </c>
      <c r="C2275">
        <f>INDEX(resultados!$A$2:$ZZ$2290, 2269, MATCH($B$3, resultados!$A$1:$ZZ$1, 0))</f>
        <v/>
      </c>
    </row>
    <row r="2276">
      <c r="A2276">
        <f>INDEX(resultados!$A$2:$ZZ$2290, 2270, MATCH($B$1, resultados!$A$1:$ZZ$1, 0))</f>
        <v/>
      </c>
      <c r="B2276">
        <f>INDEX(resultados!$A$2:$ZZ$2290, 2270, MATCH($B$2, resultados!$A$1:$ZZ$1, 0))</f>
        <v/>
      </c>
      <c r="C2276">
        <f>INDEX(resultados!$A$2:$ZZ$2290, 2270, MATCH($B$3, resultados!$A$1:$ZZ$1, 0))</f>
        <v/>
      </c>
    </row>
    <row r="2277">
      <c r="A2277">
        <f>INDEX(resultados!$A$2:$ZZ$2290, 2271, MATCH($B$1, resultados!$A$1:$ZZ$1, 0))</f>
        <v/>
      </c>
      <c r="B2277">
        <f>INDEX(resultados!$A$2:$ZZ$2290, 2271, MATCH($B$2, resultados!$A$1:$ZZ$1, 0))</f>
        <v/>
      </c>
      <c r="C2277">
        <f>INDEX(resultados!$A$2:$ZZ$2290, 2271, MATCH($B$3, resultados!$A$1:$ZZ$1, 0))</f>
        <v/>
      </c>
    </row>
    <row r="2278">
      <c r="A2278">
        <f>INDEX(resultados!$A$2:$ZZ$2290, 2272, MATCH($B$1, resultados!$A$1:$ZZ$1, 0))</f>
        <v/>
      </c>
      <c r="B2278">
        <f>INDEX(resultados!$A$2:$ZZ$2290, 2272, MATCH($B$2, resultados!$A$1:$ZZ$1, 0))</f>
        <v/>
      </c>
      <c r="C2278">
        <f>INDEX(resultados!$A$2:$ZZ$2290, 2272, MATCH($B$3, resultados!$A$1:$ZZ$1, 0))</f>
        <v/>
      </c>
    </row>
    <row r="2279">
      <c r="A2279">
        <f>INDEX(resultados!$A$2:$ZZ$2290, 2273, MATCH($B$1, resultados!$A$1:$ZZ$1, 0))</f>
        <v/>
      </c>
      <c r="B2279">
        <f>INDEX(resultados!$A$2:$ZZ$2290, 2273, MATCH($B$2, resultados!$A$1:$ZZ$1, 0))</f>
        <v/>
      </c>
      <c r="C2279">
        <f>INDEX(resultados!$A$2:$ZZ$2290, 2273, MATCH($B$3, resultados!$A$1:$ZZ$1, 0))</f>
        <v/>
      </c>
    </row>
    <row r="2280">
      <c r="A2280">
        <f>INDEX(resultados!$A$2:$ZZ$2290, 2274, MATCH($B$1, resultados!$A$1:$ZZ$1, 0))</f>
        <v/>
      </c>
      <c r="B2280">
        <f>INDEX(resultados!$A$2:$ZZ$2290, 2274, MATCH($B$2, resultados!$A$1:$ZZ$1, 0))</f>
        <v/>
      </c>
      <c r="C2280">
        <f>INDEX(resultados!$A$2:$ZZ$2290, 2274, MATCH($B$3, resultados!$A$1:$ZZ$1, 0))</f>
        <v/>
      </c>
    </row>
    <row r="2281">
      <c r="A2281">
        <f>INDEX(resultados!$A$2:$ZZ$2290, 2275, MATCH($B$1, resultados!$A$1:$ZZ$1, 0))</f>
        <v/>
      </c>
      <c r="B2281">
        <f>INDEX(resultados!$A$2:$ZZ$2290, 2275, MATCH($B$2, resultados!$A$1:$ZZ$1, 0))</f>
        <v/>
      </c>
      <c r="C2281">
        <f>INDEX(resultados!$A$2:$ZZ$2290, 2275, MATCH($B$3, resultados!$A$1:$ZZ$1, 0))</f>
        <v/>
      </c>
    </row>
    <row r="2282">
      <c r="A2282">
        <f>INDEX(resultados!$A$2:$ZZ$2290, 2276, MATCH($B$1, resultados!$A$1:$ZZ$1, 0))</f>
        <v/>
      </c>
      <c r="B2282">
        <f>INDEX(resultados!$A$2:$ZZ$2290, 2276, MATCH($B$2, resultados!$A$1:$ZZ$1, 0))</f>
        <v/>
      </c>
      <c r="C2282">
        <f>INDEX(resultados!$A$2:$ZZ$2290, 2276, MATCH($B$3, resultados!$A$1:$ZZ$1, 0))</f>
        <v/>
      </c>
    </row>
    <row r="2283">
      <c r="A2283">
        <f>INDEX(resultados!$A$2:$ZZ$2290, 2277, MATCH($B$1, resultados!$A$1:$ZZ$1, 0))</f>
        <v/>
      </c>
      <c r="B2283">
        <f>INDEX(resultados!$A$2:$ZZ$2290, 2277, MATCH($B$2, resultados!$A$1:$ZZ$1, 0))</f>
        <v/>
      </c>
      <c r="C2283">
        <f>INDEX(resultados!$A$2:$ZZ$2290, 2277, MATCH($B$3, resultados!$A$1:$ZZ$1, 0))</f>
        <v/>
      </c>
    </row>
    <row r="2284">
      <c r="A2284">
        <f>INDEX(resultados!$A$2:$ZZ$2290, 2278, MATCH($B$1, resultados!$A$1:$ZZ$1, 0))</f>
        <v/>
      </c>
      <c r="B2284">
        <f>INDEX(resultados!$A$2:$ZZ$2290, 2278, MATCH($B$2, resultados!$A$1:$ZZ$1, 0))</f>
        <v/>
      </c>
      <c r="C2284">
        <f>INDEX(resultados!$A$2:$ZZ$2290, 2278, MATCH($B$3, resultados!$A$1:$ZZ$1, 0))</f>
        <v/>
      </c>
    </row>
    <row r="2285">
      <c r="A2285">
        <f>INDEX(resultados!$A$2:$ZZ$2290, 2279, MATCH($B$1, resultados!$A$1:$ZZ$1, 0))</f>
        <v/>
      </c>
      <c r="B2285">
        <f>INDEX(resultados!$A$2:$ZZ$2290, 2279, MATCH($B$2, resultados!$A$1:$ZZ$1, 0))</f>
        <v/>
      </c>
      <c r="C2285">
        <f>INDEX(resultados!$A$2:$ZZ$2290, 2279, MATCH($B$3, resultados!$A$1:$ZZ$1, 0))</f>
        <v/>
      </c>
    </row>
    <row r="2286">
      <c r="A2286">
        <f>INDEX(resultados!$A$2:$ZZ$2290, 2280, MATCH($B$1, resultados!$A$1:$ZZ$1, 0))</f>
        <v/>
      </c>
      <c r="B2286">
        <f>INDEX(resultados!$A$2:$ZZ$2290, 2280, MATCH($B$2, resultados!$A$1:$ZZ$1, 0))</f>
        <v/>
      </c>
      <c r="C2286">
        <f>INDEX(resultados!$A$2:$ZZ$2290, 2280, MATCH($B$3, resultados!$A$1:$ZZ$1, 0))</f>
        <v/>
      </c>
    </row>
    <row r="2287">
      <c r="A2287">
        <f>INDEX(resultados!$A$2:$ZZ$2290, 2281, MATCH($B$1, resultados!$A$1:$ZZ$1, 0))</f>
        <v/>
      </c>
      <c r="B2287">
        <f>INDEX(resultados!$A$2:$ZZ$2290, 2281, MATCH($B$2, resultados!$A$1:$ZZ$1, 0))</f>
        <v/>
      </c>
      <c r="C2287">
        <f>INDEX(resultados!$A$2:$ZZ$2290, 2281, MATCH($B$3, resultados!$A$1:$ZZ$1, 0))</f>
        <v/>
      </c>
    </row>
    <row r="2288">
      <c r="A2288">
        <f>INDEX(resultados!$A$2:$ZZ$2290, 2282, MATCH($B$1, resultados!$A$1:$ZZ$1, 0))</f>
        <v/>
      </c>
      <c r="B2288">
        <f>INDEX(resultados!$A$2:$ZZ$2290, 2282, MATCH($B$2, resultados!$A$1:$ZZ$1, 0))</f>
        <v/>
      </c>
      <c r="C2288">
        <f>INDEX(resultados!$A$2:$ZZ$2290, 2282, MATCH($B$3, resultados!$A$1:$ZZ$1, 0))</f>
        <v/>
      </c>
    </row>
    <row r="2289">
      <c r="A2289">
        <f>INDEX(resultados!$A$2:$ZZ$2290, 2283, MATCH($B$1, resultados!$A$1:$ZZ$1, 0))</f>
        <v/>
      </c>
      <c r="B2289">
        <f>INDEX(resultados!$A$2:$ZZ$2290, 2283, MATCH($B$2, resultados!$A$1:$ZZ$1, 0))</f>
        <v/>
      </c>
      <c r="C2289">
        <f>INDEX(resultados!$A$2:$ZZ$2290, 2283, MATCH($B$3, resultados!$A$1:$ZZ$1, 0))</f>
        <v/>
      </c>
    </row>
    <row r="2290">
      <c r="A2290">
        <f>INDEX(resultados!$A$2:$ZZ$2290, 2284, MATCH($B$1, resultados!$A$1:$ZZ$1, 0))</f>
        <v/>
      </c>
      <c r="B2290">
        <f>INDEX(resultados!$A$2:$ZZ$2290, 2284, MATCH($B$2, resultados!$A$1:$ZZ$1, 0))</f>
        <v/>
      </c>
      <c r="C2290">
        <f>INDEX(resultados!$A$2:$ZZ$2290, 2284, MATCH($B$3, resultados!$A$1:$ZZ$1, 0))</f>
        <v/>
      </c>
    </row>
    <row r="2291">
      <c r="A2291">
        <f>INDEX(resultados!$A$2:$ZZ$2290, 2285, MATCH($B$1, resultados!$A$1:$ZZ$1, 0))</f>
        <v/>
      </c>
      <c r="B2291">
        <f>INDEX(resultados!$A$2:$ZZ$2290, 2285, MATCH($B$2, resultados!$A$1:$ZZ$1, 0))</f>
        <v/>
      </c>
      <c r="C2291">
        <f>INDEX(resultados!$A$2:$ZZ$2290, 2285, MATCH($B$3, resultados!$A$1:$ZZ$1, 0))</f>
        <v/>
      </c>
    </row>
    <row r="2292">
      <c r="A2292">
        <f>INDEX(resultados!$A$2:$ZZ$2290, 2286, MATCH($B$1, resultados!$A$1:$ZZ$1, 0))</f>
        <v/>
      </c>
      <c r="B2292">
        <f>INDEX(resultados!$A$2:$ZZ$2290, 2286, MATCH($B$2, resultados!$A$1:$ZZ$1, 0))</f>
        <v/>
      </c>
      <c r="C2292">
        <f>INDEX(resultados!$A$2:$ZZ$2290, 2286, MATCH($B$3, resultados!$A$1:$ZZ$1, 0))</f>
        <v/>
      </c>
    </row>
    <row r="2293">
      <c r="A2293">
        <f>INDEX(resultados!$A$2:$ZZ$2290, 2287, MATCH($B$1, resultados!$A$1:$ZZ$1, 0))</f>
        <v/>
      </c>
      <c r="B2293">
        <f>INDEX(resultados!$A$2:$ZZ$2290, 2287, MATCH($B$2, resultados!$A$1:$ZZ$1, 0))</f>
        <v/>
      </c>
      <c r="C2293">
        <f>INDEX(resultados!$A$2:$ZZ$2290, 2287, MATCH($B$3, resultados!$A$1:$ZZ$1, 0))</f>
        <v/>
      </c>
    </row>
    <row r="2294">
      <c r="A2294">
        <f>INDEX(resultados!$A$2:$ZZ$2290, 2288, MATCH($B$1, resultados!$A$1:$ZZ$1, 0))</f>
        <v/>
      </c>
      <c r="B2294">
        <f>INDEX(resultados!$A$2:$ZZ$2290, 2288, MATCH($B$2, resultados!$A$1:$ZZ$1, 0))</f>
        <v/>
      </c>
      <c r="C2294">
        <f>INDEX(resultados!$A$2:$ZZ$2290, 2288, MATCH($B$3, resultados!$A$1:$ZZ$1, 0))</f>
        <v/>
      </c>
    </row>
    <row r="2295">
      <c r="A2295">
        <f>INDEX(resultados!$A$2:$ZZ$2290, 2289, MATCH($B$1, resultados!$A$1:$ZZ$1, 0))</f>
        <v/>
      </c>
      <c r="B2295">
        <f>INDEX(resultados!$A$2:$ZZ$2290, 2289, MATCH($B$2, resultados!$A$1:$ZZ$1, 0))</f>
        <v/>
      </c>
      <c r="C2295">
        <f>INDEX(resultados!$A$2:$ZZ$2290, 2289,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6.0918</v>
      </c>
      <c r="E2" t="n">
        <v>16.42</v>
      </c>
      <c r="F2" t="n">
        <v>8.789999999999999</v>
      </c>
      <c r="G2" t="n">
        <v>5.12</v>
      </c>
      <c r="H2" t="n">
        <v>0.07000000000000001</v>
      </c>
      <c r="I2" t="n">
        <v>103</v>
      </c>
      <c r="J2" t="n">
        <v>242.64</v>
      </c>
      <c r="K2" t="n">
        <v>58.47</v>
      </c>
      <c r="L2" t="n">
        <v>1</v>
      </c>
      <c r="M2" t="n">
        <v>101</v>
      </c>
      <c r="N2" t="n">
        <v>58.17</v>
      </c>
      <c r="O2" t="n">
        <v>30160.1</v>
      </c>
      <c r="P2" t="n">
        <v>141.39</v>
      </c>
      <c r="Q2" t="n">
        <v>204.31</v>
      </c>
      <c r="R2" t="n">
        <v>87.48</v>
      </c>
      <c r="S2" t="n">
        <v>17.37</v>
      </c>
      <c r="T2" t="n">
        <v>32466.23</v>
      </c>
      <c r="U2" t="n">
        <v>0.2</v>
      </c>
      <c r="V2" t="n">
        <v>0.58</v>
      </c>
      <c r="W2" t="n">
        <v>1.3</v>
      </c>
      <c r="X2" t="n">
        <v>2.1</v>
      </c>
      <c r="Y2" t="n">
        <v>1</v>
      </c>
      <c r="Z2" t="n">
        <v>10</v>
      </c>
      <c r="AA2" t="n">
        <v>194.0658851753826</v>
      </c>
      <c r="AB2" t="n">
        <v>265.5295056794443</v>
      </c>
      <c r="AC2" t="n">
        <v>240.1877423304775</v>
      </c>
      <c r="AD2" t="n">
        <v>194065.8851753826</v>
      </c>
      <c r="AE2" t="n">
        <v>265529.5056794443</v>
      </c>
      <c r="AF2" t="n">
        <v>3.355467412021266e-06</v>
      </c>
      <c r="AG2" t="n">
        <v>0.6841666666666667</v>
      </c>
      <c r="AH2" t="n">
        <v>240187.7423304775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6.8253</v>
      </c>
      <c r="E3" t="n">
        <v>14.65</v>
      </c>
      <c r="F3" t="n">
        <v>8.26</v>
      </c>
      <c r="G3" t="n">
        <v>6.44</v>
      </c>
      <c r="H3" t="n">
        <v>0.09</v>
      </c>
      <c r="I3" t="n">
        <v>77</v>
      </c>
      <c r="J3" t="n">
        <v>243.08</v>
      </c>
      <c r="K3" t="n">
        <v>58.47</v>
      </c>
      <c r="L3" t="n">
        <v>1.25</v>
      </c>
      <c r="M3" t="n">
        <v>75</v>
      </c>
      <c r="N3" t="n">
        <v>58.36</v>
      </c>
      <c r="O3" t="n">
        <v>30214.33</v>
      </c>
      <c r="P3" t="n">
        <v>132.64</v>
      </c>
      <c r="Q3" t="n">
        <v>204.23</v>
      </c>
      <c r="R3" t="n">
        <v>70.56999999999999</v>
      </c>
      <c r="S3" t="n">
        <v>17.37</v>
      </c>
      <c r="T3" t="n">
        <v>24140.52</v>
      </c>
      <c r="U3" t="n">
        <v>0.25</v>
      </c>
      <c r="V3" t="n">
        <v>0.62</v>
      </c>
      <c r="W3" t="n">
        <v>1.27</v>
      </c>
      <c r="X3" t="n">
        <v>1.56</v>
      </c>
      <c r="Y3" t="n">
        <v>1</v>
      </c>
      <c r="Z3" t="n">
        <v>10</v>
      </c>
      <c r="AA3" t="n">
        <v>163.1188086304894</v>
      </c>
      <c r="AB3" t="n">
        <v>223.1863502620827</v>
      </c>
      <c r="AC3" t="n">
        <v>201.8857582371437</v>
      </c>
      <c r="AD3" t="n">
        <v>163118.8086304895</v>
      </c>
      <c r="AE3" t="n">
        <v>223186.3502620827</v>
      </c>
      <c r="AF3" t="n">
        <v>3.75949173105958e-06</v>
      </c>
      <c r="AG3" t="n">
        <v>0.6104166666666667</v>
      </c>
      <c r="AH3" t="n">
        <v>201885.7582371437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7.3505</v>
      </c>
      <c r="E4" t="n">
        <v>13.6</v>
      </c>
      <c r="F4" t="n">
        <v>7.92</v>
      </c>
      <c r="G4" t="n">
        <v>7.66</v>
      </c>
      <c r="H4" t="n">
        <v>0.11</v>
      </c>
      <c r="I4" t="n">
        <v>62</v>
      </c>
      <c r="J4" t="n">
        <v>243.52</v>
      </c>
      <c r="K4" t="n">
        <v>58.47</v>
      </c>
      <c r="L4" t="n">
        <v>1.5</v>
      </c>
      <c r="M4" t="n">
        <v>60</v>
      </c>
      <c r="N4" t="n">
        <v>58.55</v>
      </c>
      <c r="O4" t="n">
        <v>30268.64</v>
      </c>
      <c r="P4" t="n">
        <v>127.09</v>
      </c>
      <c r="Q4" t="n">
        <v>204.24</v>
      </c>
      <c r="R4" t="n">
        <v>60.1</v>
      </c>
      <c r="S4" t="n">
        <v>17.37</v>
      </c>
      <c r="T4" t="n">
        <v>18980.88</v>
      </c>
      <c r="U4" t="n">
        <v>0.29</v>
      </c>
      <c r="V4" t="n">
        <v>0.65</v>
      </c>
      <c r="W4" t="n">
        <v>1.23</v>
      </c>
      <c r="X4" t="n">
        <v>1.23</v>
      </c>
      <c r="Y4" t="n">
        <v>1</v>
      </c>
      <c r="Z4" t="n">
        <v>10</v>
      </c>
      <c r="AA4" t="n">
        <v>145.5074953502111</v>
      </c>
      <c r="AB4" t="n">
        <v>199.0897744757109</v>
      </c>
      <c r="AC4" t="n">
        <v>180.088925824059</v>
      </c>
      <c r="AD4" t="n">
        <v>145507.4953502111</v>
      </c>
      <c r="AE4" t="n">
        <v>199089.7744757109</v>
      </c>
      <c r="AF4" t="n">
        <v>4.048780854929958e-06</v>
      </c>
      <c r="AG4" t="n">
        <v>0.5666666666666667</v>
      </c>
      <c r="AH4" t="n">
        <v>180088.925824059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7.7376</v>
      </c>
      <c r="E5" t="n">
        <v>12.92</v>
      </c>
      <c r="F5" t="n">
        <v>7.71</v>
      </c>
      <c r="G5" t="n">
        <v>8.9</v>
      </c>
      <c r="H5" t="n">
        <v>0.13</v>
      </c>
      <c r="I5" t="n">
        <v>52</v>
      </c>
      <c r="J5" t="n">
        <v>243.96</v>
      </c>
      <c r="K5" t="n">
        <v>58.47</v>
      </c>
      <c r="L5" t="n">
        <v>1.75</v>
      </c>
      <c r="M5" t="n">
        <v>50</v>
      </c>
      <c r="N5" t="n">
        <v>58.74</v>
      </c>
      <c r="O5" t="n">
        <v>30323.01</v>
      </c>
      <c r="P5" t="n">
        <v>123.63</v>
      </c>
      <c r="Q5" t="n">
        <v>204.19</v>
      </c>
      <c r="R5" t="n">
        <v>53.78</v>
      </c>
      <c r="S5" t="n">
        <v>17.37</v>
      </c>
      <c r="T5" t="n">
        <v>15871.45</v>
      </c>
      <c r="U5" t="n">
        <v>0.32</v>
      </c>
      <c r="V5" t="n">
        <v>0.66</v>
      </c>
      <c r="W5" t="n">
        <v>1.21</v>
      </c>
      <c r="X5" t="n">
        <v>1.02</v>
      </c>
      <c r="Y5" t="n">
        <v>1</v>
      </c>
      <c r="Z5" t="n">
        <v>10</v>
      </c>
      <c r="AA5" t="n">
        <v>134.7202106031669</v>
      </c>
      <c r="AB5" t="n">
        <v>184.330135583397</v>
      </c>
      <c r="AC5" t="n">
        <v>166.7379261523394</v>
      </c>
      <c r="AD5" t="n">
        <v>134720.2106031669</v>
      </c>
      <c r="AE5" t="n">
        <v>184330.135583397</v>
      </c>
      <c r="AF5" t="n">
        <v>4.26200214177349e-06</v>
      </c>
      <c r="AG5" t="n">
        <v>0.5383333333333333</v>
      </c>
      <c r="AH5" t="n">
        <v>166737.9261523394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8.0221</v>
      </c>
      <c r="E6" t="n">
        <v>12.47</v>
      </c>
      <c r="F6" t="n">
        <v>7.58</v>
      </c>
      <c r="G6" t="n">
        <v>10.11</v>
      </c>
      <c r="H6" t="n">
        <v>0.15</v>
      </c>
      <c r="I6" t="n">
        <v>45</v>
      </c>
      <c r="J6" t="n">
        <v>244.41</v>
      </c>
      <c r="K6" t="n">
        <v>58.47</v>
      </c>
      <c r="L6" t="n">
        <v>2</v>
      </c>
      <c r="M6" t="n">
        <v>43</v>
      </c>
      <c r="N6" t="n">
        <v>58.93</v>
      </c>
      <c r="O6" t="n">
        <v>30377.45</v>
      </c>
      <c r="P6" t="n">
        <v>121.46</v>
      </c>
      <c r="Q6" t="n">
        <v>204.2</v>
      </c>
      <c r="R6" t="n">
        <v>49.46</v>
      </c>
      <c r="S6" t="n">
        <v>17.37</v>
      </c>
      <c r="T6" t="n">
        <v>13748.5</v>
      </c>
      <c r="U6" t="n">
        <v>0.35</v>
      </c>
      <c r="V6" t="n">
        <v>0.67</v>
      </c>
      <c r="W6" t="n">
        <v>1.21</v>
      </c>
      <c r="X6" t="n">
        <v>0.89</v>
      </c>
      <c r="Y6" t="n">
        <v>1</v>
      </c>
      <c r="Z6" t="n">
        <v>10</v>
      </c>
      <c r="AA6" t="n">
        <v>127.8381512399865</v>
      </c>
      <c r="AB6" t="n">
        <v>174.9137983476671</v>
      </c>
      <c r="AC6" t="n">
        <v>158.2202709264723</v>
      </c>
      <c r="AD6" t="n">
        <v>127838.1512399865</v>
      </c>
      <c r="AE6" t="n">
        <v>174913.7983476671</v>
      </c>
      <c r="AF6" t="n">
        <v>4.418709597487737e-06</v>
      </c>
      <c r="AG6" t="n">
        <v>0.5195833333333334</v>
      </c>
      <c r="AH6" t="n">
        <v>158220.2709264723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8.293200000000001</v>
      </c>
      <c r="E7" t="n">
        <v>12.06</v>
      </c>
      <c r="F7" t="n">
        <v>7.46</v>
      </c>
      <c r="G7" t="n">
        <v>11.48</v>
      </c>
      <c r="H7" t="n">
        <v>0.16</v>
      </c>
      <c r="I7" t="n">
        <v>39</v>
      </c>
      <c r="J7" t="n">
        <v>244.85</v>
      </c>
      <c r="K7" t="n">
        <v>58.47</v>
      </c>
      <c r="L7" t="n">
        <v>2.25</v>
      </c>
      <c r="M7" t="n">
        <v>37</v>
      </c>
      <c r="N7" t="n">
        <v>59.12</v>
      </c>
      <c r="O7" t="n">
        <v>30431.96</v>
      </c>
      <c r="P7" t="n">
        <v>119.4</v>
      </c>
      <c r="Q7" t="n">
        <v>204.17</v>
      </c>
      <c r="R7" t="n">
        <v>45.62</v>
      </c>
      <c r="S7" t="n">
        <v>17.37</v>
      </c>
      <c r="T7" t="n">
        <v>11856.96</v>
      </c>
      <c r="U7" t="n">
        <v>0.38</v>
      </c>
      <c r="V7" t="n">
        <v>0.68</v>
      </c>
      <c r="W7" t="n">
        <v>1.2</v>
      </c>
      <c r="X7" t="n">
        <v>0.77</v>
      </c>
      <c r="Y7" t="n">
        <v>1</v>
      </c>
      <c r="Z7" t="n">
        <v>10</v>
      </c>
      <c r="AA7" t="n">
        <v>121.7400752753628</v>
      </c>
      <c r="AB7" t="n">
        <v>166.5701417847486</v>
      </c>
      <c r="AC7" t="n">
        <v>150.6729212355206</v>
      </c>
      <c r="AD7" t="n">
        <v>121740.0752753628</v>
      </c>
      <c r="AE7" t="n">
        <v>166570.1417847486</v>
      </c>
      <c r="AF7" t="n">
        <v>4.56803610449699e-06</v>
      </c>
      <c r="AG7" t="n">
        <v>0.5025000000000001</v>
      </c>
      <c r="AH7" t="n">
        <v>150672.9212355207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8.477600000000001</v>
      </c>
      <c r="E8" t="n">
        <v>11.8</v>
      </c>
      <c r="F8" t="n">
        <v>7.39</v>
      </c>
      <c r="G8" t="n">
        <v>12.66</v>
      </c>
      <c r="H8" t="n">
        <v>0.18</v>
      </c>
      <c r="I8" t="n">
        <v>35</v>
      </c>
      <c r="J8" t="n">
        <v>245.29</v>
      </c>
      <c r="K8" t="n">
        <v>58.47</v>
      </c>
      <c r="L8" t="n">
        <v>2.5</v>
      </c>
      <c r="M8" t="n">
        <v>33</v>
      </c>
      <c r="N8" t="n">
        <v>59.32</v>
      </c>
      <c r="O8" t="n">
        <v>30486.54</v>
      </c>
      <c r="P8" t="n">
        <v>118.08</v>
      </c>
      <c r="Q8" t="n">
        <v>204.16</v>
      </c>
      <c r="R8" t="n">
        <v>43.42</v>
      </c>
      <c r="S8" t="n">
        <v>17.37</v>
      </c>
      <c r="T8" t="n">
        <v>10776.21</v>
      </c>
      <c r="U8" t="n">
        <v>0.4</v>
      </c>
      <c r="V8" t="n">
        <v>0.6899999999999999</v>
      </c>
      <c r="W8" t="n">
        <v>1.2</v>
      </c>
      <c r="X8" t="n">
        <v>0.6899999999999999</v>
      </c>
      <c r="Y8" t="n">
        <v>1</v>
      </c>
      <c r="Z8" t="n">
        <v>10</v>
      </c>
      <c r="AA8" t="n">
        <v>117.824294069876</v>
      </c>
      <c r="AB8" t="n">
        <v>161.2123971873297</v>
      </c>
      <c r="AC8" t="n">
        <v>145.8265122628359</v>
      </c>
      <c r="AD8" t="n">
        <v>117824.294069876</v>
      </c>
      <c r="AE8" t="n">
        <v>161212.3971873297</v>
      </c>
      <c r="AF8" t="n">
        <v>4.669606771750794e-06</v>
      </c>
      <c r="AG8" t="n">
        <v>0.4916666666666667</v>
      </c>
      <c r="AH8" t="n">
        <v>145826.5122628359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8.6256</v>
      </c>
      <c r="E9" t="n">
        <v>11.59</v>
      </c>
      <c r="F9" t="n">
        <v>7.33</v>
      </c>
      <c r="G9" t="n">
        <v>13.73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117.04</v>
      </c>
      <c r="Q9" t="n">
        <v>204.16</v>
      </c>
      <c r="R9" t="n">
        <v>41.45</v>
      </c>
      <c r="S9" t="n">
        <v>17.37</v>
      </c>
      <c r="T9" t="n">
        <v>9806.629999999999</v>
      </c>
      <c r="U9" t="n">
        <v>0.42</v>
      </c>
      <c r="V9" t="n">
        <v>0.7</v>
      </c>
      <c r="W9" t="n">
        <v>1.19</v>
      </c>
      <c r="X9" t="n">
        <v>0.63</v>
      </c>
      <c r="Y9" t="n">
        <v>1</v>
      </c>
      <c r="Z9" t="n">
        <v>10</v>
      </c>
      <c r="AA9" t="n">
        <v>114.8709413512169</v>
      </c>
      <c r="AB9" t="n">
        <v>157.1714897049361</v>
      </c>
      <c r="AC9" t="n">
        <v>142.1712633191113</v>
      </c>
      <c r="AD9" t="n">
        <v>114870.9413512169</v>
      </c>
      <c r="AE9" t="n">
        <v>157171.489704936</v>
      </c>
      <c r="AF9" t="n">
        <v>4.751127697746255e-06</v>
      </c>
      <c r="AG9" t="n">
        <v>0.4829166666666667</v>
      </c>
      <c r="AH9" t="n">
        <v>142171.2633191113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8.782400000000001</v>
      </c>
      <c r="E10" t="n">
        <v>11.39</v>
      </c>
      <c r="F10" t="n">
        <v>7.26</v>
      </c>
      <c r="G10" t="n">
        <v>15.02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115.9</v>
      </c>
      <c r="Q10" t="n">
        <v>204.17</v>
      </c>
      <c r="R10" t="n">
        <v>39.58</v>
      </c>
      <c r="S10" t="n">
        <v>17.37</v>
      </c>
      <c r="T10" t="n">
        <v>8887.73</v>
      </c>
      <c r="U10" t="n">
        <v>0.44</v>
      </c>
      <c r="V10" t="n">
        <v>0.7</v>
      </c>
      <c r="W10" t="n">
        <v>1.18</v>
      </c>
      <c r="X10" t="n">
        <v>0.57</v>
      </c>
      <c r="Y10" t="n">
        <v>1</v>
      </c>
      <c r="Z10" t="n">
        <v>10</v>
      </c>
      <c r="AA10" t="n">
        <v>111.8025167137147</v>
      </c>
      <c r="AB10" t="n">
        <v>152.9731357465666</v>
      </c>
      <c r="AC10" t="n">
        <v>138.3735943701005</v>
      </c>
      <c r="AD10" t="n">
        <v>111802.5167137147</v>
      </c>
      <c r="AE10" t="n">
        <v>152973.1357465665</v>
      </c>
      <c r="AF10" t="n">
        <v>4.837495813936041e-06</v>
      </c>
      <c r="AG10" t="n">
        <v>0.4745833333333334</v>
      </c>
      <c r="AH10" t="n">
        <v>138373.5943701005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8.891999999999999</v>
      </c>
      <c r="E11" t="n">
        <v>11.25</v>
      </c>
      <c r="F11" t="n">
        <v>7.21</v>
      </c>
      <c r="G11" t="n">
        <v>16.03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115.05</v>
      </c>
      <c r="Q11" t="n">
        <v>204.21</v>
      </c>
      <c r="R11" t="n">
        <v>38.02</v>
      </c>
      <c r="S11" t="n">
        <v>17.37</v>
      </c>
      <c r="T11" t="n">
        <v>8119.28</v>
      </c>
      <c r="U11" t="n">
        <v>0.46</v>
      </c>
      <c r="V11" t="n">
        <v>0.71</v>
      </c>
      <c r="W11" t="n">
        <v>1.18</v>
      </c>
      <c r="X11" t="n">
        <v>0.52</v>
      </c>
      <c r="Y11" t="n">
        <v>1</v>
      </c>
      <c r="Z11" t="n">
        <v>10</v>
      </c>
      <c r="AA11" t="n">
        <v>109.6826675725255</v>
      </c>
      <c r="AB11" t="n">
        <v>150.0726646304492</v>
      </c>
      <c r="AC11" t="n">
        <v>135.7499401464677</v>
      </c>
      <c r="AD11" t="n">
        <v>109682.6675725255</v>
      </c>
      <c r="AE11" t="n">
        <v>150072.6646304492</v>
      </c>
      <c r="AF11" t="n">
        <v>4.897865364538084e-06</v>
      </c>
      <c r="AG11" t="n">
        <v>0.46875</v>
      </c>
      <c r="AH11" t="n">
        <v>135749.9401464677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8.999599999999999</v>
      </c>
      <c r="E12" t="n">
        <v>11.11</v>
      </c>
      <c r="F12" t="n">
        <v>7.17</v>
      </c>
      <c r="G12" t="n">
        <v>17.22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114.31</v>
      </c>
      <c r="Q12" t="n">
        <v>204.15</v>
      </c>
      <c r="R12" t="n">
        <v>36.76</v>
      </c>
      <c r="S12" t="n">
        <v>17.37</v>
      </c>
      <c r="T12" t="n">
        <v>7495.37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107.7484407693239</v>
      </c>
      <c r="AB12" t="n">
        <v>147.426170186246</v>
      </c>
      <c r="AC12" t="n">
        <v>133.3560234176401</v>
      </c>
      <c r="AD12" t="n">
        <v>107748.4407693239</v>
      </c>
      <c r="AE12" t="n">
        <v>147426.170186246</v>
      </c>
      <c r="AF12" t="n">
        <v>4.957133281005054e-06</v>
      </c>
      <c r="AG12" t="n">
        <v>0.4629166666666666</v>
      </c>
      <c r="AH12" t="n">
        <v>133356.0234176401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9.1061</v>
      </c>
      <c r="E13" t="n">
        <v>10.98</v>
      </c>
      <c r="F13" t="n">
        <v>7.14</v>
      </c>
      <c r="G13" t="n">
        <v>18.62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113.69</v>
      </c>
      <c r="Q13" t="n">
        <v>204.19</v>
      </c>
      <c r="R13" t="n">
        <v>35.92</v>
      </c>
      <c r="S13" t="n">
        <v>17.37</v>
      </c>
      <c r="T13" t="n">
        <v>7088.71</v>
      </c>
      <c r="U13" t="n">
        <v>0.48</v>
      </c>
      <c r="V13" t="n">
        <v>0.72</v>
      </c>
      <c r="W13" t="n">
        <v>1.17</v>
      </c>
      <c r="X13" t="n">
        <v>0.45</v>
      </c>
      <c r="Y13" t="n">
        <v>1</v>
      </c>
      <c r="Z13" t="n">
        <v>10</v>
      </c>
      <c r="AA13" t="n">
        <v>105.9921431191907</v>
      </c>
      <c r="AB13" t="n">
        <v>145.023126258951</v>
      </c>
      <c r="AC13" t="n">
        <v>131.1823226300721</v>
      </c>
      <c r="AD13" t="n">
        <v>105992.1431191907</v>
      </c>
      <c r="AE13" t="n">
        <v>145023.126258951</v>
      </c>
      <c r="AF13" t="n">
        <v>5.015795298697733e-06</v>
      </c>
      <c r="AG13" t="n">
        <v>0.4575</v>
      </c>
      <c r="AH13" t="n">
        <v>131182.3226300721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9.1692</v>
      </c>
      <c r="E14" t="n">
        <v>10.91</v>
      </c>
      <c r="F14" t="n">
        <v>7.11</v>
      </c>
      <c r="G14" t="n">
        <v>19.39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113.09</v>
      </c>
      <c r="Q14" t="n">
        <v>204.15</v>
      </c>
      <c r="R14" t="n">
        <v>34.78</v>
      </c>
      <c r="S14" t="n">
        <v>17.37</v>
      </c>
      <c r="T14" t="n">
        <v>6519.97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104.7795872154082</v>
      </c>
      <c r="AB14" t="n">
        <v>143.3640537772056</v>
      </c>
      <c r="AC14" t="n">
        <v>129.6815896974611</v>
      </c>
      <c r="AD14" t="n">
        <v>104779.5872154082</v>
      </c>
      <c r="AE14" t="n">
        <v>143364.0537772056</v>
      </c>
      <c r="AF14" t="n">
        <v>5.050551855659311e-06</v>
      </c>
      <c r="AG14" t="n">
        <v>0.4545833333333333</v>
      </c>
      <c r="AH14" t="n">
        <v>129681.5896974611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9.284800000000001</v>
      </c>
      <c r="E15" t="n">
        <v>10.77</v>
      </c>
      <c r="F15" t="n">
        <v>7.07</v>
      </c>
      <c r="G15" t="n">
        <v>21.21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112.37</v>
      </c>
      <c r="Q15" t="n">
        <v>204.14</v>
      </c>
      <c r="R15" t="n">
        <v>33.59</v>
      </c>
      <c r="S15" t="n">
        <v>17.37</v>
      </c>
      <c r="T15" t="n">
        <v>5936.02</v>
      </c>
      <c r="U15" t="n">
        <v>0.52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102.8843472590682</v>
      </c>
      <c r="AB15" t="n">
        <v>140.7709028568566</v>
      </c>
      <c r="AC15" t="n">
        <v>127.3359254614392</v>
      </c>
      <c r="AD15" t="n">
        <v>102884.3472590681</v>
      </c>
      <c r="AE15" t="n">
        <v>140770.9028568566</v>
      </c>
      <c r="AF15" t="n">
        <v>5.114226308666577e-06</v>
      </c>
      <c r="AG15" t="n">
        <v>0.44875</v>
      </c>
      <c r="AH15" t="n">
        <v>127335.9254614392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9.3446</v>
      </c>
      <c r="E16" t="n">
        <v>10.7</v>
      </c>
      <c r="F16" t="n">
        <v>7.05</v>
      </c>
      <c r="G16" t="n">
        <v>22.25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111.86</v>
      </c>
      <c r="Q16" t="n">
        <v>204.16</v>
      </c>
      <c r="R16" t="n">
        <v>32.89</v>
      </c>
      <c r="S16" t="n">
        <v>17.37</v>
      </c>
      <c r="T16" t="n">
        <v>5591.8</v>
      </c>
      <c r="U16" t="n">
        <v>0.53</v>
      </c>
      <c r="V16" t="n">
        <v>0.72</v>
      </c>
      <c r="W16" t="n">
        <v>1.17</v>
      </c>
      <c r="X16" t="n">
        <v>0.36</v>
      </c>
      <c r="Y16" t="n">
        <v>1</v>
      </c>
      <c r="Z16" t="n">
        <v>10</v>
      </c>
      <c r="AA16" t="n">
        <v>101.8457524262243</v>
      </c>
      <c r="AB16" t="n">
        <v>139.3498515869901</v>
      </c>
      <c r="AC16" t="n">
        <v>126.0504973303103</v>
      </c>
      <c r="AD16" t="n">
        <v>101845.7524262243</v>
      </c>
      <c r="AE16" t="n">
        <v>139349.8515869901</v>
      </c>
      <c r="AF16" t="n">
        <v>5.147165169305283e-06</v>
      </c>
      <c r="AG16" t="n">
        <v>0.4458333333333333</v>
      </c>
      <c r="AH16" t="n">
        <v>126050.4973303103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9.3995</v>
      </c>
      <c r="E17" t="n">
        <v>10.64</v>
      </c>
      <c r="F17" t="n">
        <v>7.03</v>
      </c>
      <c r="G17" t="n">
        <v>23.44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111.56</v>
      </c>
      <c r="Q17" t="n">
        <v>204.18</v>
      </c>
      <c r="R17" t="n">
        <v>32.48</v>
      </c>
      <c r="S17" t="n">
        <v>17.37</v>
      </c>
      <c r="T17" t="n">
        <v>5394.41</v>
      </c>
      <c r="U17" t="n">
        <v>0.53</v>
      </c>
      <c r="V17" t="n">
        <v>0.73</v>
      </c>
      <c r="W17" t="n">
        <v>1.16</v>
      </c>
      <c r="X17" t="n">
        <v>0.34</v>
      </c>
      <c r="Y17" t="n">
        <v>1</v>
      </c>
      <c r="Z17" t="n">
        <v>10</v>
      </c>
      <c r="AA17" t="n">
        <v>100.995457220452</v>
      </c>
      <c r="AB17" t="n">
        <v>138.1864401740761</v>
      </c>
      <c r="AC17" t="n">
        <v>124.9981202697862</v>
      </c>
      <c r="AD17" t="n">
        <v>100995.457220452</v>
      </c>
      <c r="AE17" t="n">
        <v>138186.4401740761</v>
      </c>
      <c r="AF17" t="n">
        <v>5.177405026313058e-06</v>
      </c>
      <c r="AG17" t="n">
        <v>0.4433333333333334</v>
      </c>
      <c r="AH17" t="n">
        <v>124998.1202697862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9.462</v>
      </c>
      <c r="E18" t="n">
        <v>10.57</v>
      </c>
      <c r="F18" t="n">
        <v>7.01</v>
      </c>
      <c r="G18" t="n">
        <v>24.74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110.99</v>
      </c>
      <c r="Q18" t="n">
        <v>204.14</v>
      </c>
      <c r="R18" t="n">
        <v>31.56</v>
      </c>
      <c r="S18" t="n">
        <v>17.37</v>
      </c>
      <c r="T18" t="n">
        <v>4939.73</v>
      </c>
      <c r="U18" t="n">
        <v>0.55</v>
      </c>
      <c r="V18" t="n">
        <v>0.73</v>
      </c>
      <c r="W18" t="n">
        <v>1.17</v>
      </c>
      <c r="X18" t="n">
        <v>0.32</v>
      </c>
      <c r="Y18" t="n">
        <v>1</v>
      </c>
      <c r="Z18" t="n">
        <v>10</v>
      </c>
      <c r="AA18" t="n">
        <v>99.91918608467857</v>
      </c>
      <c r="AB18" t="n">
        <v>136.7138385243802</v>
      </c>
      <c r="AC18" t="n">
        <v>123.6660616547275</v>
      </c>
      <c r="AD18" t="n">
        <v>99919.18608467857</v>
      </c>
      <c r="AE18" t="n">
        <v>136713.8385243802</v>
      </c>
      <c r="AF18" t="n">
        <v>5.211831093034114e-06</v>
      </c>
      <c r="AG18" t="n">
        <v>0.4404166666666667</v>
      </c>
      <c r="AH18" t="n">
        <v>123666.0616547275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9.459</v>
      </c>
      <c r="E19" t="n">
        <v>10.57</v>
      </c>
      <c r="F19" t="n">
        <v>7.01</v>
      </c>
      <c r="G19" t="n">
        <v>24.75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111.1</v>
      </c>
      <c r="Q19" t="n">
        <v>204.15</v>
      </c>
      <c r="R19" t="n">
        <v>31.9</v>
      </c>
      <c r="S19" t="n">
        <v>17.37</v>
      </c>
      <c r="T19" t="n">
        <v>5106.9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100.0124840199769</v>
      </c>
      <c r="AB19" t="n">
        <v>136.8414928754696</v>
      </c>
      <c r="AC19" t="n">
        <v>123.781532853713</v>
      </c>
      <c r="AD19" t="n">
        <v>100012.4840199769</v>
      </c>
      <c r="AE19" t="n">
        <v>136841.4928754696</v>
      </c>
      <c r="AF19" t="n">
        <v>5.210178641831504e-06</v>
      </c>
      <c r="AG19" t="n">
        <v>0.4404166666666667</v>
      </c>
      <c r="AH19" t="n">
        <v>123781.532853713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9.513</v>
      </c>
      <c r="E20" t="n">
        <v>10.51</v>
      </c>
      <c r="F20" t="n">
        <v>7</v>
      </c>
      <c r="G20" t="n">
        <v>26.25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110.75</v>
      </c>
      <c r="Q20" t="n">
        <v>204.19</v>
      </c>
      <c r="R20" t="n">
        <v>31.58</v>
      </c>
      <c r="S20" t="n">
        <v>17.37</v>
      </c>
      <c r="T20" t="n">
        <v>4953.92</v>
      </c>
      <c r="U20" t="n">
        <v>0.55</v>
      </c>
      <c r="V20" t="n">
        <v>0.73</v>
      </c>
      <c r="W20" t="n">
        <v>1.16</v>
      </c>
      <c r="X20" t="n">
        <v>0.31</v>
      </c>
      <c r="Y20" t="n">
        <v>1</v>
      </c>
      <c r="Z20" t="n">
        <v>10</v>
      </c>
      <c r="AA20" t="n">
        <v>99.20636848804268</v>
      </c>
      <c r="AB20" t="n">
        <v>135.7385300413705</v>
      </c>
      <c r="AC20" t="n">
        <v>122.7838352444819</v>
      </c>
      <c r="AD20" t="n">
        <v>99206.36848804269</v>
      </c>
      <c r="AE20" t="n">
        <v>135738.5300413705</v>
      </c>
      <c r="AF20" t="n">
        <v>5.239922763478497e-06</v>
      </c>
      <c r="AG20" t="n">
        <v>0.4379166666666667</v>
      </c>
      <c r="AH20" t="n">
        <v>122783.8352444819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9.588200000000001</v>
      </c>
      <c r="E21" t="n">
        <v>10.43</v>
      </c>
      <c r="F21" t="n">
        <v>6.96</v>
      </c>
      <c r="G21" t="n">
        <v>27.86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110.19</v>
      </c>
      <c r="Q21" t="n">
        <v>204.18</v>
      </c>
      <c r="R21" t="n">
        <v>30.51</v>
      </c>
      <c r="S21" t="n">
        <v>17.37</v>
      </c>
      <c r="T21" t="n">
        <v>4422.68</v>
      </c>
      <c r="U21" t="n">
        <v>0.57</v>
      </c>
      <c r="V21" t="n">
        <v>0.73</v>
      </c>
      <c r="W21" t="n">
        <v>1.15</v>
      </c>
      <c r="X21" t="n">
        <v>0.27</v>
      </c>
      <c r="Y21" t="n">
        <v>1</v>
      </c>
      <c r="Z21" t="n">
        <v>10</v>
      </c>
      <c r="AA21" t="n">
        <v>97.94565885539467</v>
      </c>
      <c r="AB21" t="n">
        <v>134.0135715033987</v>
      </c>
      <c r="AC21" t="n">
        <v>121.2235043283791</v>
      </c>
      <c r="AD21" t="n">
        <v>97945.65885539466</v>
      </c>
      <c r="AE21" t="n">
        <v>134013.5715033987</v>
      </c>
      <c r="AF21" t="n">
        <v>5.281344206957271e-06</v>
      </c>
      <c r="AG21" t="n">
        <v>0.4345833333333333</v>
      </c>
      <c r="AH21" t="n">
        <v>121223.5043283791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9.579599999999999</v>
      </c>
      <c r="E22" t="n">
        <v>10.44</v>
      </c>
      <c r="F22" t="n">
        <v>6.97</v>
      </c>
      <c r="G22" t="n">
        <v>27.89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110.15</v>
      </c>
      <c r="Q22" t="n">
        <v>204.15</v>
      </c>
      <c r="R22" t="n">
        <v>30.64</v>
      </c>
      <c r="S22" t="n">
        <v>17.37</v>
      </c>
      <c r="T22" t="n">
        <v>4485.88</v>
      </c>
      <c r="U22" t="n">
        <v>0.57</v>
      </c>
      <c r="V22" t="n">
        <v>0.73</v>
      </c>
      <c r="W22" t="n">
        <v>1.16</v>
      </c>
      <c r="X22" t="n">
        <v>0.28</v>
      </c>
      <c r="Y22" t="n">
        <v>1</v>
      </c>
      <c r="Z22" t="n">
        <v>10</v>
      </c>
      <c r="AA22" t="n">
        <v>98.05364483589544</v>
      </c>
      <c r="AB22" t="n">
        <v>134.1613226859251</v>
      </c>
      <c r="AC22" t="n">
        <v>121.3571543454152</v>
      </c>
      <c r="AD22" t="n">
        <v>98053.64483589544</v>
      </c>
      <c r="AE22" t="n">
        <v>134161.3226859251</v>
      </c>
      <c r="AF22" t="n">
        <v>5.276607180176453e-06</v>
      </c>
      <c r="AG22" t="n">
        <v>0.435</v>
      </c>
      <c r="AH22" t="n">
        <v>121357.1543454152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9.646000000000001</v>
      </c>
      <c r="E23" t="n">
        <v>10.37</v>
      </c>
      <c r="F23" t="n">
        <v>6.95</v>
      </c>
      <c r="G23" t="n">
        <v>29.78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109.75</v>
      </c>
      <c r="Q23" t="n">
        <v>204.17</v>
      </c>
      <c r="R23" t="n">
        <v>29.75</v>
      </c>
      <c r="S23" t="n">
        <v>17.37</v>
      </c>
      <c r="T23" t="n">
        <v>4048.08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97.07427128102496</v>
      </c>
      <c r="AB23" t="n">
        <v>132.8213005812401</v>
      </c>
      <c r="AC23" t="n">
        <v>120.1450220696681</v>
      </c>
      <c r="AD23" t="n">
        <v>97074.27128102496</v>
      </c>
      <c r="AE23" t="n">
        <v>132821.3005812401</v>
      </c>
      <c r="AF23" t="n">
        <v>5.313181433460904e-06</v>
      </c>
      <c r="AG23" t="n">
        <v>0.4320833333333333</v>
      </c>
      <c r="AH23" t="n">
        <v>120145.0220696681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9.646599999999999</v>
      </c>
      <c r="E24" t="n">
        <v>10.37</v>
      </c>
      <c r="F24" t="n">
        <v>6.95</v>
      </c>
      <c r="G24" t="n">
        <v>29.78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109.47</v>
      </c>
      <c r="Q24" t="n">
        <v>204.16</v>
      </c>
      <c r="R24" t="n">
        <v>29.85</v>
      </c>
      <c r="S24" t="n">
        <v>17.37</v>
      </c>
      <c r="T24" t="n">
        <v>4096.94</v>
      </c>
      <c r="U24" t="n">
        <v>0.58</v>
      </c>
      <c r="V24" t="n">
        <v>0.74</v>
      </c>
      <c r="W24" t="n">
        <v>1.16</v>
      </c>
      <c r="X24" t="n">
        <v>0.26</v>
      </c>
      <c r="Y24" t="n">
        <v>1</v>
      </c>
      <c r="Z24" t="n">
        <v>10</v>
      </c>
      <c r="AA24" t="n">
        <v>96.91060030718732</v>
      </c>
      <c r="AB24" t="n">
        <v>132.5973587341818</v>
      </c>
      <c r="AC24" t="n">
        <v>119.9424529181886</v>
      </c>
      <c r="AD24" t="n">
        <v>96910.60030718733</v>
      </c>
      <c r="AE24" t="n">
        <v>132597.3587341818</v>
      </c>
      <c r="AF24" t="n">
        <v>5.313511923701426e-06</v>
      </c>
      <c r="AG24" t="n">
        <v>0.4320833333333333</v>
      </c>
      <c r="AH24" t="n">
        <v>119942.4529181886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9.7056</v>
      </c>
      <c r="E25" t="n">
        <v>10.3</v>
      </c>
      <c r="F25" t="n">
        <v>6.93</v>
      </c>
      <c r="G25" t="n">
        <v>32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109.31</v>
      </c>
      <c r="Q25" t="n">
        <v>204.14</v>
      </c>
      <c r="R25" t="n">
        <v>29.37</v>
      </c>
      <c r="S25" t="n">
        <v>17.37</v>
      </c>
      <c r="T25" t="n">
        <v>3859.9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96.14917703144815</v>
      </c>
      <c r="AB25" t="n">
        <v>131.5555458166918</v>
      </c>
      <c r="AC25" t="n">
        <v>119.0000691633499</v>
      </c>
      <c r="AD25" t="n">
        <v>96149.17703144814</v>
      </c>
      <c r="AE25" t="n">
        <v>131555.5458166918</v>
      </c>
      <c r="AF25" t="n">
        <v>5.346010130686103e-06</v>
      </c>
      <c r="AG25" t="n">
        <v>0.4291666666666667</v>
      </c>
      <c r="AH25" t="n">
        <v>119000.06916335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9.7027</v>
      </c>
      <c r="E26" t="n">
        <v>10.31</v>
      </c>
      <c r="F26" t="n">
        <v>6.94</v>
      </c>
      <c r="G26" t="n">
        <v>32.01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109.13</v>
      </c>
      <c r="Q26" t="n">
        <v>204.16</v>
      </c>
      <c r="R26" t="n">
        <v>29.41</v>
      </c>
      <c r="S26" t="n">
        <v>17.37</v>
      </c>
      <c r="T26" t="n">
        <v>3882.87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96.12233584450891</v>
      </c>
      <c r="AB26" t="n">
        <v>131.518820520572</v>
      </c>
      <c r="AC26" t="n">
        <v>118.9668488779475</v>
      </c>
      <c r="AD26" t="n">
        <v>96122.33584450891</v>
      </c>
      <c r="AE26" t="n">
        <v>131518.820520572</v>
      </c>
      <c r="AF26" t="n">
        <v>5.344412761190245e-06</v>
      </c>
      <c r="AG26" t="n">
        <v>0.4295833333333334</v>
      </c>
      <c r="AH26" t="n">
        <v>118966.8488779475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9.761100000000001</v>
      </c>
      <c r="E27" t="n">
        <v>10.24</v>
      </c>
      <c r="F27" t="n">
        <v>6.92</v>
      </c>
      <c r="G27" t="n">
        <v>34.61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108.98</v>
      </c>
      <c r="Q27" t="n">
        <v>204.14</v>
      </c>
      <c r="R27" t="n">
        <v>28.86</v>
      </c>
      <c r="S27" t="n">
        <v>17.37</v>
      </c>
      <c r="T27" t="n">
        <v>3613.82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95.38086078969314</v>
      </c>
      <c r="AB27" t="n">
        <v>130.5043016390028</v>
      </c>
      <c r="AC27" t="n">
        <v>118.0491542545488</v>
      </c>
      <c r="AD27" t="n">
        <v>95380.86078969315</v>
      </c>
      <c r="AE27" t="n">
        <v>130504.3016390028</v>
      </c>
      <c r="AF27" t="n">
        <v>5.376580477934401e-06</v>
      </c>
      <c r="AG27" t="n">
        <v>0.4266666666666667</v>
      </c>
      <c r="AH27" t="n">
        <v>118049.1542545487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9.7659</v>
      </c>
      <c r="E28" t="n">
        <v>10.24</v>
      </c>
      <c r="F28" t="n">
        <v>6.92</v>
      </c>
      <c r="G28" t="n">
        <v>34.58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10</v>
      </c>
      <c r="N28" t="n">
        <v>63.29</v>
      </c>
      <c r="O28" t="n">
        <v>31593.16</v>
      </c>
      <c r="P28" t="n">
        <v>108.81</v>
      </c>
      <c r="Q28" t="n">
        <v>204.14</v>
      </c>
      <c r="R28" t="n">
        <v>28.86</v>
      </c>
      <c r="S28" t="n">
        <v>17.37</v>
      </c>
      <c r="T28" t="n">
        <v>3612.21</v>
      </c>
      <c r="U28" t="n">
        <v>0.6</v>
      </c>
      <c r="V28" t="n">
        <v>0.74</v>
      </c>
      <c r="W28" t="n">
        <v>1.16</v>
      </c>
      <c r="X28" t="n">
        <v>0.23</v>
      </c>
      <c r="Y28" t="n">
        <v>1</v>
      </c>
      <c r="Z28" t="n">
        <v>10</v>
      </c>
      <c r="AA28" t="n">
        <v>95.24178301558709</v>
      </c>
      <c r="AB28" t="n">
        <v>130.3140092927927</v>
      </c>
      <c r="AC28" t="n">
        <v>117.8770231427838</v>
      </c>
      <c r="AD28" t="n">
        <v>95241.78301558709</v>
      </c>
      <c r="AE28" t="n">
        <v>130314.0092927927</v>
      </c>
      <c r="AF28" t="n">
        <v>5.379224399858578e-06</v>
      </c>
      <c r="AG28" t="n">
        <v>0.4266666666666667</v>
      </c>
      <c r="AH28" t="n">
        <v>117877.0231427838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9.8436</v>
      </c>
      <c r="E29" t="n">
        <v>10.16</v>
      </c>
      <c r="F29" t="n">
        <v>6.88</v>
      </c>
      <c r="G29" t="n">
        <v>37.54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107.91</v>
      </c>
      <c r="Q29" t="n">
        <v>204.16</v>
      </c>
      <c r="R29" t="n">
        <v>27.72</v>
      </c>
      <c r="S29" t="n">
        <v>17.37</v>
      </c>
      <c r="T29" t="n">
        <v>3049.3</v>
      </c>
      <c r="U29" t="n">
        <v>0.63</v>
      </c>
      <c r="V29" t="n">
        <v>0.74</v>
      </c>
      <c r="W29" t="n">
        <v>1.15</v>
      </c>
      <c r="X29" t="n">
        <v>0.19</v>
      </c>
      <c r="Y29" t="n">
        <v>1</v>
      </c>
      <c r="Z29" t="n">
        <v>10</v>
      </c>
      <c r="AA29" t="n">
        <v>93.83153428473879</v>
      </c>
      <c r="AB29" t="n">
        <v>128.384444763464</v>
      </c>
      <c r="AC29" t="n">
        <v>116.1316135439728</v>
      </c>
      <c r="AD29" t="n">
        <v>93831.53428473879</v>
      </c>
      <c r="AE29" t="n">
        <v>128384.444763464</v>
      </c>
      <c r="AF29" t="n">
        <v>5.422022886006194e-06</v>
      </c>
      <c r="AG29" t="n">
        <v>0.4233333333333333</v>
      </c>
      <c r="AH29" t="n">
        <v>116131.6135439728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9.842499999999999</v>
      </c>
      <c r="E30" t="n">
        <v>10.16</v>
      </c>
      <c r="F30" t="n">
        <v>6.88</v>
      </c>
      <c r="G30" t="n">
        <v>37.55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107.93</v>
      </c>
      <c r="Q30" t="n">
        <v>204.14</v>
      </c>
      <c r="R30" t="n">
        <v>27.86</v>
      </c>
      <c r="S30" t="n">
        <v>17.37</v>
      </c>
      <c r="T30" t="n">
        <v>3118.4</v>
      </c>
      <c r="U30" t="n">
        <v>0.62</v>
      </c>
      <c r="V30" t="n">
        <v>0.74</v>
      </c>
      <c r="W30" t="n">
        <v>1.15</v>
      </c>
      <c r="X30" t="n">
        <v>0.19</v>
      </c>
      <c r="Y30" t="n">
        <v>1</v>
      </c>
      <c r="Z30" t="n">
        <v>10</v>
      </c>
      <c r="AA30" t="n">
        <v>93.85250658762055</v>
      </c>
      <c r="AB30" t="n">
        <v>128.4131399934994</v>
      </c>
      <c r="AC30" t="n">
        <v>116.1575701415278</v>
      </c>
      <c r="AD30" t="n">
        <v>93852.50658762055</v>
      </c>
      <c r="AE30" t="n">
        <v>128413.1399934994</v>
      </c>
      <c r="AF30" t="n">
        <v>5.421416987231903e-06</v>
      </c>
      <c r="AG30" t="n">
        <v>0.4233333333333333</v>
      </c>
      <c r="AH30" t="n">
        <v>116157.5701415278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9.8385</v>
      </c>
      <c r="E31" t="n">
        <v>10.16</v>
      </c>
      <c r="F31" t="n">
        <v>6.89</v>
      </c>
      <c r="G31" t="n">
        <v>37.57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107.98</v>
      </c>
      <c r="Q31" t="n">
        <v>204.15</v>
      </c>
      <c r="R31" t="n">
        <v>28.08</v>
      </c>
      <c r="S31" t="n">
        <v>17.37</v>
      </c>
      <c r="T31" t="n">
        <v>3225.54</v>
      </c>
      <c r="U31" t="n">
        <v>0.62</v>
      </c>
      <c r="V31" t="n">
        <v>0.74</v>
      </c>
      <c r="W31" t="n">
        <v>1.15</v>
      </c>
      <c r="X31" t="n">
        <v>0.2</v>
      </c>
      <c r="Y31" t="n">
        <v>1</v>
      </c>
      <c r="Z31" t="n">
        <v>10</v>
      </c>
      <c r="AA31" t="n">
        <v>93.9584873349434</v>
      </c>
      <c r="AB31" t="n">
        <v>128.5581475275271</v>
      </c>
      <c r="AC31" t="n">
        <v>116.2887383600272</v>
      </c>
      <c r="AD31" t="n">
        <v>93958.48733494341</v>
      </c>
      <c r="AE31" t="n">
        <v>128558.1475275271</v>
      </c>
      <c r="AF31" t="n">
        <v>5.419213718961756e-06</v>
      </c>
      <c r="AG31" t="n">
        <v>0.4233333333333333</v>
      </c>
      <c r="AH31" t="n">
        <v>116288.7383600272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9.8369</v>
      </c>
      <c r="E32" t="n">
        <v>10.17</v>
      </c>
      <c r="F32" t="n">
        <v>6.89</v>
      </c>
      <c r="G32" t="n">
        <v>37.58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107.75</v>
      </c>
      <c r="Q32" t="n">
        <v>204.14</v>
      </c>
      <c r="R32" t="n">
        <v>27.87</v>
      </c>
      <c r="S32" t="n">
        <v>17.37</v>
      </c>
      <c r="T32" t="n">
        <v>3122.55</v>
      </c>
      <c r="U32" t="n">
        <v>0.62</v>
      </c>
      <c r="V32" t="n">
        <v>0.74</v>
      </c>
      <c r="W32" t="n">
        <v>1.16</v>
      </c>
      <c r="X32" t="n">
        <v>0.2</v>
      </c>
      <c r="Y32" t="n">
        <v>1</v>
      </c>
      <c r="Z32" t="n">
        <v>10</v>
      </c>
      <c r="AA32" t="n">
        <v>93.8497816111247</v>
      </c>
      <c r="AB32" t="n">
        <v>128.4094115604403</v>
      </c>
      <c r="AC32" t="n">
        <v>116.1541975448869</v>
      </c>
      <c r="AD32" t="n">
        <v>93849.78161112469</v>
      </c>
      <c r="AE32" t="n">
        <v>128409.4115604403</v>
      </c>
      <c r="AF32" t="n">
        <v>5.418332411653697e-06</v>
      </c>
      <c r="AG32" t="n">
        <v>0.42375</v>
      </c>
      <c r="AH32" t="n">
        <v>116154.1975448869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9.9078</v>
      </c>
      <c r="E33" t="n">
        <v>10.09</v>
      </c>
      <c r="F33" t="n">
        <v>6.86</v>
      </c>
      <c r="G33" t="n">
        <v>41.18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107.24</v>
      </c>
      <c r="Q33" t="n">
        <v>204.16</v>
      </c>
      <c r="R33" t="n">
        <v>27.27</v>
      </c>
      <c r="S33" t="n">
        <v>17.37</v>
      </c>
      <c r="T33" t="n">
        <v>2826.18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92.7762104184754</v>
      </c>
      <c r="AB33" t="n">
        <v>126.94050409204</v>
      </c>
      <c r="AC33" t="n">
        <v>114.8254805436457</v>
      </c>
      <c r="AD33" t="n">
        <v>92776.2104184754</v>
      </c>
      <c r="AE33" t="n">
        <v>126940.50409204</v>
      </c>
      <c r="AF33" t="n">
        <v>5.457385341742063e-06</v>
      </c>
      <c r="AG33" t="n">
        <v>0.4204166666666667</v>
      </c>
      <c r="AH33" t="n">
        <v>114825.4805436457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9.9048</v>
      </c>
      <c r="E34" t="n">
        <v>10.1</v>
      </c>
      <c r="F34" t="n">
        <v>6.87</v>
      </c>
      <c r="G34" t="n">
        <v>41.2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107.3</v>
      </c>
      <c r="Q34" t="n">
        <v>204.2</v>
      </c>
      <c r="R34" t="n">
        <v>27.23</v>
      </c>
      <c r="S34" t="n">
        <v>17.37</v>
      </c>
      <c r="T34" t="n">
        <v>2805.52</v>
      </c>
      <c r="U34" t="n">
        <v>0.64</v>
      </c>
      <c r="V34" t="n">
        <v>0.74</v>
      </c>
      <c r="W34" t="n">
        <v>1.15</v>
      </c>
      <c r="X34" t="n">
        <v>0.18</v>
      </c>
      <c r="Y34" t="n">
        <v>1</v>
      </c>
      <c r="Z34" t="n">
        <v>10</v>
      </c>
      <c r="AA34" t="n">
        <v>92.88178540669301</v>
      </c>
      <c r="AB34" t="n">
        <v>127.084956448559</v>
      </c>
      <c r="AC34" t="n">
        <v>114.9561465699987</v>
      </c>
      <c r="AD34" t="n">
        <v>92881.78540669302</v>
      </c>
      <c r="AE34" t="n">
        <v>127084.956448559</v>
      </c>
      <c r="AF34" t="n">
        <v>5.455732890539452e-06</v>
      </c>
      <c r="AG34" t="n">
        <v>0.4208333333333333</v>
      </c>
      <c r="AH34" t="n">
        <v>114956.1465699987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9.9078</v>
      </c>
      <c r="E35" t="n">
        <v>10.09</v>
      </c>
      <c r="F35" t="n">
        <v>6.86</v>
      </c>
      <c r="G35" t="n">
        <v>41.18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107.37</v>
      </c>
      <c r="Q35" t="n">
        <v>204.17</v>
      </c>
      <c r="R35" t="n">
        <v>27.15</v>
      </c>
      <c r="S35" t="n">
        <v>17.37</v>
      </c>
      <c r="T35" t="n">
        <v>2765.29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92.84761422292286</v>
      </c>
      <c r="AB35" t="n">
        <v>127.0382019273985</v>
      </c>
      <c r="AC35" t="n">
        <v>114.9138542347173</v>
      </c>
      <c r="AD35" t="n">
        <v>92847.61422292286</v>
      </c>
      <c r="AE35" t="n">
        <v>127038.2019273985</v>
      </c>
      <c r="AF35" t="n">
        <v>5.457385341742063e-06</v>
      </c>
      <c r="AG35" t="n">
        <v>0.4204166666666667</v>
      </c>
      <c r="AH35" t="n">
        <v>114913.8542347173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9.903700000000001</v>
      </c>
      <c r="E36" t="n">
        <v>10.1</v>
      </c>
      <c r="F36" t="n">
        <v>6.87</v>
      </c>
      <c r="G36" t="n">
        <v>41.21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107.02</v>
      </c>
      <c r="Q36" t="n">
        <v>204.14</v>
      </c>
      <c r="R36" t="n">
        <v>27.24</v>
      </c>
      <c r="S36" t="n">
        <v>17.37</v>
      </c>
      <c r="T36" t="n">
        <v>2813.88</v>
      </c>
      <c r="U36" t="n">
        <v>0.64</v>
      </c>
      <c r="V36" t="n">
        <v>0.74</v>
      </c>
      <c r="W36" t="n">
        <v>1.15</v>
      </c>
      <c r="X36" t="n">
        <v>0.18</v>
      </c>
      <c r="Y36" t="n">
        <v>1</v>
      </c>
      <c r="Z36" t="n">
        <v>10</v>
      </c>
      <c r="AA36" t="n">
        <v>92.73767911901443</v>
      </c>
      <c r="AB36" t="n">
        <v>126.8877838682365</v>
      </c>
      <c r="AC36" t="n">
        <v>114.7777918640087</v>
      </c>
      <c r="AD36" t="n">
        <v>92737.67911901443</v>
      </c>
      <c r="AE36" t="n">
        <v>126887.7838682365</v>
      </c>
      <c r="AF36" t="n">
        <v>5.455126991765163e-06</v>
      </c>
      <c r="AG36" t="n">
        <v>0.4208333333333333</v>
      </c>
      <c r="AH36" t="n">
        <v>114777.7918640087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9.9621</v>
      </c>
      <c r="E37" t="n">
        <v>10.04</v>
      </c>
      <c r="F37" t="n">
        <v>6.86</v>
      </c>
      <c r="G37" t="n">
        <v>45.71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106.95</v>
      </c>
      <c r="Q37" t="n">
        <v>204.14</v>
      </c>
      <c r="R37" t="n">
        <v>26.9</v>
      </c>
      <c r="S37" t="n">
        <v>17.37</v>
      </c>
      <c r="T37" t="n">
        <v>2649.75</v>
      </c>
      <c r="U37" t="n">
        <v>0.65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92.11943773538427</v>
      </c>
      <c r="AB37" t="n">
        <v>126.0418787322693</v>
      </c>
      <c r="AC37" t="n">
        <v>114.0126187269826</v>
      </c>
      <c r="AD37" t="n">
        <v>92119.43773538427</v>
      </c>
      <c r="AE37" t="n">
        <v>126041.8787322693</v>
      </c>
      <c r="AF37" t="n">
        <v>5.487294708509316e-06</v>
      </c>
      <c r="AG37" t="n">
        <v>0.4183333333333333</v>
      </c>
      <c r="AH37" t="n">
        <v>114012.6187269826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9.961</v>
      </c>
      <c r="E38" t="n">
        <v>10.04</v>
      </c>
      <c r="F38" t="n">
        <v>6.86</v>
      </c>
      <c r="G38" t="n">
        <v>45.71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107.08</v>
      </c>
      <c r="Q38" t="n">
        <v>204.15</v>
      </c>
      <c r="R38" t="n">
        <v>26.95</v>
      </c>
      <c r="S38" t="n">
        <v>17.37</v>
      </c>
      <c r="T38" t="n">
        <v>2671.87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92.20007280718325</v>
      </c>
      <c r="AB38" t="n">
        <v>126.1522071948729</v>
      </c>
      <c r="AC38" t="n">
        <v>114.1124175959623</v>
      </c>
      <c r="AD38" t="n">
        <v>92200.07280718324</v>
      </c>
      <c r="AE38" t="n">
        <v>126152.2071948729</v>
      </c>
      <c r="AF38" t="n">
        <v>5.486688809735026e-06</v>
      </c>
      <c r="AG38" t="n">
        <v>0.4183333333333333</v>
      </c>
      <c r="AH38" t="n">
        <v>114112.4175959623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9.9657</v>
      </c>
      <c r="E39" t="n">
        <v>10.03</v>
      </c>
      <c r="F39" t="n">
        <v>6.85</v>
      </c>
      <c r="G39" t="n">
        <v>45.68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106.9</v>
      </c>
      <c r="Q39" t="n">
        <v>204.14</v>
      </c>
      <c r="R39" t="n">
        <v>26.89</v>
      </c>
      <c r="S39" t="n">
        <v>17.37</v>
      </c>
      <c r="T39" t="n">
        <v>2641.82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92.01489442201338</v>
      </c>
      <c r="AB39" t="n">
        <v>125.8988379587898</v>
      </c>
      <c r="AC39" t="n">
        <v>113.883229564165</v>
      </c>
      <c r="AD39" t="n">
        <v>92014.89442201339</v>
      </c>
      <c r="AE39" t="n">
        <v>125898.8379587898</v>
      </c>
      <c r="AF39" t="n">
        <v>5.489277649952449e-06</v>
      </c>
      <c r="AG39" t="n">
        <v>0.4179166666666667</v>
      </c>
      <c r="AH39" t="n">
        <v>113883.229564165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9.9588</v>
      </c>
      <c r="E40" t="n">
        <v>10.04</v>
      </c>
      <c r="F40" t="n">
        <v>6.86</v>
      </c>
      <c r="G40" t="n">
        <v>45.73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106.81</v>
      </c>
      <c r="Q40" t="n">
        <v>204.14</v>
      </c>
      <c r="R40" t="n">
        <v>27.22</v>
      </c>
      <c r="S40" t="n">
        <v>17.37</v>
      </c>
      <c r="T40" t="n">
        <v>2807.1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92.0717793639019</v>
      </c>
      <c r="AB40" t="n">
        <v>125.9766704458682</v>
      </c>
      <c r="AC40" t="n">
        <v>113.9536338279152</v>
      </c>
      <c r="AD40" t="n">
        <v>92071.77936390189</v>
      </c>
      <c r="AE40" t="n">
        <v>125976.6704458682</v>
      </c>
      <c r="AF40" t="n">
        <v>5.485477012186445e-06</v>
      </c>
      <c r="AG40" t="n">
        <v>0.4183333333333333</v>
      </c>
      <c r="AH40" t="n">
        <v>113953.6338279152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9.9651</v>
      </c>
      <c r="E41" t="n">
        <v>10.04</v>
      </c>
      <c r="F41" t="n">
        <v>6.85</v>
      </c>
      <c r="G41" t="n">
        <v>45.69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106.54</v>
      </c>
      <c r="Q41" t="n">
        <v>204.14</v>
      </c>
      <c r="R41" t="n">
        <v>26.84</v>
      </c>
      <c r="S41" t="n">
        <v>17.37</v>
      </c>
      <c r="T41" t="n">
        <v>2617.61</v>
      </c>
      <c r="U41" t="n">
        <v>0.65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91.82761790366878</v>
      </c>
      <c r="AB41" t="n">
        <v>125.642597964334</v>
      </c>
      <c r="AC41" t="n">
        <v>113.6514447551448</v>
      </c>
      <c r="AD41" t="n">
        <v>91827.61790366878</v>
      </c>
      <c r="AE41" t="n">
        <v>125642.597964334</v>
      </c>
      <c r="AF41" t="n">
        <v>5.488947159711928e-06</v>
      </c>
      <c r="AG41" t="n">
        <v>0.4183333333333333</v>
      </c>
      <c r="AH41" t="n">
        <v>113651.4447551448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10.034</v>
      </c>
      <c r="E42" t="n">
        <v>9.970000000000001</v>
      </c>
      <c r="F42" t="n">
        <v>6.83</v>
      </c>
      <c r="G42" t="n">
        <v>51.24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106.14</v>
      </c>
      <c r="Q42" t="n">
        <v>204.14</v>
      </c>
      <c r="R42" t="n">
        <v>26.17</v>
      </c>
      <c r="S42" t="n">
        <v>17.37</v>
      </c>
      <c r="T42" t="n">
        <v>2285.03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90.9035137339787</v>
      </c>
      <c r="AB42" t="n">
        <v>124.378197870766</v>
      </c>
      <c r="AC42" t="n">
        <v>112.5077172319099</v>
      </c>
      <c r="AD42" t="n">
        <v>90903.5137339787</v>
      </c>
      <c r="AE42" t="n">
        <v>124378.197870766</v>
      </c>
      <c r="AF42" t="n">
        <v>5.52689845566522e-06</v>
      </c>
      <c r="AG42" t="n">
        <v>0.4154166666666667</v>
      </c>
      <c r="AH42" t="n">
        <v>112507.7172319099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10.0483</v>
      </c>
      <c r="E43" t="n">
        <v>9.949999999999999</v>
      </c>
      <c r="F43" t="n">
        <v>6.82</v>
      </c>
      <c r="G43" t="n">
        <v>51.13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105.72</v>
      </c>
      <c r="Q43" t="n">
        <v>204.14</v>
      </c>
      <c r="R43" t="n">
        <v>25.81</v>
      </c>
      <c r="S43" t="n">
        <v>17.37</v>
      </c>
      <c r="T43" t="n">
        <v>2106.08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90.50432402398604</v>
      </c>
      <c r="AB43" t="n">
        <v>123.8320088985472</v>
      </c>
      <c r="AC43" t="n">
        <v>112.0136557686185</v>
      </c>
      <c r="AD43" t="n">
        <v>90504.32402398605</v>
      </c>
      <c r="AE43" t="n">
        <v>123832.0088985472</v>
      </c>
      <c r="AF43" t="n">
        <v>5.534775139730997e-06</v>
      </c>
      <c r="AG43" t="n">
        <v>0.4145833333333333</v>
      </c>
      <c r="AH43" t="n">
        <v>112013.6557686185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10.0413</v>
      </c>
      <c r="E44" t="n">
        <v>9.960000000000001</v>
      </c>
      <c r="F44" t="n">
        <v>6.82</v>
      </c>
      <c r="G44" t="n">
        <v>51.18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105.73</v>
      </c>
      <c r="Q44" t="n">
        <v>204.15</v>
      </c>
      <c r="R44" t="n">
        <v>25.95</v>
      </c>
      <c r="S44" t="n">
        <v>17.37</v>
      </c>
      <c r="T44" t="n">
        <v>2175.89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90.57341042140884</v>
      </c>
      <c r="AB44" t="n">
        <v>123.9265359553778</v>
      </c>
      <c r="AC44" t="n">
        <v>112.0991612958147</v>
      </c>
      <c r="AD44" t="n">
        <v>90573.41042140884</v>
      </c>
      <c r="AE44" t="n">
        <v>123926.5359553778</v>
      </c>
      <c r="AF44" t="n">
        <v>5.530919420258239e-06</v>
      </c>
      <c r="AG44" t="n">
        <v>0.415</v>
      </c>
      <c r="AH44" t="n">
        <v>112099.1612958147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10.0337</v>
      </c>
      <c r="E45" t="n">
        <v>9.970000000000001</v>
      </c>
      <c r="F45" t="n">
        <v>6.83</v>
      </c>
      <c r="G45" t="n">
        <v>51.24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105.67</v>
      </c>
      <c r="Q45" t="n">
        <v>204.15</v>
      </c>
      <c r="R45" t="n">
        <v>26.26</v>
      </c>
      <c r="S45" t="n">
        <v>17.37</v>
      </c>
      <c r="T45" t="n">
        <v>2330</v>
      </c>
      <c r="U45" t="n">
        <v>0.66</v>
      </c>
      <c r="V45" t="n">
        <v>0.75</v>
      </c>
      <c r="W45" t="n">
        <v>1.15</v>
      </c>
      <c r="X45" t="n">
        <v>0.14</v>
      </c>
      <c r="Y45" t="n">
        <v>1</v>
      </c>
      <c r="Z45" t="n">
        <v>10</v>
      </c>
      <c r="AA45" t="n">
        <v>90.65116786713342</v>
      </c>
      <c r="AB45" t="n">
        <v>124.0329271230345</v>
      </c>
      <c r="AC45" t="n">
        <v>112.1953986397513</v>
      </c>
      <c r="AD45" t="n">
        <v>90651.16786713342</v>
      </c>
      <c r="AE45" t="n">
        <v>124032.9271230345</v>
      </c>
      <c r="AF45" t="n">
        <v>5.526733210544958e-06</v>
      </c>
      <c r="AG45" t="n">
        <v>0.4154166666666667</v>
      </c>
      <c r="AH45" t="n">
        <v>112195.3986397513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10.0393</v>
      </c>
      <c r="E46" t="n">
        <v>9.960000000000001</v>
      </c>
      <c r="F46" t="n">
        <v>6.83</v>
      </c>
      <c r="G46" t="n">
        <v>51.2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105.66</v>
      </c>
      <c r="Q46" t="n">
        <v>204.16</v>
      </c>
      <c r="R46" t="n">
        <v>26.06</v>
      </c>
      <c r="S46" t="n">
        <v>17.37</v>
      </c>
      <c r="T46" t="n">
        <v>2232.35</v>
      </c>
      <c r="U46" t="n">
        <v>0.67</v>
      </c>
      <c r="V46" t="n">
        <v>0.75</v>
      </c>
      <c r="W46" t="n">
        <v>1.15</v>
      </c>
      <c r="X46" t="n">
        <v>0.13</v>
      </c>
      <c r="Y46" t="n">
        <v>1</v>
      </c>
      <c r="Z46" t="n">
        <v>10</v>
      </c>
      <c r="AA46" t="n">
        <v>90.59390989147518</v>
      </c>
      <c r="AB46" t="n">
        <v>123.9545842346954</v>
      </c>
      <c r="AC46" t="n">
        <v>112.1245326867202</v>
      </c>
      <c r="AD46" t="n">
        <v>90593.90989147518</v>
      </c>
      <c r="AE46" t="n">
        <v>123954.5842346954</v>
      </c>
      <c r="AF46" t="n">
        <v>5.529817786123165e-06</v>
      </c>
      <c r="AG46" t="n">
        <v>0.415</v>
      </c>
      <c r="AH46" t="n">
        <v>112124.5326867202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10.0354</v>
      </c>
      <c r="E47" t="n">
        <v>9.960000000000001</v>
      </c>
      <c r="F47" t="n">
        <v>6.83</v>
      </c>
      <c r="G47" t="n">
        <v>51.23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105.47</v>
      </c>
      <c r="Q47" t="n">
        <v>204.16</v>
      </c>
      <c r="R47" t="n">
        <v>26.18</v>
      </c>
      <c r="S47" t="n">
        <v>17.37</v>
      </c>
      <c r="T47" t="n">
        <v>2291.14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90.52412570539637</v>
      </c>
      <c r="AB47" t="n">
        <v>123.8591024326414</v>
      </c>
      <c r="AC47" t="n">
        <v>112.0381635338447</v>
      </c>
      <c r="AD47" t="n">
        <v>90524.12570539638</v>
      </c>
      <c r="AE47" t="n">
        <v>123859.1024326414</v>
      </c>
      <c r="AF47" t="n">
        <v>5.527669599559771e-06</v>
      </c>
      <c r="AG47" t="n">
        <v>0.415</v>
      </c>
      <c r="AH47" t="n">
        <v>112038.1635338447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10.1126</v>
      </c>
      <c r="E48" t="n">
        <v>9.890000000000001</v>
      </c>
      <c r="F48" t="n">
        <v>6.8</v>
      </c>
      <c r="G48" t="n">
        <v>58.3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104.7</v>
      </c>
      <c r="Q48" t="n">
        <v>204.14</v>
      </c>
      <c r="R48" t="n">
        <v>25.24</v>
      </c>
      <c r="S48" t="n">
        <v>17.37</v>
      </c>
      <c r="T48" t="n">
        <v>1827.36</v>
      </c>
      <c r="U48" t="n">
        <v>0.6899999999999999</v>
      </c>
      <c r="V48" t="n">
        <v>0.75</v>
      </c>
      <c r="W48" t="n">
        <v>1.15</v>
      </c>
      <c r="X48" t="n">
        <v>0.11</v>
      </c>
      <c r="Y48" t="n">
        <v>1</v>
      </c>
      <c r="Z48" t="n">
        <v>10</v>
      </c>
      <c r="AA48" t="n">
        <v>89.30526380131703</v>
      </c>
      <c r="AB48" t="n">
        <v>122.1914018030887</v>
      </c>
      <c r="AC48" t="n">
        <v>110.5296259117435</v>
      </c>
      <c r="AD48" t="n">
        <v>89305.26380131702</v>
      </c>
      <c r="AE48" t="n">
        <v>122191.4018030887</v>
      </c>
      <c r="AF48" t="n">
        <v>5.57019267717362e-06</v>
      </c>
      <c r="AG48" t="n">
        <v>0.4120833333333334</v>
      </c>
      <c r="AH48" t="n">
        <v>110529.6259117435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10.1138</v>
      </c>
      <c r="E49" t="n">
        <v>9.890000000000001</v>
      </c>
      <c r="F49" t="n">
        <v>6.8</v>
      </c>
      <c r="G49" t="n">
        <v>58.29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104.9</v>
      </c>
      <c r="Q49" t="n">
        <v>204.14</v>
      </c>
      <c r="R49" t="n">
        <v>25.32</v>
      </c>
      <c r="S49" t="n">
        <v>17.37</v>
      </c>
      <c r="T49" t="n">
        <v>1867.88</v>
      </c>
      <c r="U49" t="n">
        <v>0.6899999999999999</v>
      </c>
      <c r="V49" t="n">
        <v>0.75</v>
      </c>
      <c r="W49" t="n">
        <v>1.14</v>
      </c>
      <c r="X49" t="n">
        <v>0.11</v>
      </c>
      <c r="Y49" t="n">
        <v>1</v>
      </c>
      <c r="Z49" t="n">
        <v>10</v>
      </c>
      <c r="AA49" t="n">
        <v>89.40287688318796</v>
      </c>
      <c r="AB49" t="n">
        <v>122.3249603280897</v>
      </c>
      <c r="AC49" t="n">
        <v>110.650437798569</v>
      </c>
      <c r="AD49" t="n">
        <v>89402.87688318796</v>
      </c>
      <c r="AE49" t="n">
        <v>122324.9603280897</v>
      </c>
      <c r="AF49" t="n">
        <v>5.570853657654664e-06</v>
      </c>
      <c r="AG49" t="n">
        <v>0.4120833333333334</v>
      </c>
      <c r="AH49" t="n">
        <v>110650.437798569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10.1061</v>
      </c>
      <c r="E50" t="n">
        <v>9.9</v>
      </c>
      <c r="F50" t="n">
        <v>6.81</v>
      </c>
      <c r="G50" t="n">
        <v>58.35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105.11</v>
      </c>
      <c r="Q50" t="n">
        <v>204.14</v>
      </c>
      <c r="R50" t="n">
        <v>25.47</v>
      </c>
      <c r="S50" t="n">
        <v>17.37</v>
      </c>
      <c r="T50" t="n">
        <v>1944.41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89.62547312353136</v>
      </c>
      <c r="AB50" t="n">
        <v>122.6295263243804</v>
      </c>
      <c r="AC50" t="n">
        <v>110.9259364436349</v>
      </c>
      <c r="AD50" t="n">
        <v>89625.47312353137</v>
      </c>
      <c r="AE50" t="n">
        <v>122629.5263243805</v>
      </c>
      <c r="AF50" t="n">
        <v>5.566612366234629e-06</v>
      </c>
      <c r="AG50" t="n">
        <v>0.4125</v>
      </c>
      <c r="AH50" t="n">
        <v>110925.9364436349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10.1107</v>
      </c>
      <c r="E51" t="n">
        <v>9.890000000000001</v>
      </c>
      <c r="F51" t="n">
        <v>6.8</v>
      </c>
      <c r="G51" t="n">
        <v>58.31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105.22</v>
      </c>
      <c r="Q51" t="n">
        <v>204.14</v>
      </c>
      <c r="R51" t="n">
        <v>25.22</v>
      </c>
      <c r="S51" t="n">
        <v>17.37</v>
      </c>
      <c r="T51" t="n">
        <v>1818.98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89.60098779875838</v>
      </c>
      <c r="AB51" t="n">
        <v>122.5960244228097</v>
      </c>
      <c r="AC51" t="n">
        <v>110.8956319165299</v>
      </c>
      <c r="AD51" t="n">
        <v>89600.98779875837</v>
      </c>
      <c r="AE51" t="n">
        <v>122596.0244228097</v>
      </c>
      <c r="AF51" t="n">
        <v>5.5691461247453e-06</v>
      </c>
      <c r="AG51" t="n">
        <v>0.4120833333333334</v>
      </c>
      <c r="AH51" t="n">
        <v>110895.6319165299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10.1007</v>
      </c>
      <c r="E52" t="n">
        <v>9.9</v>
      </c>
      <c r="F52" t="n">
        <v>6.81</v>
      </c>
      <c r="G52" t="n">
        <v>58.4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5</v>
      </c>
      <c r="N52" t="n">
        <v>68.38</v>
      </c>
      <c r="O52" t="n">
        <v>32961.36</v>
      </c>
      <c r="P52" t="n">
        <v>105.27</v>
      </c>
      <c r="Q52" t="n">
        <v>204.14</v>
      </c>
      <c r="R52" t="n">
        <v>25.62</v>
      </c>
      <c r="S52" t="n">
        <v>17.37</v>
      </c>
      <c r="T52" t="n">
        <v>2016.61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89.75691023269449</v>
      </c>
      <c r="AB52" t="n">
        <v>122.8093643757334</v>
      </c>
      <c r="AC52" t="n">
        <v>111.088611003771</v>
      </c>
      <c r="AD52" t="n">
        <v>89756.9102326945</v>
      </c>
      <c r="AE52" t="n">
        <v>122809.3643757333</v>
      </c>
      <c r="AF52" t="n">
        <v>5.56363795406993e-06</v>
      </c>
      <c r="AG52" t="n">
        <v>0.4125</v>
      </c>
      <c r="AH52" t="n">
        <v>111088.611003771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10.1067</v>
      </c>
      <c r="E53" t="n">
        <v>9.890000000000001</v>
      </c>
      <c r="F53" t="n">
        <v>6.81</v>
      </c>
      <c r="G53" t="n">
        <v>58.35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5</v>
      </c>
      <c r="N53" t="n">
        <v>68.59999999999999</v>
      </c>
      <c r="O53" t="n">
        <v>33019.37</v>
      </c>
      <c r="P53" t="n">
        <v>105.08</v>
      </c>
      <c r="Q53" t="n">
        <v>204.16</v>
      </c>
      <c r="R53" t="n">
        <v>25.57</v>
      </c>
      <c r="S53" t="n">
        <v>17.37</v>
      </c>
      <c r="T53" t="n">
        <v>1989.92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89.60021153817345</v>
      </c>
      <c r="AB53" t="n">
        <v>122.5949623088312</v>
      </c>
      <c r="AC53" t="n">
        <v>110.8946711692188</v>
      </c>
      <c r="AD53" t="n">
        <v>89600.21153817345</v>
      </c>
      <c r="AE53" t="n">
        <v>122594.9623088312</v>
      </c>
      <c r="AF53" t="n">
        <v>5.566942856475152e-06</v>
      </c>
      <c r="AG53" t="n">
        <v>0.4120833333333334</v>
      </c>
      <c r="AH53" t="n">
        <v>110894.6711692188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10.1036</v>
      </c>
      <c r="E54" t="n">
        <v>9.9</v>
      </c>
      <c r="F54" t="n">
        <v>6.81</v>
      </c>
      <c r="G54" t="n">
        <v>58.37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5</v>
      </c>
      <c r="N54" t="n">
        <v>68.81999999999999</v>
      </c>
      <c r="O54" t="n">
        <v>33077.47</v>
      </c>
      <c r="P54" t="n">
        <v>104.92</v>
      </c>
      <c r="Q54" t="n">
        <v>204.17</v>
      </c>
      <c r="R54" t="n">
        <v>25.61</v>
      </c>
      <c r="S54" t="n">
        <v>17.37</v>
      </c>
      <c r="T54" t="n">
        <v>2013.83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89.54407170344398</v>
      </c>
      <c r="AB54" t="n">
        <v>122.5181493102397</v>
      </c>
      <c r="AC54" t="n">
        <v>110.8251890954051</v>
      </c>
      <c r="AD54" t="n">
        <v>89544.07170344397</v>
      </c>
      <c r="AE54" t="n">
        <v>122518.1493102397</v>
      </c>
      <c r="AF54" t="n">
        <v>5.565235323565788e-06</v>
      </c>
      <c r="AG54" t="n">
        <v>0.4125</v>
      </c>
      <c r="AH54" t="n">
        <v>110825.1890954051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10.0962</v>
      </c>
      <c r="E55" t="n">
        <v>9.9</v>
      </c>
      <c r="F55" t="n">
        <v>6.82</v>
      </c>
      <c r="G55" t="n">
        <v>58.43</v>
      </c>
      <c r="H55" t="n">
        <v>0.95</v>
      </c>
      <c r="I55" t="n">
        <v>7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104.82</v>
      </c>
      <c r="Q55" t="n">
        <v>204.14</v>
      </c>
      <c r="R55" t="n">
        <v>25.79</v>
      </c>
      <c r="S55" t="n">
        <v>17.37</v>
      </c>
      <c r="T55" t="n">
        <v>2104.32</v>
      </c>
      <c r="U55" t="n">
        <v>0.67</v>
      </c>
      <c r="V55" t="n">
        <v>0.75</v>
      </c>
      <c r="W55" t="n">
        <v>1.15</v>
      </c>
      <c r="X55" t="n">
        <v>0.13</v>
      </c>
      <c r="Y55" t="n">
        <v>1</v>
      </c>
      <c r="Z55" t="n">
        <v>10</v>
      </c>
      <c r="AA55" t="n">
        <v>89.59329673725537</v>
      </c>
      <c r="AB55" t="n">
        <v>122.5855011731557</v>
      </c>
      <c r="AC55" t="n">
        <v>110.8861129910533</v>
      </c>
      <c r="AD55" t="n">
        <v>89593.29673725537</v>
      </c>
      <c r="AE55" t="n">
        <v>122585.5011731557</v>
      </c>
      <c r="AF55" t="n">
        <v>5.561159277266014e-06</v>
      </c>
      <c r="AG55" t="n">
        <v>0.4125</v>
      </c>
      <c r="AH55" t="n">
        <v>110886.1129910533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10.0942</v>
      </c>
      <c r="E56" t="n">
        <v>9.91</v>
      </c>
      <c r="F56" t="n">
        <v>6.82</v>
      </c>
      <c r="G56" t="n">
        <v>58.45</v>
      </c>
      <c r="H56" t="n">
        <v>0.97</v>
      </c>
      <c r="I56" t="n">
        <v>7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104.72</v>
      </c>
      <c r="Q56" t="n">
        <v>204.14</v>
      </c>
      <c r="R56" t="n">
        <v>25.74</v>
      </c>
      <c r="S56" t="n">
        <v>17.37</v>
      </c>
      <c r="T56" t="n">
        <v>2078.14</v>
      </c>
      <c r="U56" t="n">
        <v>0.67</v>
      </c>
      <c r="V56" t="n">
        <v>0.75</v>
      </c>
      <c r="W56" t="n">
        <v>1.15</v>
      </c>
      <c r="X56" t="n">
        <v>0.13</v>
      </c>
      <c r="Y56" t="n">
        <v>1</v>
      </c>
      <c r="Z56" t="n">
        <v>10</v>
      </c>
      <c r="AA56" t="n">
        <v>89.56022775597306</v>
      </c>
      <c r="AB56" t="n">
        <v>122.5402547340648</v>
      </c>
      <c r="AC56" t="n">
        <v>110.8451848086054</v>
      </c>
      <c r="AD56" t="n">
        <v>89560.22775597306</v>
      </c>
      <c r="AE56" t="n">
        <v>122540.2547340648</v>
      </c>
      <c r="AF56" t="n">
        <v>5.56005764313094e-06</v>
      </c>
      <c r="AG56" t="n">
        <v>0.4129166666666667</v>
      </c>
      <c r="AH56" t="n">
        <v>110845.1848086054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10.1067</v>
      </c>
      <c r="E57" t="n">
        <v>9.890000000000001</v>
      </c>
      <c r="F57" t="n">
        <v>6.81</v>
      </c>
      <c r="G57" t="n">
        <v>58.35</v>
      </c>
      <c r="H57" t="n">
        <v>0.98</v>
      </c>
      <c r="I57" t="n">
        <v>7</v>
      </c>
      <c r="J57" t="n">
        <v>267.71</v>
      </c>
      <c r="K57" t="n">
        <v>58.47</v>
      </c>
      <c r="L57" t="n">
        <v>14.75</v>
      </c>
      <c r="M57" t="n">
        <v>5</v>
      </c>
      <c r="N57" t="n">
        <v>69.48999999999999</v>
      </c>
      <c r="O57" t="n">
        <v>33252.27</v>
      </c>
      <c r="P57" t="n">
        <v>104.27</v>
      </c>
      <c r="Q57" t="n">
        <v>204.14</v>
      </c>
      <c r="R57" t="n">
        <v>25.47</v>
      </c>
      <c r="S57" t="n">
        <v>17.37</v>
      </c>
      <c r="T57" t="n">
        <v>1942.93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89.1640665611546</v>
      </c>
      <c r="AB57" t="n">
        <v>121.998209509916</v>
      </c>
      <c r="AC57" t="n">
        <v>110.354871619884</v>
      </c>
      <c r="AD57" t="n">
        <v>89164.0665611546</v>
      </c>
      <c r="AE57" t="n">
        <v>121998.2095099159</v>
      </c>
      <c r="AF57" t="n">
        <v>5.566942856475152e-06</v>
      </c>
      <c r="AG57" t="n">
        <v>0.4120833333333334</v>
      </c>
      <c r="AH57" t="n">
        <v>110354.871619884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10.1773</v>
      </c>
      <c r="E58" t="n">
        <v>9.83</v>
      </c>
      <c r="F58" t="n">
        <v>6.79</v>
      </c>
      <c r="G58" t="n">
        <v>67.86</v>
      </c>
      <c r="H58" t="n">
        <v>1</v>
      </c>
      <c r="I58" t="n">
        <v>6</v>
      </c>
      <c r="J58" t="n">
        <v>268.19</v>
      </c>
      <c r="K58" t="n">
        <v>58.47</v>
      </c>
      <c r="L58" t="n">
        <v>15</v>
      </c>
      <c r="M58" t="n">
        <v>4</v>
      </c>
      <c r="N58" t="n">
        <v>69.70999999999999</v>
      </c>
      <c r="O58" t="n">
        <v>33310.7</v>
      </c>
      <c r="P58" t="n">
        <v>103.79</v>
      </c>
      <c r="Q58" t="n">
        <v>204.14</v>
      </c>
      <c r="R58" t="n">
        <v>24.72</v>
      </c>
      <c r="S58" t="n">
        <v>17.37</v>
      </c>
      <c r="T58" t="n">
        <v>1571.18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88.21743992254589</v>
      </c>
      <c r="AB58" t="n">
        <v>120.7029931807524</v>
      </c>
      <c r="AC58" t="n">
        <v>109.1832689193278</v>
      </c>
      <c r="AD58" t="n">
        <v>88217.43992254589</v>
      </c>
      <c r="AE58" t="n">
        <v>120702.9931807524</v>
      </c>
      <c r="AF58" t="n">
        <v>5.605830541443257e-06</v>
      </c>
      <c r="AG58" t="n">
        <v>0.4095833333333334</v>
      </c>
      <c r="AH58" t="n">
        <v>109183.2689193278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10.1764</v>
      </c>
      <c r="E59" t="n">
        <v>9.83</v>
      </c>
      <c r="F59" t="n">
        <v>6.79</v>
      </c>
      <c r="G59" t="n">
        <v>67.86</v>
      </c>
      <c r="H59" t="n">
        <v>1.01</v>
      </c>
      <c r="I59" t="n">
        <v>6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103.87</v>
      </c>
      <c r="Q59" t="n">
        <v>204.14</v>
      </c>
      <c r="R59" t="n">
        <v>24.76</v>
      </c>
      <c r="S59" t="n">
        <v>17.37</v>
      </c>
      <c r="T59" t="n">
        <v>1593.4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88.26758182908597</v>
      </c>
      <c r="AB59" t="n">
        <v>120.7715995493852</v>
      </c>
      <c r="AC59" t="n">
        <v>109.245327592428</v>
      </c>
      <c r="AD59" t="n">
        <v>88267.58182908598</v>
      </c>
      <c r="AE59" t="n">
        <v>120771.5995493852</v>
      </c>
      <c r="AF59" t="n">
        <v>5.605334806082473e-06</v>
      </c>
      <c r="AG59" t="n">
        <v>0.4095833333333334</v>
      </c>
      <c r="AH59" t="n">
        <v>109245.327592428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10.1735</v>
      </c>
      <c r="E60" t="n">
        <v>9.83</v>
      </c>
      <c r="F60" t="n">
        <v>6.79</v>
      </c>
      <c r="G60" t="n">
        <v>67.89</v>
      </c>
      <c r="H60" t="n">
        <v>1.03</v>
      </c>
      <c r="I60" t="n">
        <v>6</v>
      </c>
      <c r="J60" t="n">
        <v>269.14</v>
      </c>
      <c r="K60" t="n">
        <v>58.47</v>
      </c>
      <c r="L60" t="n">
        <v>15.5</v>
      </c>
      <c r="M60" t="n">
        <v>4</v>
      </c>
      <c r="N60" t="n">
        <v>70.16</v>
      </c>
      <c r="O60" t="n">
        <v>33427.83</v>
      </c>
      <c r="P60" t="n">
        <v>103.92</v>
      </c>
      <c r="Q60" t="n">
        <v>204.14</v>
      </c>
      <c r="R60" t="n">
        <v>24.83</v>
      </c>
      <c r="S60" t="n">
        <v>17.37</v>
      </c>
      <c r="T60" t="n">
        <v>1628.36</v>
      </c>
      <c r="U60" t="n">
        <v>0.7</v>
      </c>
      <c r="V60" t="n">
        <v>0.75</v>
      </c>
      <c r="W60" t="n">
        <v>1.15</v>
      </c>
      <c r="X60" t="n">
        <v>0.1</v>
      </c>
      <c r="Y60" t="n">
        <v>1</v>
      </c>
      <c r="Z60" t="n">
        <v>10</v>
      </c>
      <c r="AA60" t="n">
        <v>88.31806707689496</v>
      </c>
      <c r="AB60" t="n">
        <v>120.8406756926894</v>
      </c>
      <c r="AC60" t="n">
        <v>109.3078112055642</v>
      </c>
      <c r="AD60" t="n">
        <v>88318.06707689496</v>
      </c>
      <c r="AE60" t="n">
        <v>120840.6756926894</v>
      </c>
      <c r="AF60" t="n">
        <v>5.603737436586617e-06</v>
      </c>
      <c r="AG60" t="n">
        <v>0.4095833333333334</v>
      </c>
      <c r="AH60" t="n">
        <v>109307.8112055642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10.1761</v>
      </c>
      <c r="E61" t="n">
        <v>9.83</v>
      </c>
      <c r="F61" t="n">
        <v>6.79</v>
      </c>
      <c r="G61" t="n">
        <v>67.87</v>
      </c>
      <c r="H61" t="n">
        <v>1.04</v>
      </c>
      <c r="I61" t="n">
        <v>6</v>
      </c>
      <c r="J61" t="n">
        <v>269.61</v>
      </c>
      <c r="K61" t="n">
        <v>58.47</v>
      </c>
      <c r="L61" t="n">
        <v>15.75</v>
      </c>
      <c r="M61" t="n">
        <v>4</v>
      </c>
      <c r="N61" t="n">
        <v>70.39</v>
      </c>
      <c r="O61" t="n">
        <v>33486.53</v>
      </c>
      <c r="P61" t="n">
        <v>103.99</v>
      </c>
      <c r="Q61" t="n">
        <v>204.14</v>
      </c>
      <c r="R61" t="n">
        <v>24.88</v>
      </c>
      <c r="S61" t="n">
        <v>17.37</v>
      </c>
      <c r="T61" t="n">
        <v>1653.97</v>
      </c>
      <c r="U61" t="n">
        <v>0.7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88.33421042039889</v>
      </c>
      <c r="AB61" t="n">
        <v>120.8627637274655</v>
      </c>
      <c r="AC61" t="n">
        <v>109.327791189302</v>
      </c>
      <c r="AD61" t="n">
        <v>88334.21042039889</v>
      </c>
      <c r="AE61" t="n">
        <v>120862.7637274655</v>
      </c>
      <c r="AF61" t="n">
        <v>5.605169560962212e-06</v>
      </c>
      <c r="AG61" t="n">
        <v>0.4095833333333334</v>
      </c>
      <c r="AH61" t="n">
        <v>109327.791189302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10.1718</v>
      </c>
      <c r="E62" t="n">
        <v>9.83</v>
      </c>
      <c r="F62" t="n">
        <v>6.79</v>
      </c>
      <c r="G62" t="n">
        <v>67.91</v>
      </c>
      <c r="H62" t="n">
        <v>1.05</v>
      </c>
      <c r="I62" t="n">
        <v>6</v>
      </c>
      <c r="J62" t="n">
        <v>270.09</v>
      </c>
      <c r="K62" t="n">
        <v>58.47</v>
      </c>
      <c r="L62" t="n">
        <v>16</v>
      </c>
      <c r="M62" t="n">
        <v>4</v>
      </c>
      <c r="N62" t="n">
        <v>70.62</v>
      </c>
      <c r="O62" t="n">
        <v>33545.31</v>
      </c>
      <c r="P62" t="n">
        <v>104.1</v>
      </c>
      <c r="Q62" t="n">
        <v>204.14</v>
      </c>
      <c r="R62" t="n">
        <v>25.01</v>
      </c>
      <c r="S62" t="n">
        <v>17.37</v>
      </c>
      <c r="T62" t="n">
        <v>1717.63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88.42829490157818</v>
      </c>
      <c r="AB62" t="n">
        <v>120.9914942653293</v>
      </c>
      <c r="AC62" t="n">
        <v>109.4442358653067</v>
      </c>
      <c r="AD62" t="n">
        <v>88428.29490157818</v>
      </c>
      <c r="AE62" t="n">
        <v>120991.4942653293</v>
      </c>
      <c r="AF62" t="n">
        <v>5.602801047571803e-06</v>
      </c>
      <c r="AG62" t="n">
        <v>0.4095833333333334</v>
      </c>
      <c r="AH62" t="n">
        <v>109444.2358653066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10.1781</v>
      </c>
      <c r="E63" t="n">
        <v>9.82</v>
      </c>
      <c r="F63" t="n">
        <v>6.78</v>
      </c>
      <c r="G63" t="n">
        <v>67.84999999999999</v>
      </c>
      <c r="H63" t="n">
        <v>1.07</v>
      </c>
      <c r="I63" t="n">
        <v>6</v>
      </c>
      <c r="J63" t="n">
        <v>270.57</v>
      </c>
      <c r="K63" t="n">
        <v>58.47</v>
      </c>
      <c r="L63" t="n">
        <v>16.25</v>
      </c>
      <c r="M63" t="n">
        <v>4</v>
      </c>
      <c r="N63" t="n">
        <v>70.84</v>
      </c>
      <c r="O63" t="n">
        <v>33604.17</v>
      </c>
      <c r="P63" t="n">
        <v>103.98</v>
      </c>
      <c r="Q63" t="n">
        <v>204.14</v>
      </c>
      <c r="R63" t="n">
        <v>24.66</v>
      </c>
      <c r="S63" t="n">
        <v>17.37</v>
      </c>
      <c r="T63" t="n">
        <v>1543.39</v>
      </c>
      <c r="U63" t="n">
        <v>0.7</v>
      </c>
      <c r="V63" t="n">
        <v>0.75</v>
      </c>
      <c r="W63" t="n">
        <v>1.15</v>
      </c>
      <c r="X63" t="n">
        <v>0.09</v>
      </c>
      <c r="Y63" t="n">
        <v>1</v>
      </c>
      <c r="Z63" t="n">
        <v>10</v>
      </c>
      <c r="AA63" t="n">
        <v>88.267561137022</v>
      </c>
      <c r="AB63" t="n">
        <v>120.7715712375904</v>
      </c>
      <c r="AC63" t="n">
        <v>109.2453019826712</v>
      </c>
      <c r="AD63" t="n">
        <v>88267.561137022</v>
      </c>
      <c r="AE63" t="n">
        <v>120771.5712375904</v>
      </c>
      <c r="AF63" t="n">
        <v>5.606271195097287e-06</v>
      </c>
      <c r="AG63" t="n">
        <v>0.4091666666666667</v>
      </c>
      <c r="AH63" t="n">
        <v>109245.3019826712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10.1796</v>
      </c>
      <c r="E64" t="n">
        <v>9.82</v>
      </c>
      <c r="F64" t="n">
        <v>6.78</v>
      </c>
      <c r="G64" t="n">
        <v>67.83</v>
      </c>
      <c r="H64" t="n">
        <v>1.08</v>
      </c>
      <c r="I64" t="n">
        <v>6</v>
      </c>
      <c r="J64" t="n">
        <v>271.05</v>
      </c>
      <c r="K64" t="n">
        <v>58.47</v>
      </c>
      <c r="L64" t="n">
        <v>16.5</v>
      </c>
      <c r="M64" t="n">
        <v>4</v>
      </c>
      <c r="N64" t="n">
        <v>71.06999999999999</v>
      </c>
      <c r="O64" t="n">
        <v>33663.13</v>
      </c>
      <c r="P64" t="n">
        <v>103.69</v>
      </c>
      <c r="Q64" t="n">
        <v>204.14</v>
      </c>
      <c r="R64" t="n">
        <v>24.63</v>
      </c>
      <c r="S64" t="n">
        <v>17.37</v>
      </c>
      <c r="T64" t="n">
        <v>1526.23</v>
      </c>
      <c r="U64" t="n">
        <v>0.71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88.10025643142392</v>
      </c>
      <c r="AB64" t="n">
        <v>120.5426575584286</v>
      </c>
      <c r="AC64" t="n">
        <v>109.0382355037661</v>
      </c>
      <c r="AD64" t="n">
        <v>88100.25643142391</v>
      </c>
      <c r="AE64" t="n">
        <v>120542.6575584286</v>
      </c>
      <c r="AF64" t="n">
        <v>5.607097420698593e-06</v>
      </c>
      <c r="AG64" t="n">
        <v>0.4091666666666667</v>
      </c>
      <c r="AH64" t="n">
        <v>109038.2355037661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10.1778</v>
      </c>
      <c r="E65" t="n">
        <v>9.83</v>
      </c>
      <c r="F65" t="n">
        <v>6.79</v>
      </c>
      <c r="G65" t="n">
        <v>67.84999999999999</v>
      </c>
      <c r="H65" t="n">
        <v>1.1</v>
      </c>
      <c r="I65" t="n">
        <v>6</v>
      </c>
      <c r="J65" t="n">
        <v>271.52</v>
      </c>
      <c r="K65" t="n">
        <v>58.47</v>
      </c>
      <c r="L65" t="n">
        <v>16.75</v>
      </c>
      <c r="M65" t="n">
        <v>4</v>
      </c>
      <c r="N65" t="n">
        <v>71.3</v>
      </c>
      <c r="O65" t="n">
        <v>33722.17</v>
      </c>
      <c r="P65" t="n">
        <v>103.64</v>
      </c>
      <c r="Q65" t="n">
        <v>204.14</v>
      </c>
      <c r="R65" t="n">
        <v>24.78</v>
      </c>
      <c r="S65" t="n">
        <v>17.37</v>
      </c>
      <c r="T65" t="n">
        <v>1604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88.1331477362059</v>
      </c>
      <c r="AB65" t="n">
        <v>120.5876608926932</v>
      </c>
      <c r="AC65" t="n">
        <v>109.0789437829711</v>
      </c>
      <c r="AD65" t="n">
        <v>88133.14773620589</v>
      </c>
      <c r="AE65" t="n">
        <v>120587.6608926932</v>
      </c>
      <c r="AF65" t="n">
        <v>5.606105949977024e-06</v>
      </c>
      <c r="AG65" t="n">
        <v>0.4095833333333334</v>
      </c>
      <c r="AH65" t="n">
        <v>109078.9437829711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10.1675</v>
      </c>
      <c r="E66" t="n">
        <v>9.84</v>
      </c>
      <c r="F66" t="n">
        <v>6.79</v>
      </c>
      <c r="G66" t="n">
        <v>67.95</v>
      </c>
      <c r="H66" t="n">
        <v>1.11</v>
      </c>
      <c r="I66" t="n">
        <v>6</v>
      </c>
      <c r="J66" t="n">
        <v>272</v>
      </c>
      <c r="K66" t="n">
        <v>58.47</v>
      </c>
      <c r="L66" t="n">
        <v>17</v>
      </c>
      <c r="M66" t="n">
        <v>4</v>
      </c>
      <c r="N66" t="n">
        <v>71.53</v>
      </c>
      <c r="O66" t="n">
        <v>33781.3</v>
      </c>
      <c r="P66" t="n">
        <v>103.72</v>
      </c>
      <c r="Q66" t="n">
        <v>204.14</v>
      </c>
      <c r="R66" t="n">
        <v>25.09</v>
      </c>
      <c r="S66" t="n">
        <v>17.37</v>
      </c>
      <c r="T66" t="n">
        <v>1757.58</v>
      </c>
      <c r="U66" t="n">
        <v>0.6899999999999999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88.26428096831314</v>
      </c>
      <c r="AB66" t="n">
        <v>120.7670831660521</v>
      </c>
      <c r="AC66" t="n">
        <v>109.2412422463815</v>
      </c>
      <c r="AD66" t="n">
        <v>88264.28096831315</v>
      </c>
      <c r="AE66" t="n">
        <v>120767.0831660521</v>
      </c>
      <c r="AF66" t="n">
        <v>5.600432534181395e-06</v>
      </c>
      <c r="AG66" t="n">
        <v>0.41</v>
      </c>
      <c r="AH66" t="n">
        <v>109241.2422463815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10.1773</v>
      </c>
      <c r="E67" t="n">
        <v>9.83</v>
      </c>
      <c r="F67" t="n">
        <v>6.79</v>
      </c>
      <c r="G67" t="n">
        <v>67.86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103.33</v>
      </c>
      <c r="Q67" t="n">
        <v>204.14</v>
      </c>
      <c r="R67" t="n">
        <v>24.81</v>
      </c>
      <c r="S67" t="n">
        <v>17.37</v>
      </c>
      <c r="T67" t="n">
        <v>1615.65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87.97147085994571</v>
      </c>
      <c r="AB67" t="n">
        <v>120.3664474579138</v>
      </c>
      <c r="AC67" t="n">
        <v>108.8788426479319</v>
      </c>
      <c r="AD67" t="n">
        <v>87971.47085994571</v>
      </c>
      <c r="AE67" t="n">
        <v>120366.4474579137</v>
      </c>
      <c r="AF67" t="n">
        <v>5.605830541443257e-06</v>
      </c>
      <c r="AG67" t="n">
        <v>0.4095833333333334</v>
      </c>
      <c r="AH67" t="n">
        <v>108878.8426479319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10.1738</v>
      </c>
      <c r="E68" t="n">
        <v>9.83</v>
      </c>
      <c r="F68" t="n">
        <v>6.79</v>
      </c>
      <c r="G68" t="n">
        <v>67.89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103.24</v>
      </c>
      <c r="Q68" t="n">
        <v>204.19</v>
      </c>
      <c r="R68" t="n">
        <v>24.9</v>
      </c>
      <c r="S68" t="n">
        <v>17.37</v>
      </c>
      <c r="T68" t="n">
        <v>1662.99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87.95187832233616</v>
      </c>
      <c r="AB68" t="n">
        <v>120.3396400835946</v>
      </c>
      <c r="AC68" t="n">
        <v>108.8545937317934</v>
      </c>
      <c r="AD68" t="n">
        <v>87951.87832233615</v>
      </c>
      <c r="AE68" t="n">
        <v>120339.6400835946</v>
      </c>
      <c r="AF68" t="n">
        <v>5.603902681706877e-06</v>
      </c>
      <c r="AG68" t="n">
        <v>0.4095833333333334</v>
      </c>
      <c r="AH68" t="n">
        <v>108854.5937317934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10.1761</v>
      </c>
      <c r="E69" t="n">
        <v>9.83</v>
      </c>
      <c r="F69" t="n">
        <v>6.79</v>
      </c>
      <c r="G69" t="n">
        <v>67.87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103.27</v>
      </c>
      <c r="Q69" t="n">
        <v>204.16</v>
      </c>
      <c r="R69" t="n">
        <v>24.83</v>
      </c>
      <c r="S69" t="n">
        <v>17.37</v>
      </c>
      <c r="T69" t="n">
        <v>1624.84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87.94916996598018</v>
      </c>
      <c r="AB69" t="n">
        <v>120.3359343909441</v>
      </c>
      <c r="AC69" t="n">
        <v>108.8512417052485</v>
      </c>
      <c r="AD69" t="n">
        <v>87949.16996598018</v>
      </c>
      <c r="AE69" t="n">
        <v>120335.9343909441</v>
      </c>
      <c r="AF69" t="n">
        <v>5.605169560962212e-06</v>
      </c>
      <c r="AG69" t="n">
        <v>0.4095833333333334</v>
      </c>
      <c r="AH69" t="n">
        <v>108851.2417052485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10.1712</v>
      </c>
      <c r="E70" t="n">
        <v>9.83</v>
      </c>
      <c r="F70" t="n">
        <v>6.79</v>
      </c>
      <c r="G70" t="n">
        <v>67.91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103.06</v>
      </c>
      <c r="Q70" t="n">
        <v>204.16</v>
      </c>
      <c r="R70" t="n">
        <v>24.99</v>
      </c>
      <c r="S70" t="n">
        <v>17.37</v>
      </c>
      <c r="T70" t="n">
        <v>1705.27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87.8767796308388</v>
      </c>
      <c r="AB70" t="n">
        <v>120.2368867407675</v>
      </c>
      <c r="AC70" t="n">
        <v>108.7616470237905</v>
      </c>
      <c r="AD70" t="n">
        <v>87876.77963083879</v>
      </c>
      <c r="AE70" t="n">
        <v>120236.8867407675</v>
      </c>
      <c r="AF70" t="n">
        <v>5.602470557331282e-06</v>
      </c>
      <c r="AG70" t="n">
        <v>0.4095833333333334</v>
      </c>
      <c r="AH70" t="n">
        <v>108761.6470237905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10.1741</v>
      </c>
      <c r="E71" t="n">
        <v>9.83</v>
      </c>
      <c r="F71" t="n">
        <v>6.79</v>
      </c>
      <c r="G71" t="n">
        <v>67.89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102.56</v>
      </c>
      <c r="Q71" t="n">
        <v>204.14</v>
      </c>
      <c r="R71" t="n">
        <v>24.96</v>
      </c>
      <c r="S71" t="n">
        <v>17.37</v>
      </c>
      <c r="T71" t="n">
        <v>1693.38</v>
      </c>
      <c r="U71" t="n">
        <v>0.7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87.58571116312753</v>
      </c>
      <c r="AB71" t="n">
        <v>119.8386340222106</v>
      </c>
      <c r="AC71" t="n">
        <v>108.4014029857413</v>
      </c>
      <c r="AD71" t="n">
        <v>87585.71116312753</v>
      </c>
      <c r="AE71" t="n">
        <v>119838.6340222106</v>
      </c>
      <c r="AF71" t="n">
        <v>5.604067926827139e-06</v>
      </c>
      <c r="AG71" t="n">
        <v>0.4095833333333334</v>
      </c>
      <c r="AH71" t="n">
        <v>108401.4029857413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10.2392</v>
      </c>
      <c r="E72" t="n">
        <v>9.77</v>
      </c>
      <c r="F72" t="n">
        <v>6.77</v>
      </c>
      <c r="G72" t="n">
        <v>81.28</v>
      </c>
      <c r="H72" t="n">
        <v>1.2</v>
      </c>
      <c r="I72" t="n">
        <v>5</v>
      </c>
      <c r="J72" t="n">
        <v>274.9</v>
      </c>
      <c r="K72" t="n">
        <v>58.47</v>
      </c>
      <c r="L72" t="n">
        <v>18.5</v>
      </c>
      <c r="M72" t="n">
        <v>3</v>
      </c>
      <c r="N72" t="n">
        <v>72.92</v>
      </c>
      <c r="O72" t="n">
        <v>34138.11</v>
      </c>
      <c r="P72" t="n">
        <v>102.33</v>
      </c>
      <c r="Q72" t="n">
        <v>204.22</v>
      </c>
      <c r="R72" t="n">
        <v>24.36</v>
      </c>
      <c r="S72" t="n">
        <v>17.37</v>
      </c>
      <c r="T72" t="n">
        <v>1397.83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86.83261166564704</v>
      </c>
      <c r="AB72" t="n">
        <v>118.8082100653534</v>
      </c>
      <c r="AC72" t="n">
        <v>107.4693212451171</v>
      </c>
      <c r="AD72" t="n">
        <v>86832.61166564704</v>
      </c>
      <c r="AE72" t="n">
        <v>118808.2100653534</v>
      </c>
      <c r="AF72" t="n">
        <v>5.639926117923791e-06</v>
      </c>
      <c r="AG72" t="n">
        <v>0.4070833333333333</v>
      </c>
      <c r="AH72" t="n">
        <v>107469.3212451171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10.2383</v>
      </c>
      <c r="E73" t="n">
        <v>9.77</v>
      </c>
      <c r="F73" t="n">
        <v>6.77</v>
      </c>
      <c r="G73" t="n">
        <v>81.29000000000001</v>
      </c>
      <c r="H73" t="n">
        <v>1.21</v>
      </c>
      <c r="I73" t="n">
        <v>5</v>
      </c>
      <c r="J73" t="n">
        <v>275.38</v>
      </c>
      <c r="K73" t="n">
        <v>58.47</v>
      </c>
      <c r="L73" t="n">
        <v>18.75</v>
      </c>
      <c r="M73" t="n">
        <v>3</v>
      </c>
      <c r="N73" t="n">
        <v>73.16</v>
      </c>
      <c r="O73" t="n">
        <v>34197.87</v>
      </c>
      <c r="P73" t="n">
        <v>102.56</v>
      </c>
      <c r="Q73" t="n">
        <v>204.14</v>
      </c>
      <c r="R73" t="n">
        <v>24.51</v>
      </c>
      <c r="S73" t="n">
        <v>17.37</v>
      </c>
      <c r="T73" t="n">
        <v>1470.49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86.96206026519008</v>
      </c>
      <c r="AB73" t="n">
        <v>118.9853273501172</v>
      </c>
      <c r="AC73" t="n">
        <v>107.6295347048088</v>
      </c>
      <c r="AD73" t="n">
        <v>86962.06026519007</v>
      </c>
      <c r="AE73" t="n">
        <v>118985.3273501172</v>
      </c>
      <c r="AF73" t="n">
        <v>5.639430382563008e-06</v>
      </c>
      <c r="AG73" t="n">
        <v>0.4070833333333333</v>
      </c>
      <c r="AH73" t="n">
        <v>107629.5347048088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10.2375</v>
      </c>
      <c r="E74" t="n">
        <v>9.77</v>
      </c>
      <c r="F74" t="n">
        <v>6.78</v>
      </c>
      <c r="G74" t="n">
        <v>81.3</v>
      </c>
      <c r="H74" t="n">
        <v>1.23</v>
      </c>
      <c r="I74" t="n">
        <v>5</v>
      </c>
      <c r="J74" t="n">
        <v>275.87</v>
      </c>
      <c r="K74" t="n">
        <v>58.47</v>
      </c>
      <c r="L74" t="n">
        <v>19</v>
      </c>
      <c r="M74" t="n">
        <v>3</v>
      </c>
      <c r="N74" t="n">
        <v>73.39</v>
      </c>
      <c r="O74" t="n">
        <v>34257.73</v>
      </c>
      <c r="P74" t="n">
        <v>102.75</v>
      </c>
      <c r="Q74" t="n">
        <v>204.15</v>
      </c>
      <c r="R74" t="n">
        <v>24.49</v>
      </c>
      <c r="S74" t="n">
        <v>17.37</v>
      </c>
      <c r="T74" t="n">
        <v>1461.46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87.11006930869166</v>
      </c>
      <c r="AB74" t="n">
        <v>119.1878398531342</v>
      </c>
      <c r="AC74" t="n">
        <v>107.812719698766</v>
      </c>
      <c r="AD74" t="n">
        <v>87110.06930869166</v>
      </c>
      <c r="AE74" t="n">
        <v>119187.8398531342</v>
      </c>
      <c r="AF74" t="n">
        <v>5.638989728908978e-06</v>
      </c>
      <c r="AG74" t="n">
        <v>0.4070833333333333</v>
      </c>
      <c r="AH74" t="n">
        <v>107812.719698766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10.2415</v>
      </c>
      <c r="E75" t="n">
        <v>9.76</v>
      </c>
      <c r="F75" t="n">
        <v>6.77</v>
      </c>
      <c r="G75" t="n">
        <v>81.25</v>
      </c>
      <c r="H75" t="n">
        <v>1.24</v>
      </c>
      <c r="I75" t="n">
        <v>5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102.83</v>
      </c>
      <c r="Q75" t="n">
        <v>204.14</v>
      </c>
      <c r="R75" t="n">
        <v>24.32</v>
      </c>
      <c r="S75" t="n">
        <v>17.37</v>
      </c>
      <c r="T75" t="n">
        <v>1375.2</v>
      </c>
      <c r="U75" t="n">
        <v>0.71</v>
      </c>
      <c r="V75" t="n">
        <v>0.75</v>
      </c>
      <c r="W75" t="n">
        <v>1.15</v>
      </c>
      <c r="X75" t="n">
        <v>0.08</v>
      </c>
      <c r="Y75" t="n">
        <v>1</v>
      </c>
      <c r="Z75" t="n">
        <v>10</v>
      </c>
      <c r="AA75" t="n">
        <v>87.07582220347561</v>
      </c>
      <c r="AB75" t="n">
        <v>119.1409814529019</v>
      </c>
      <c r="AC75" t="n">
        <v>107.7703333984857</v>
      </c>
      <c r="AD75" t="n">
        <v>87075.8222034756</v>
      </c>
      <c r="AE75" t="n">
        <v>119140.9814529019</v>
      </c>
      <c r="AF75" t="n">
        <v>5.641192997179126e-06</v>
      </c>
      <c r="AG75" t="n">
        <v>0.4066666666666667</v>
      </c>
      <c r="AH75" t="n">
        <v>107770.3333984857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10.2372</v>
      </c>
      <c r="E76" t="n">
        <v>9.77</v>
      </c>
      <c r="F76" t="n">
        <v>6.78</v>
      </c>
      <c r="G76" t="n">
        <v>81.3</v>
      </c>
      <c r="H76" t="n">
        <v>1.25</v>
      </c>
      <c r="I76" t="n">
        <v>5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102.98</v>
      </c>
      <c r="Q76" t="n">
        <v>204.14</v>
      </c>
      <c r="R76" t="n">
        <v>24.52</v>
      </c>
      <c r="S76" t="n">
        <v>17.37</v>
      </c>
      <c r="T76" t="n">
        <v>1478.69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87.23474155791935</v>
      </c>
      <c r="AB76" t="n">
        <v>119.3584219246789</v>
      </c>
      <c r="AC76" t="n">
        <v>107.9670216568159</v>
      </c>
      <c r="AD76" t="n">
        <v>87234.74155791935</v>
      </c>
      <c r="AE76" t="n">
        <v>119358.4219246789</v>
      </c>
      <c r="AF76" t="n">
        <v>5.638824483788717e-06</v>
      </c>
      <c r="AG76" t="n">
        <v>0.4070833333333333</v>
      </c>
      <c r="AH76" t="n">
        <v>107967.0216568159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10.2427</v>
      </c>
      <c r="E77" t="n">
        <v>9.76</v>
      </c>
      <c r="F77" t="n">
        <v>6.77</v>
      </c>
      <c r="G77" t="n">
        <v>81.23999999999999</v>
      </c>
      <c r="H77" t="n">
        <v>1.27</v>
      </c>
      <c r="I77" t="n">
        <v>5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102.74</v>
      </c>
      <c r="Q77" t="n">
        <v>204.14</v>
      </c>
      <c r="R77" t="n">
        <v>24.37</v>
      </c>
      <c r="S77" t="n">
        <v>17.37</v>
      </c>
      <c r="T77" t="n">
        <v>1403.48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87.01838449719152</v>
      </c>
      <c r="AB77" t="n">
        <v>119.0623926491913</v>
      </c>
      <c r="AC77" t="n">
        <v>107.6992449999011</v>
      </c>
      <c r="AD77" t="n">
        <v>87018.38449719152</v>
      </c>
      <c r="AE77" t="n">
        <v>119062.3926491913</v>
      </c>
      <c r="AF77" t="n">
        <v>5.641853977660169e-06</v>
      </c>
      <c r="AG77" t="n">
        <v>0.4066666666666667</v>
      </c>
      <c r="AH77" t="n">
        <v>107699.2449999011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10.2404</v>
      </c>
      <c r="E78" t="n">
        <v>9.77</v>
      </c>
      <c r="F78" t="n">
        <v>6.77</v>
      </c>
      <c r="G78" t="n">
        <v>81.27</v>
      </c>
      <c r="H78" t="n">
        <v>1.28</v>
      </c>
      <c r="I78" t="n">
        <v>5</v>
      </c>
      <c r="J78" t="n">
        <v>277.82</v>
      </c>
      <c r="K78" t="n">
        <v>58.47</v>
      </c>
      <c r="L78" t="n">
        <v>20</v>
      </c>
      <c r="M78" t="n">
        <v>3</v>
      </c>
      <c r="N78" t="n">
        <v>74.34</v>
      </c>
      <c r="O78" t="n">
        <v>34498.07</v>
      </c>
      <c r="P78" t="n">
        <v>102.74</v>
      </c>
      <c r="Q78" t="n">
        <v>204.14</v>
      </c>
      <c r="R78" t="n">
        <v>24.47</v>
      </c>
      <c r="S78" t="n">
        <v>17.37</v>
      </c>
      <c r="T78" t="n">
        <v>1452.43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87.04090029148705</v>
      </c>
      <c r="AB78" t="n">
        <v>119.0931997522732</v>
      </c>
      <c r="AC78" t="n">
        <v>107.7271119163029</v>
      </c>
      <c r="AD78" t="n">
        <v>87040.90029148705</v>
      </c>
      <c r="AE78" t="n">
        <v>119093.1997522732</v>
      </c>
      <c r="AF78" t="n">
        <v>5.640587098404835e-06</v>
      </c>
      <c r="AG78" t="n">
        <v>0.4070833333333333</v>
      </c>
      <c r="AH78" t="n">
        <v>107727.1119163029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10.236</v>
      </c>
      <c r="E79" t="n">
        <v>9.77</v>
      </c>
      <c r="F79" t="n">
        <v>6.78</v>
      </c>
      <c r="G79" t="n">
        <v>81.31999999999999</v>
      </c>
      <c r="H79" t="n">
        <v>1.3</v>
      </c>
      <c r="I79" t="n">
        <v>5</v>
      </c>
      <c r="J79" t="n">
        <v>278.3</v>
      </c>
      <c r="K79" t="n">
        <v>58.47</v>
      </c>
      <c r="L79" t="n">
        <v>20.25</v>
      </c>
      <c r="M79" t="n">
        <v>3</v>
      </c>
      <c r="N79" t="n">
        <v>74.58</v>
      </c>
      <c r="O79" t="n">
        <v>34558.39</v>
      </c>
      <c r="P79" t="n">
        <v>102.75</v>
      </c>
      <c r="Q79" t="n">
        <v>204.14</v>
      </c>
      <c r="R79" t="n">
        <v>24.46</v>
      </c>
      <c r="S79" t="n">
        <v>17.37</v>
      </c>
      <c r="T79" t="n">
        <v>1448.96</v>
      </c>
      <c r="U79" t="n">
        <v>0.71</v>
      </c>
      <c r="V79" t="n">
        <v>0.75</v>
      </c>
      <c r="W79" t="n">
        <v>1.15</v>
      </c>
      <c r="X79" t="n">
        <v>0.09</v>
      </c>
      <c r="Y79" t="n">
        <v>1</v>
      </c>
      <c r="Z79" t="n">
        <v>10</v>
      </c>
      <c r="AA79" t="n">
        <v>87.12210735059925</v>
      </c>
      <c r="AB79" t="n">
        <v>119.2043108331531</v>
      </c>
      <c r="AC79" t="n">
        <v>107.827618711569</v>
      </c>
      <c r="AD79" t="n">
        <v>87122.10735059925</v>
      </c>
      <c r="AE79" t="n">
        <v>119204.3108331531</v>
      </c>
      <c r="AF79" t="n">
        <v>5.638163503307673e-06</v>
      </c>
      <c r="AG79" t="n">
        <v>0.4070833333333333</v>
      </c>
      <c r="AH79" t="n">
        <v>107827.618711569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10.2351</v>
      </c>
      <c r="E80" t="n">
        <v>9.77</v>
      </c>
      <c r="F80" t="n">
        <v>6.78</v>
      </c>
      <c r="G80" t="n">
        <v>81.33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102.77</v>
      </c>
      <c r="Q80" t="n">
        <v>204.14</v>
      </c>
      <c r="R80" t="n">
        <v>24.54</v>
      </c>
      <c r="S80" t="n">
        <v>17.37</v>
      </c>
      <c r="T80" t="n">
        <v>1485.79</v>
      </c>
      <c r="U80" t="n">
        <v>0.71</v>
      </c>
      <c r="V80" t="n">
        <v>0.75</v>
      </c>
      <c r="W80" t="n">
        <v>1.14</v>
      </c>
      <c r="X80" t="n">
        <v>0.09</v>
      </c>
      <c r="Y80" t="n">
        <v>1</v>
      </c>
      <c r="Z80" t="n">
        <v>10</v>
      </c>
      <c r="AA80" t="n">
        <v>87.1399657832239</v>
      </c>
      <c r="AB80" t="n">
        <v>119.2287455285285</v>
      </c>
      <c r="AC80" t="n">
        <v>107.8497213939121</v>
      </c>
      <c r="AD80" t="n">
        <v>87139.9657832239</v>
      </c>
      <c r="AE80" t="n">
        <v>119228.7455285285</v>
      </c>
      <c r="AF80" t="n">
        <v>5.63766776794689e-06</v>
      </c>
      <c r="AG80" t="n">
        <v>0.4070833333333333</v>
      </c>
      <c r="AH80" t="n">
        <v>107849.7213939121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10.2395</v>
      </c>
      <c r="E81" t="n">
        <v>9.77</v>
      </c>
      <c r="F81" t="n">
        <v>6.77</v>
      </c>
      <c r="G81" t="n">
        <v>81.28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102.52</v>
      </c>
      <c r="Q81" t="n">
        <v>204.14</v>
      </c>
      <c r="R81" t="n">
        <v>24.45</v>
      </c>
      <c r="S81" t="n">
        <v>17.37</v>
      </c>
      <c r="T81" t="n">
        <v>1440.76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86.93119178045946</v>
      </c>
      <c r="AB81" t="n">
        <v>118.9430917274874</v>
      </c>
      <c r="AC81" t="n">
        <v>107.5913299907247</v>
      </c>
      <c r="AD81" t="n">
        <v>86931.19178045946</v>
      </c>
      <c r="AE81" t="n">
        <v>118943.0917274874</v>
      </c>
      <c r="AF81" t="n">
        <v>5.640091363044051e-06</v>
      </c>
      <c r="AG81" t="n">
        <v>0.4070833333333333</v>
      </c>
      <c r="AH81" t="n">
        <v>107591.3299907247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10.2407</v>
      </c>
      <c r="E82" t="n">
        <v>9.76</v>
      </c>
      <c r="F82" t="n">
        <v>6.77</v>
      </c>
      <c r="G82" t="n">
        <v>81.26000000000001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102.42</v>
      </c>
      <c r="Q82" t="n">
        <v>204.14</v>
      </c>
      <c r="R82" t="n">
        <v>24.36</v>
      </c>
      <c r="S82" t="n">
        <v>17.37</v>
      </c>
      <c r="T82" t="n">
        <v>1395.28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86.86436116431813</v>
      </c>
      <c r="AB82" t="n">
        <v>118.8516511301242</v>
      </c>
      <c r="AC82" t="n">
        <v>107.5086163556361</v>
      </c>
      <c r="AD82" t="n">
        <v>86864.36116431812</v>
      </c>
      <c r="AE82" t="n">
        <v>118851.6511301242</v>
      </c>
      <c r="AF82" t="n">
        <v>5.640752343525097e-06</v>
      </c>
      <c r="AG82" t="n">
        <v>0.4066666666666667</v>
      </c>
      <c r="AH82" t="n">
        <v>107508.6163556361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10.2459</v>
      </c>
      <c r="E83" t="n">
        <v>9.76</v>
      </c>
      <c r="F83" t="n">
        <v>6.77</v>
      </c>
      <c r="G83" t="n">
        <v>81.2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102.17</v>
      </c>
      <c r="Q83" t="n">
        <v>204.14</v>
      </c>
      <c r="R83" t="n">
        <v>24.16</v>
      </c>
      <c r="S83" t="n">
        <v>17.37</v>
      </c>
      <c r="T83" t="n">
        <v>1296.92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86.69000842700549</v>
      </c>
      <c r="AB83" t="n">
        <v>118.6130940230333</v>
      </c>
      <c r="AC83" t="n">
        <v>107.2928268040288</v>
      </c>
      <c r="AD83" t="n">
        <v>86690.00842700549</v>
      </c>
      <c r="AE83" t="n">
        <v>118613.0940230333</v>
      </c>
      <c r="AF83" t="n">
        <v>5.643616592276288e-06</v>
      </c>
      <c r="AG83" t="n">
        <v>0.4066666666666667</v>
      </c>
      <c r="AH83" t="n">
        <v>107292.8268040289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10.25</v>
      </c>
      <c r="E84" t="n">
        <v>9.76</v>
      </c>
      <c r="F84" t="n">
        <v>6.76</v>
      </c>
      <c r="G84" t="n">
        <v>81.16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101.82</v>
      </c>
      <c r="Q84" t="n">
        <v>204.15</v>
      </c>
      <c r="R84" t="n">
        <v>24.09</v>
      </c>
      <c r="S84" t="n">
        <v>17.37</v>
      </c>
      <c r="T84" t="n">
        <v>1261.99</v>
      </c>
      <c r="U84" t="n">
        <v>0.72</v>
      </c>
      <c r="V84" t="n">
        <v>0.76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86.43093955546502</v>
      </c>
      <c r="AB84" t="n">
        <v>118.2586245636798</v>
      </c>
      <c r="AC84" t="n">
        <v>106.9721874123749</v>
      </c>
      <c r="AD84" t="n">
        <v>86430.93955546501</v>
      </c>
      <c r="AE84" t="n">
        <v>118258.6245636798</v>
      </c>
      <c r="AF84" t="n">
        <v>5.64587494225319e-06</v>
      </c>
      <c r="AG84" t="n">
        <v>0.4066666666666667</v>
      </c>
      <c r="AH84" t="n">
        <v>106972.1874123749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10.2514</v>
      </c>
      <c r="E85" t="n">
        <v>9.75</v>
      </c>
      <c r="F85" t="n">
        <v>6.76</v>
      </c>
      <c r="G85" t="n">
        <v>81.14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3</v>
      </c>
      <c r="N85" t="n">
        <v>76.03</v>
      </c>
      <c r="O85" t="n">
        <v>34922.31</v>
      </c>
      <c r="P85" t="n">
        <v>101.55</v>
      </c>
      <c r="Q85" t="n">
        <v>204.15</v>
      </c>
      <c r="R85" t="n">
        <v>24.05</v>
      </c>
      <c r="S85" t="n">
        <v>17.37</v>
      </c>
      <c r="T85" t="n">
        <v>1242.62</v>
      </c>
      <c r="U85" t="n">
        <v>0.72</v>
      </c>
      <c r="V85" t="n">
        <v>0.76</v>
      </c>
      <c r="W85" t="n">
        <v>1.14</v>
      </c>
      <c r="X85" t="n">
        <v>0.07000000000000001</v>
      </c>
      <c r="Y85" t="n">
        <v>1</v>
      </c>
      <c r="Z85" t="n">
        <v>10</v>
      </c>
      <c r="AA85" t="n">
        <v>86.2723984715725</v>
      </c>
      <c r="AB85" t="n">
        <v>118.0417016583592</v>
      </c>
      <c r="AC85" t="n">
        <v>106.7759673246849</v>
      </c>
      <c r="AD85" t="n">
        <v>86272.39847157249</v>
      </c>
      <c r="AE85" t="n">
        <v>118041.7016583592</v>
      </c>
      <c r="AF85" t="n">
        <v>5.646646086147741e-06</v>
      </c>
      <c r="AG85" t="n">
        <v>0.40625</v>
      </c>
      <c r="AH85" t="n">
        <v>106775.9673246849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10.2468</v>
      </c>
      <c r="E86" t="n">
        <v>9.76</v>
      </c>
      <c r="F86" t="n">
        <v>6.77</v>
      </c>
      <c r="G86" t="n">
        <v>81.19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3</v>
      </c>
      <c r="N86" t="n">
        <v>76.28</v>
      </c>
      <c r="O86" t="n">
        <v>34983.29</v>
      </c>
      <c r="P86" t="n">
        <v>101.34</v>
      </c>
      <c r="Q86" t="n">
        <v>204.14</v>
      </c>
      <c r="R86" t="n">
        <v>24.14</v>
      </c>
      <c r="S86" t="n">
        <v>17.37</v>
      </c>
      <c r="T86" t="n">
        <v>1286.83</v>
      </c>
      <c r="U86" t="n">
        <v>0.72</v>
      </c>
      <c r="V86" t="n">
        <v>0.75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86.24202622080222</v>
      </c>
      <c r="AB86" t="n">
        <v>118.0001450049261</v>
      </c>
      <c r="AC86" t="n">
        <v>106.7383767799303</v>
      </c>
      <c r="AD86" t="n">
        <v>86242.02622080222</v>
      </c>
      <c r="AE86" t="n">
        <v>118000.1450049261</v>
      </c>
      <c r="AF86" t="n">
        <v>5.644112327637072e-06</v>
      </c>
      <c r="AG86" t="n">
        <v>0.4066666666666667</v>
      </c>
      <c r="AH86" t="n">
        <v>106738.3767799303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10.2468</v>
      </c>
      <c r="E87" t="n">
        <v>9.76</v>
      </c>
      <c r="F87" t="n">
        <v>6.77</v>
      </c>
      <c r="G87" t="n">
        <v>81.19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3</v>
      </c>
      <c r="N87" t="n">
        <v>76.52</v>
      </c>
      <c r="O87" t="n">
        <v>35044.38</v>
      </c>
      <c r="P87" t="n">
        <v>100.98</v>
      </c>
      <c r="Q87" t="n">
        <v>204.14</v>
      </c>
      <c r="R87" t="n">
        <v>24.2</v>
      </c>
      <c r="S87" t="n">
        <v>17.37</v>
      </c>
      <c r="T87" t="n">
        <v>1317.22</v>
      </c>
      <c r="U87" t="n">
        <v>0.72</v>
      </c>
      <c r="V87" t="n">
        <v>0.75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86.05083432829869</v>
      </c>
      <c r="AB87" t="n">
        <v>117.738547822812</v>
      </c>
      <c r="AC87" t="n">
        <v>106.5017460657231</v>
      </c>
      <c r="AD87" t="n">
        <v>86050.83432829869</v>
      </c>
      <c r="AE87" t="n">
        <v>117738.5478228119</v>
      </c>
      <c r="AF87" t="n">
        <v>5.644112327637072e-06</v>
      </c>
      <c r="AG87" t="n">
        <v>0.4066666666666667</v>
      </c>
      <c r="AH87" t="n">
        <v>106501.7460657231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10.2433</v>
      </c>
      <c r="E88" t="n">
        <v>9.76</v>
      </c>
      <c r="F88" t="n">
        <v>6.77</v>
      </c>
      <c r="G88" t="n">
        <v>81.23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3</v>
      </c>
      <c r="N88" t="n">
        <v>76.77</v>
      </c>
      <c r="O88" t="n">
        <v>35105.56</v>
      </c>
      <c r="P88" t="n">
        <v>100.93</v>
      </c>
      <c r="Q88" t="n">
        <v>204.15</v>
      </c>
      <c r="R88" t="n">
        <v>24.23</v>
      </c>
      <c r="S88" t="n">
        <v>17.37</v>
      </c>
      <c r="T88" t="n">
        <v>1332.15</v>
      </c>
      <c r="U88" t="n">
        <v>0.72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86.05197904141693</v>
      </c>
      <c r="AB88" t="n">
        <v>117.7401140698015</v>
      </c>
      <c r="AC88" t="n">
        <v>106.5031628322982</v>
      </c>
      <c r="AD88" t="n">
        <v>86051.97904141693</v>
      </c>
      <c r="AE88" t="n">
        <v>117740.1140698015</v>
      </c>
      <c r="AF88" t="n">
        <v>5.642184467900691e-06</v>
      </c>
      <c r="AG88" t="n">
        <v>0.4066666666666667</v>
      </c>
      <c r="AH88" t="n">
        <v>106503.1628322982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10.2453</v>
      </c>
      <c r="E89" t="n">
        <v>9.76</v>
      </c>
      <c r="F89" t="n">
        <v>6.77</v>
      </c>
      <c r="G89" t="n">
        <v>81.20999999999999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3</v>
      </c>
      <c r="N89" t="n">
        <v>77.01000000000001</v>
      </c>
      <c r="O89" t="n">
        <v>35166.85</v>
      </c>
      <c r="P89" t="n">
        <v>100.89</v>
      </c>
      <c r="Q89" t="n">
        <v>204.14</v>
      </c>
      <c r="R89" t="n">
        <v>24.22</v>
      </c>
      <c r="S89" t="n">
        <v>17.37</v>
      </c>
      <c r="T89" t="n">
        <v>1329.1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86.01490198869644</v>
      </c>
      <c r="AB89" t="n">
        <v>117.6893836105452</v>
      </c>
      <c r="AC89" t="n">
        <v>106.4572740168727</v>
      </c>
      <c r="AD89" t="n">
        <v>86014.90198869644</v>
      </c>
      <c r="AE89" t="n">
        <v>117689.3836105452</v>
      </c>
      <c r="AF89" t="n">
        <v>5.643286102035766e-06</v>
      </c>
      <c r="AG89" t="n">
        <v>0.4066666666666667</v>
      </c>
      <c r="AH89" t="n">
        <v>106457.2740168727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10.2409</v>
      </c>
      <c r="E90" t="n">
        <v>9.76</v>
      </c>
      <c r="F90" t="n">
        <v>6.77</v>
      </c>
      <c r="G90" t="n">
        <v>81.26000000000001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3</v>
      </c>
      <c r="N90" t="n">
        <v>77.26000000000001</v>
      </c>
      <c r="O90" t="n">
        <v>35228.23</v>
      </c>
      <c r="P90" t="n">
        <v>100.73</v>
      </c>
      <c r="Q90" t="n">
        <v>204.14</v>
      </c>
      <c r="R90" t="n">
        <v>24.39</v>
      </c>
      <c r="S90" t="n">
        <v>17.37</v>
      </c>
      <c r="T90" t="n">
        <v>1412.15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85.96470476955396</v>
      </c>
      <c r="AB90" t="n">
        <v>117.6207015607695</v>
      </c>
      <c r="AC90" t="n">
        <v>106.3951468855317</v>
      </c>
      <c r="AD90" t="n">
        <v>85964.70476955397</v>
      </c>
      <c r="AE90" t="n">
        <v>117620.7015607695</v>
      </c>
      <c r="AF90" t="n">
        <v>5.640862506938603e-06</v>
      </c>
      <c r="AG90" t="n">
        <v>0.4066666666666667</v>
      </c>
      <c r="AH90" t="n">
        <v>106395.1468855317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10.2407</v>
      </c>
      <c r="E91" t="n">
        <v>9.76</v>
      </c>
      <c r="F91" t="n">
        <v>6.77</v>
      </c>
      <c r="G91" t="n">
        <v>81.26000000000001</v>
      </c>
      <c r="H91" t="n">
        <v>1.46</v>
      </c>
      <c r="I91" t="n">
        <v>5</v>
      </c>
      <c r="J91" t="n">
        <v>284.23</v>
      </c>
      <c r="K91" t="n">
        <v>58.47</v>
      </c>
      <c r="L91" t="n">
        <v>23.25</v>
      </c>
      <c r="M91" t="n">
        <v>3</v>
      </c>
      <c r="N91" t="n">
        <v>77.51000000000001</v>
      </c>
      <c r="O91" t="n">
        <v>35289.71</v>
      </c>
      <c r="P91" t="n">
        <v>100.6</v>
      </c>
      <c r="Q91" t="n">
        <v>204.15</v>
      </c>
      <c r="R91" t="n">
        <v>24.37</v>
      </c>
      <c r="S91" t="n">
        <v>17.37</v>
      </c>
      <c r="T91" t="n">
        <v>1400.83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85.89720417389125</v>
      </c>
      <c r="AB91" t="n">
        <v>117.5283442678677</v>
      </c>
      <c r="AC91" t="n">
        <v>106.3116040430401</v>
      </c>
      <c r="AD91" t="n">
        <v>85897.20417389125</v>
      </c>
      <c r="AE91" t="n">
        <v>117528.3442678677</v>
      </c>
      <c r="AF91" t="n">
        <v>5.640752343525097e-06</v>
      </c>
      <c r="AG91" t="n">
        <v>0.4066666666666667</v>
      </c>
      <c r="AH91" t="n">
        <v>106311.6040430401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10.2465</v>
      </c>
      <c r="E92" t="n">
        <v>9.76</v>
      </c>
      <c r="F92" t="n">
        <v>6.77</v>
      </c>
      <c r="G92" t="n">
        <v>81.2</v>
      </c>
      <c r="H92" t="n">
        <v>1.47</v>
      </c>
      <c r="I92" t="n">
        <v>5</v>
      </c>
      <c r="J92" t="n">
        <v>284.73</v>
      </c>
      <c r="K92" t="n">
        <v>58.47</v>
      </c>
      <c r="L92" t="n">
        <v>23.5</v>
      </c>
      <c r="M92" t="n">
        <v>3</v>
      </c>
      <c r="N92" t="n">
        <v>77.76000000000001</v>
      </c>
      <c r="O92" t="n">
        <v>35351.29</v>
      </c>
      <c r="P92" t="n">
        <v>100.17</v>
      </c>
      <c r="Q92" t="n">
        <v>204.18</v>
      </c>
      <c r="R92" t="n">
        <v>24.17</v>
      </c>
      <c r="S92" t="n">
        <v>17.37</v>
      </c>
      <c r="T92" t="n">
        <v>1303.55</v>
      </c>
      <c r="U92" t="n">
        <v>0.72</v>
      </c>
      <c r="V92" t="n">
        <v>0.75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85.62301422340276</v>
      </c>
      <c r="AB92" t="n">
        <v>117.1531854812026</v>
      </c>
      <c r="AC92" t="n">
        <v>105.9722498844356</v>
      </c>
      <c r="AD92" t="n">
        <v>85623.01422340276</v>
      </c>
      <c r="AE92" t="n">
        <v>117153.1854812026</v>
      </c>
      <c r="AF92" t="n">
        <v>5.64394708251681e-06</v>
      </c>
      <c r="AG92" t="n">
        <v>0.4066666666666667</v>
      </c>
      <c r="AH92" t="n">
        <v>105972.2498844356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10.3217</v>
      </c>
      <c r="E93" t="n">
        <v>9.69</v>
      </c>
      <c r="F93" t="n">
        <v>6.74</v>
      </c>
      <c r="G93" t="n">
        <v>101.14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99.48</v>
      </c>
      <c r="Q93" t="n">
        <v>204.15</v>
      </c>
      <c r="R93" t="n">
        <v>23.44</v>
      </c>
      <c r="S93" t="n">
        <v>17.37</v>
      </c>
      <c r="T93" t="n">
        <v>941.84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84.52212020337439</v>
      </c>
      <c r="AB93" t="n">
        <v>115.6468937149842</v>
      </c>
      <c r="AC93" t="n">
        <v>104.6097164902908</v>
      </c>
      <c r="AD93" t="n">
        <v>84522.12020337439</v>
      </c>
      <c r="AE93" t="n">
        <v>115646.8937149842</v>
      </c>
      <c r="AF93" t="n">
        <v>5.685368525995585e-06</v>
      </c>
      <c r="AG93" t="n">
        <v>0.40375</v>
      </c>
      <c r="AH93" t="n">
        <v>104609.7164902908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10.3214</v>
      </c>
      <c r="E94" t="n">
        <v>9.69</v>
      </c>
      <c r="F94" t="n">
        <v>6.74</v>
      </c>
      <c r="G94" t="n">
        <v>101.14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99.45999999999999</v>
      </c>
      <c r="Q94" t="n">
        <v>204.16</v>
      </c>
      <c r="R94" t="n">
        <v>23.46</v>
      </c>
      <c r="S94" t="n">
        <v>17.37</v>
      </c>
      <c r="T94" t="n">
        <v>952.02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84.51388861923743</v>
      </c>
      <c r="AB94" t="n">
        <v>115.6356308984162</v>
      </c>
      <c r="AC94" t="n">
        <v>104.5995285811285</v>
      </c>
      <c r="AD94" t="n">
        <v>84513.88861923743</v>
      </c>
      <c r="AE94" t="n">
        <v>115635.6308984162</v>
      </c>
      <c r="AF94" t="n">
        <v>5.685203280875324e-06</v>
      </c>
      <c r="AG94" t="n">
        <v>0.40375</v>
      </c>
      <c r="AH94" t="n">
        <v>104599.5285811285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10.3217</v>
      </c>
      <c r="E95" t="n">
        <v>9.69</v>
      </c>
      <c r="F95" t="n">
        <v>6.74</v>
      </c>
      <c r="G95" t="n">
        <v>101.14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99.59</v>
      </c>
      <c r="Q95" t="n">
        <v>204.14</v>
      </c>
      <c r="R95" t="n">
        <v>23.46</v>
      </c>
      <c r="S95" t="n">
        <v>17.37</v>
      </c>
      <c r="T95" t="n">
        <v>954.55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84.58011602212183</v>
      </c>
      <c r="AB95" t="n">
        <v>115.7262461527893</v>
      </c>
      <c r="AC95" t="n">
        <v>104.6814956428037</v>
      </c>
      <c r="AD95" t="n">
        <v>84580.11602212183</v>
      </c>
      <c r="AE95" t="n">
        <v>115726.2461527893</v>
      </c>
      <c r="AF95" t="n">
        <v>5.685368525995585e-06</v>
      </c>
      <c r="AG95" t="n">
        <v>0.40375</v>
      </c>
      <c r="AH95" t="n">
        <v>104681.4956428037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10.3161</v>
      </c>
      <c r="E96" t="n">
        <v>9.69</v>
      </c>
      <c r="F96" t="n">
        <v>6.75</v>
      </c>
      <c r="G96" t="n">
        <v>101.22</v>
      </c>
      <c r="H96" t="n">
        <v>1.52</v>
      </c>
      <c r="I96" t="n">
        <v>4</v>
      </c>
      <c r="J96" t="n">
        <v>286.74</v>
      </c>
      <c r="K96" t="n">
        <v>58.47</v>
      </c>
      <c r="L96" t="n">
        <v>24.5</v>
      </c>
      <c r="M96" t="n">
        <v>2</v>
      </c>
      <c r="N96" t="n">
        <v>78.77</v>
      </c>
      <c r="O96" t="n">
        <v>35598.74</v>
      </c>
      <c r="P96" t="n">
        <v>99.81</v>
      </c>
      <c r="Q96" t="n">
        <v>204.14</v>
      </c>
      <c r="R96" t="n">
        <v>23.64</v>
      </c>
      <c r="S96" t="n">
        <v>17.37</v>
      </c>
      <c r="T96" t="n">
        <v>1041.21</v>
      </c>
      <c r="U96" t="n">
        <v>0.73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84.77970147496578</v>
      </c>
      <c r="AB96" t="n">
        <v>115.9993277744591</v>
      </c>
      <c r="AC96" t="n">
        <v>104.9285147377738</v>
      </c>
      <c r="AD96" t="n">
        <v>84779.70147496578</v>
      </c>
      <c r="AE96" t="n">
        <v>115999.3277744591</v>
      </c>
      <c r="AF96" t="n">
        <v>5.682283950417378e-06</v>
      </c>
      <c r="AG96" t="n">
        <v>0.40375</v>
      </c>
      <c r="AH96" t="n">
        <v>104928.5147377738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10.3176</v>
      </c>
      <c r="E97" t="n">
        <v>9.69</v>
      </c>
      <c r="F97" t="n">
        <v>6.75</v>
      </c>
      <c r="G97" t="n">
        <v>101.2</v>
      </c>
      <c r="H97" t="n">
        <v>1.53</v>
      </c>
      <c r="I97" t="n">
        <v>4</v>
      </c>
      <c r="J97" t="n">
        <v>287.24</v>
      </c>
      <c r="K97" t="n">
        <v>58.47</v>
      </c>
      <c r="L97" t="n">
        <v>24.75</v>
      </c>
      <c r="M97" t="n">
        <v>2</v>
      </c>
      <c r="N97" t="n">
        <v>79.02</v>
      </c>
      <c r="O97" t="n">
        <v>35660.82</v>
      </c>
      <c r="P97" t="n">
        <v>99.98</v>
      </c>
      <c r="Q97" t="n">
        <v>204.14</v>
      </c>
      <c r="R97" t="n">
        <v>23.61</v>
      </c>
      <c r="S97" t="n">
        <v>17.37</v>
      </c>
      <c r="T97" t="n">
        <v>1025.38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84.85775820233799</v>
      </c>
      <c r="AB97" t="n">
        <v>116.1061284324694</v>
      </c>
      <c r="AC97" t="n">
        <v>105.0251224908794</v>
      </c>
      <c r="AD97" t="n">
        <v>84857.75820233799</v>
      </c>
      <c r="AE97" t="n">
        <v>116106.1284324694</v>
      </c>
      <c r="AF97" t="n">
        <v>5.683110176018683e-06</v>
      </c>
      <c r="AG97" t="n">
        <v>0.40375</v>
      </c>
      <c r="AH97" t="n">
        <v>105025.1224908794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10.3152</v>
      </c>
      <c r="E98" t="n">
        <v>9.69</v>
      </c>
      <c r="F98" t="n">
        <v>6.75</v>
      </c>
      <c r="G98" t="n">
        <v>101.23</v>
      </c>
      <c r="H98" t="n">
        <v>1.55</v>
      </c>
      <c r="I98" t="n">
        <v>4</v>
      </c>
      <c r="J98" t="n">
        <v>287.75</v>
      </c>
      <c r="K98" t="n">
        <v>58.47</v>
      </c>
      <c r="L98" t="n">
        <v>25</v>
      </c>
      <c r="M98" t="n">
        <v>2</v>
      </c>
      <c r="N98" t="n">
        <v>79.27</v>
      </c>
      <c r="O98" t="n">
        <v>35723.02</v>
      </c>
      <c r="P98" t="n">
        <v>100.13</v>
      </c>
      <c r="Q98" t="n">
        <v>204.15</v>
      </c>
      <c r="R98" t="n">
        <v>23.61</v>
      </c>
      <c r="S98" t="n">
        <v>17.37</v>
      </c>
      <c r="T98" t="n">
        <v>1024.94</v>
      </c>
      <c r="U98" t="n">
        <v>0.74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84.95548979327808</v>
      </c>
      <c r="AB98" t="n">
        <v>116.2398491068071</v>
      </c>
      <c r="AC98" t="n">
        <v>105.1460810517364</v>
      </c>
      <c r="AD98" t="n">
        <v>84955.48979327807</v>
      </c>
      <c r="AE98" t="n">
        <v>116239.8491068071</v>
      </c>
      <c r="AF98" t="n">
        <v>5.681788215056595e-06</v>
      </c>
      <c r="AG98" t="n">
        <v>0.40375</v>
      </c>
      <c r="AH98" t="n">
        <v>105146.0810517364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10.3116</v>
      </c>
      <c r="E99" t="n">
        <v>9.699999999999999</v>
      </c>
      <c r="F99" t="n">
        <v>6.75</v>
      </c>
      <c r="G99" t="n">
        <v>101.28</v>
      </c>
      <c r="H99" t="n">
        <v>1.56</v>
      </c>
      <c r="I99" t="n">
        <v>4</v>
      </c>
      <c r="J99" t="n">
        <v>288.25</v>
      </c>
      <c r="K99" t="n">
        <v>58.47</v>
      </c>
      <c r="L99" t="n">
        <v>25.25</v>
      </c>
      <c r="M99" t="n">
        <v>2</v>
      </c>
      <c r="N99" t="n">
        <v>79.53</v>
      </c>
      <c r="O99" t="n">
        <v>35785.31</v>
      </c>
      <c r="P99" t="n">
        <v>100.18</v>
      </c>
      <c r="Q99" t="n">
        <v>204.14</v>
      </c>
      <c r="R99" t="n">
        <v>23.74</v>
      </c>
      <c r="S99" t="n">
        <v>17.37</v>
      </c>
      <c r="T99" t="n">
        <v>1092.54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85.01390110148503</v>
      </c>
      <c r="AB99" t="n">
        <v>116.3197700356208</v>
      </c>
      <c r="AC99" t="n">
        <v>105.2183744392739</v>
      </c>
      <c r="AD99" t="n">
        <v>85013.90110148503</v>
      </c>
      <c r="AE99" t="n">
        <v>116319.7700356208</v>
      </c>
      <c r="AF99" t="n">
        <v>5.679805273613462e-06</v>
      </c>
      <c r="AG99" t="n">
        <v>0.4041666666666666</v>
      </c>
      <c r="AH99" t="n">
        <v>105218.3744392739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10.3158</v>
      </c>
      <c r="E100" t="n">
        <v>9.69</v>
      </c>
      <c r="F100" t="n">
        <v>6.75</v>
      </c>
      <c r="G100" t="n">
        <v>101.22</v>
      </c>
      <c r="H100" t="n">
        <v>1.57</v>
      </c>
      <c r="I100" t="n">
        <v>4</v>
      </c>
      <c r="J100" t="n">
        <v>288.76</v>
      </c>
      <c r="K100" t="n">
        <v>58.47</v>
      </c>
      <c r="L100" t="n">
        <v>25.5</v>
      </c>
      <c r="M100" t="n">
        <v>2</v>
      </c>
      <c r="N100" t="n">
        <v>79.78</v>
      </c>
      <c r="O100" t="n">
        <v>35847.71</v>
      </c>
      <c r="P100" t="n">
        <v>100.35</v>
      </c>
      <c r="Q100" t="n">
        <v>204.14</v>
      </c>
      <c r="R100" t="n">
        <v>23.62</v>
      </c>
      <c r="S100" t="n">
        <v>17.37</v>
      </c>
      <c r="T100" t="n">
        <v>1031.44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85.0668932196067</v>
      </c>
      <c r="AB100" t="n">
        <v>116.3922761894821</v>
      </c>
      <c r="AC100" t="n">
        <v>105.2839607075737</v>
      </c>
      <c r="AD100" t="n">
        <v>85066.8932196067</v>
      </c>
      <c r="AE100" t="n">
        <v>116392.2761894821</v>
      </c>
      <c r="AF100" t="n">
        <v>5.682118705297117e-06</v>
      </c>
      <c r="AG100" t="n">
        <v>0.40375</v>
      </c>
      <c r="AH100" t="n">
        <v>105283.9607075737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10.3184</v>
      </c>
      <c r="E101" t="n">
        <v>9.69</v>
      </c>
      <c r="F101" t="n">
        <v>6.75</v>
      </c>
      <c r="G101" t="n">
        <v>101.18</v>
      </c>
      <c r="H101" t="n">
        <v>1.59</v>
      </c>
      <c r="I101" t="n">
        <v>4</v>
      </c>
      <c r="J101" t="n">
        <v>289.26</v>
      </c>
      <c r="K101" t="n">
        <v>58.47</v>
      </c>
      <c r="L101" t="n">
        <v>25.75</v>
      </c>
      <c r="M101" t="n">
        <v>2</v>
      </c>
      <c r="N101" t="n">
        <v>80.04000000000001</v>
      </c>
      <c r="O101" t="n">
        <v>35910.21</v>
      </c>
      <c r="P101" t="n">
        <v>100.31</v>
      </c>
      <c r="Q101" t="n">
        <v>204.14</v>
      </c>
      <c r="R101" t="n">
        <v>23.51</v>
      </c>
      <c r="S101" t="n">
        <v>17.37</v>
      </c>
      <c r="T101" t="n">
        <v>979.1799999999999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85.02560437550009</v>
      </c>
      <c r="AB101" t="n">
        <v>116.3357829714403</v>
      </c>
      <c r="AC101" t="n">
        <v>105.232859122973</v>
      </c>
      <c r="AD101" t="n">
        <v>85025.6043755001</v>
      </c>
      <c r="AE101" t="n">
        <v>116335.7829714403</v>
      </c>
      <c r="AF101" t="n">
        <v>5.683550829672713e-06</v>
      </c>
      <c r="AG101" t="n">
        <v>0.40375</v>
      </c>
      <c r="AH101" t="n">
        <v>105232.859122973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10.3232</v>
      </c>
      <c r="E102" t="n">
        <v>9.69</v>
      </c>
      <c r="F102" t="n">
        <v>6.74</v>
      </c>
      <c r="G102" t="n">
        <v>101.12</v>
      </c>
      <c r="H102" t="n">
        <v>1.6</v>
      </c>
      <c r="I102" t="n">
        <v>4</v>
      </c>
      <c r="J102" t="n">
        <v>289.77</v>
      </c>
      <c r="K102" t="n">
        <v>58.47</v>
      </c>
      <c r="L102" t="n">
        <v>26</v>
      </c>
      <c r="M102" t="n">
        <v>2</v>
      </c>
      <c r="N102" t="n">
        <v>80.3</v>
      </c>
      <c r="O102" t="n">
        <v>35972.82</v>
      </c>
      <c r="P102" t="n">
        <v>100.35</v>
      </c>
      <c r="Q102" t="n">
        <v>204.14</v>
      </c>
      <c r="R102" t="n">
        <v>23.43</v>
      </c>
      <c r="S102" t="n">
        <v>17.37</v>
      </c>
      <c r="T102" t="n">
        <v>939.36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84.96918268972689</v>
      </c>
      <c r="AB102" t="n">
        <v>116.2585843318163</v>
      </c>
      <c r="AC102" t="n">
        <v>105.1630282131658</v>
      </c>
      <c r="AD102" t="n">
        <v>84969.18268972689</v>
      </c>
      <c r="AE102" t="n">
        <v>116258.5843318163</v>
      </c>
      <c r="AF102" t="n">
        <v>5.68619475159689e-06</v>
      </c>
      <c r="AG102" t="n">
        <v>0.40375</v>
      </c>
      <c r="AH102" t="n">
        <v>105163.0282131658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10.3167</v>
      </c>
      <c r="E103" t="n">
        <v>9.69</v>
      </c>
      <c r="F103" t="n">
        <v>6.75</v>
      </c>
      <c r="G103" t="n">
        <v>101.21</v>
      </c>
      <c r="H103" t="n">
        <v>1.61</v>
      </c>
      <c r="I103" t="n">
        <v>4</v>
      </c>
      <c r="J103" t="n">
        <v>290.28</v>
      </c>
      <c r="K103" t="n">
        <v>58.47</v>
      </c>
      <c r="L103" t="n">
        <v>26.25</v>
      </c>
      <c r="M103" t="n">
        <v>2</v>
      </c>
      <c r="N103" t="n">
        <v>80.56</v>
      </c>
      <c r="O103" t="n">
        <v>36035.53</v>
      </c>
      <c r="P103" t="n">
        <v>100.47</v>
      </c>
      <c r="Q103" t="n">
        <v>204.14</v>
      </c>
      <c r="R103" t="n">
        <v>23.52</v>
      </c>
      <c r="S103" t="n">
        <v>17.37</v>
      </c>
      <c r="T103" t="n">
        <v>979.9299999999999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85.12320111223094</v>
      </c>
      <c r="AB103" t="n">
        <v>116.4693191322995</v>
      </c>
      <c r="AC103" t="n">
        <v>105.3536507800591</v>
      </c>
      <c r="AD103" t="n">
        <v>85123.20111223095</v>
      </c>
      <c r="AE103" t="n">
        <v>116469.3191322995</v>
      </c>
      <c r="AF103" t="n">
        <v>5.682614440657901e-06</v>
      </c>
      <c r="AG103" t="n">
        <v>0.40375</v>
      </c>
      <c r="AH103" t="n">
        <v>105353.6507800591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10.3178</v>
      </c>
      <c r="E104" t="n">
        <v>9.69</v>
      </c>
      <c r="F104" t="n">
        <v>6.75</v>
      </c>
      <c r="G104" t="n">
        <v>101.19</v>
      </c>
      <c r="H104" t="n">
        <v>1.62</v>
      </c>
      <c r="I104" t="n">
        <v>4</v>
      </c>
      <c r="J104" t="n">
        <v>290.79</v>
      </c>
      <c r="K104" t="n">
        <v>58.47</v>
      </c>
      <c r="L104" t="n">
        <v>26.5</v>
      </c>
      <c r="M104" t="n">
        <v>2</v>
      </c>
      <c r="N104" t="n">
        <v>80.81999999999999</v>
      </c>
      <c r="O104" t="n">
        <v>36098.35</v>
      </c>
      <c r="P104" t="n">
        <v>100.42</v>
      </c>
      <c r="Q104" t="n">
        <v>204.15</v>
      </c>
      <c r="R104" t="n">
        <v>23.56</v>
      </c>
      <c r="S104" t="n">
        <v>17.37</v>
      </c>
      <c r="T104" t="n">
        <v>1004.71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85.0882798422202</v>
      </c>
      <c r="AB104" t="n">
        <v>116.4215383100531</v>
      </c>
      <c r="AC104" t="n">
        <v>105.3104300924271</v>
      </c>
      <c r="AD104" t="n">
        <v>85088.2798422202</v>
      </c>
      <c r="AE104" t="n">
        <v>116421.5383100531</v>
      </c>
      <c r="AF104" t="n">
        <v>5.683220339432191e-06</v>
      </c>
      <c r="AG104" t="n">
        <v>0.40375</v>
      </c>
      <c r="AH104" t="n">
        <v>105310.4300924271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10.3099</v>
      </c>
      <c r="E105" t="n">
        <v>9.699999999999999</v>
      </c>
      <c r="F105" t="n">
        <v>6.75</v>
      </c>
      <c r="G105" t="n">
        <v>101.3</v>
      </c>
      <c r="H105" t="n">
        <v>1.64</v>
      </c>
      <c r="I105" t="n">
        <v>4</v>
      </c>
      <c r="J105" t="n">
        <v>291.3</v>
      </c>
      <c r="K105" t="n">
        <v>58.47</v>
      </c>
      <c r="L105" t="n">
        <v>26.75</v>
      </c>
      <c r="M105" t="n">
        <v>2</v>
      </c>
      <c r="N105" t="n">
        <v>81.08</v>
      </c>
      <c r="O105" t="n">
        <v>36161.27</v>
      </c>
      <c r="P105" t="n">
        <v>100.54</v>
      </c>
      <c r="Q105" t="n">
        <v>204.14</v>
      </c>
      <c r="R105" t="n">
        <v>23.75</v>
      </c>
      <c r="S105" t="n">
        <v>17.37</v>
      </c>
      <c r="T105" t="n">
        <v>1098.58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85.21712723627191</v>
      </c>
      <c r="AB105" t="n">
        <v>116.5978329989404</v>
      </c>
      <c r="AC105" t="n">
        <v>105.4698994636382</v>
      </c>
      <c r="AD105" t="n">
        <v>85217.1272362719</v>
      </c>
      <c r="AE105" t="n">
        <v>116597.8329989404</v>
      </c>
      <c r="AF105" t="n">
        <v>5.67886888459865e-06</v>
      </c>
      <c r="AG105" t="n">
        <v>0.4041666666666666</v>
      </c>
      <c r="AH105" t="n">
        <v>105469.8994636382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10.3155</v>
      </c>
      <c r="E106" t="n">
        <v>9.69</v>
      </c>
      <c r="F106" t="n">
        <v>6.75</v>
      </c>
      <c r="G106" t="n">
        <v>101.22</v>
      </c>
      <c r="H106" t="n">
        <v>1.65</v>
      </c>
      <c r="I106" t="n">
        <v>4</v>
      </c>
      <c r="J106" t="n">
        <v>291.81</v>
      </c>
      <c r="K106" t="n">
        <v>58.47</v>
      </c>
      <c r="L106" t="n">
        <v>27</v>
      </c>
      <c r="M106" t="n">
        <v>2</v>
      </c>
      <c r="N106" t="n">
        <v>81.34</v>
      </c>
      <c r="O106" t="n">
        <v>36224.3</v>
      </c>
      <c r="P106" t="n">
        <v>100.44</v>
      </c>
      <c r="Q106" t="n">
        <v>204.14</v>
      </c>
      <c r="R106" t="n">
        <v>23.66</v>
      </c>
      <c r="S106" t="n">
        <v>17.37</v>
      </c>
      <c r="T106" t="n">
        <v>1053.85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85.11670344710507</v>
      </c>
      <c r="AB106" t="n">
        <v>116.4604287402175</v>
      </c>
      <c r="AC106" t="n">
        <v>105.3456088745197</v>
      </c>
      <c r="AD106" t="n">
        <v>85116.70344710507</v>
      </c>
      <c r="AE106" t="n">
        <v>116460.4287402175</v>
      </c>
      <c r="AF106" t="n">
        <v>5.681953460176856e-06</v>
      </c>
      <c r="AG106" t="n">
        <v>0.40375</v>
      </c>
      <c r="AH106" t="n">
        <v>105345.6088745197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10.3116</v>
      </c>
      <c r="E107" t="n">
        <v>9.699999999999999</v>
      </c>
      <c r="F107" t="n">
        <v>6.75</v>
      </c>
      <c r="G107" t="n">
        <v>101.28</v>
      </c>
      <c r="H107" t="n">
        <v>1.66</v>
      </c>
      <c r="I107" t="n">
        <v>4</v>
      </c>
      <c r="J107" t="n">
        <v>292.32</v>
      </c>
      <c r="K107" t="n">
        <v>58.47</v>
      </c>
      <c r="L107" t="n">
        <v>27.25</v>
      </c>
      <c r="M107" t="n">
        <v>2</v>
      </c>
      <c r="N107" t="n">
        <v>81.59999999999999</v>
      </c>
      <c r="O107" t="n">
        <v>36287.44</v>
      </c>
      <c r="P107" t="n">
        <v>100.47</v>
      </c>
      <c r="Q107" t="n">
        <v>204.14</v>
      </c>
      <c r="R107" t="n">
        <v>23.75</v>
      </c>
      <c r="S107" t="n">
        <v>17.37</v>
      </c>
      <c r="T107" t="n">
        <v>1095.92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85.16694892960267</v>
      </c>
      <c r="AB107" t="n">
        <v>116.5291768260449</v>
      </c>
      <c r="AC107" t="n">
        <v>105.4077957395243</v>
      </c>
      <c r="AD107" t="n">
        <v>85166.94892960267</v>
      </c>
      <c r="AE107" t="n">
        <v>116529.1768260449</v>
      </c>
      <c r="AF107" t="n">
        <v>5.679805273613462e-06</v>
      </c>
      <c r="AG107" t="n">
        <v>0.4041666666666666</v>
      </c>
      <c r="AH107" t="n">
        <v>105407.7957395243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10.317</v>
      </c>
      <c r="E108" t="n">
        <v>9.69</v>
      </c>
      <c r="F108" t="n">
        <v>6.75</v>
      </c>
      <c r="G108" t="n">
        <v>101.2</v>
      </c>
      <c r="H108" t="n">
        <v>1.67</v>
      </c>
      <c r="I108" t="n">
        <v>4</v>
      </c>
      <c r="J108" t="n">
        <v>292.84</v>
      </c>
      <c r="K108" t="n">
        <v>58.47</v>
      </c>
      <c r="L108" t="n">
        <v>27.5</v>
      </c>
      <c r="M108" t="n">
        <v>2</v>
      </c>
      <c r="N108" t="n">
        <v>81.86</v>
      </c>
      <c r="O108" t="n">
        <v>36350.69</v>
      </c>
      <c r="P108" t="n">
        <v>100.28</v>
      </c>
      <c r="Q108" t="n">
        <v>204.14</v>
      </c>
      <c r="R108" t="n">
        <v>23.59</v>
      </c>
      <c r="S108" t="n">
        <v>17.37</v>
      </c>
      <c r="T108" t="n">
        <v>1016.05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85.02064899913385</v>
      </c>
      <c r="AB108" t="n">
        <v>116.3290028068802</v>
      </c>
      <c r="AC108" t="n">
        <v>105.2267260478026</v>
      </c>
      <c r="AD108" t="n">
        <v>85020.64899913386</v>
      </c>
      <c r="AE108" t="n">
        <v>116329.0028068802</v>
      </c>
      <c r="AF108" t="n">
        <v>5.682779685778161e-06</v>
      </c>
      <c r="AG108" t="n">
        <v>0.40375</v>
      </c>
      <c r="AH108" t="n">
        <v>105226.7260478026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10.3164</v>
      </c>
      <c r="E109" t="n">
        <v>9.69</v>
      </c>
      <c r="F109" t="n">
        <v>6.75</v>
      </c>
      <c r="G109" t="n">
        <v>101.21</v>
      </c>
      <c r="H109" t="n">
        <v>1.68</v>
      </c>
      <c r="I109" t="n">
        <v>4</v>
      </c>
      <c r="J109" t="n">
        <v>293.35</v>
      </c>
      <c r="K109" t="n">
        <v>58.47</v>
      </c>
      <c r="L109" t="n">
        <v>27.75</v>
      </c>
      <c r="M109" t="n">
        <v>2</v>
      </c>
      <c r="N109" t="n">
        <v>82.13</v>
      </c>
      <c r="O109" t="n">
        <v>36414.05</v>
      </c>
      <c r="P109" t="n">
        <v>100.28</v>
      </c>
      <c r="Q109" t="n">
        <v>204.14</v>
      </c>
      <c r="R109" t="n">
        <v>23.59</v>
      </c>
      <c r="S109" t="n">
        <v>17.37</v>
      </c>
      <c r="T109" t="n">
        <v>1018.7</v>
      </c>
      <c r="U109" t="n">
        <v>0.74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85.02530706928756</v>
      </c>
      <c r="AB109" t="n">
        <v>116.3353761839641</v>
      </c>
      <c r="AC109" t="n">
        <v>105.2324911587226</v>
      </c>
      <c r="AD109" t="n">
        <v>85025.30706928756</v>
      </c>
      <c r="AE109" t="n">
        <v>116335.3761839641</v>
      </c>
      <c r="AF109" t="n">
        <v>5.68244919553764e-06</v>
      </c>
      <c r="AG109" t="n">
        <v>0.40375</v>
      </c>
      <c r="AH109" t="n">
        <v>105232.4911587226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10.3167</v>
      </c>
      <c r="E110" t="n">
        <v>9.69</v>
      </c>
      <c r="F110" t="n">
        <v>6.75</v>
      </c>
      <c r="G110" t="n">
        <v>101.21</v>
      </c>
      <c r="H110" t="n">
        <v>1.7</v>
      </c>
      <c r="I110" t="n">
        <v>4</v>
      </c>
      <c r="J110" t="n">
        <v>293.86</v>
      </c>
      <c r="K110" t="n">
        <v>58.47</v>
      </c>
      <c r="L110" t="n">
        <v>28</v>
      </c>
      <c r="M110" t="n">
        <v>2</v>
      </c>
      <c r="N110" t="n">
        <v>82.39</v>
      </c>
      <c r="O110" t="n">
        <v>36477.51</v>
      </c>
      <c r="P110" t="n">
        <v>100.22</v>
      </c>
      <c r="Q110" t="n">
        <v>204.14</v>
      </c>
      <c r="R110" t="n">
        <v>23.58</v>
      </c>
      <c r="S110" t="n">
        <v>17.37</v>
      </c>
      <c r="T110" t="n">
        <v>1011.26</v>
      </c>
      <c r="U110" t="n">
        <v>0.74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84.99132855203831</v>
      </c>
      <c r="AB110" t="n">
        <v>116.2888852776372</v>
      </c>
      <c r="AC110" t="n">
        <v>105.1904372792452</v>
      </c>
      <c r="AD110" t="n">
        <v>84991.32855203831</v>
      </c>
      <c r="AE110" t="n">
        <v>116288.8852776373</v>
      </c>
      <c r="AF110" t="n">
        <v>5.682614440657901e-06</v>
      </c>
      <c r="AG110" t="n">
        <v>0.40375</v>
      </c>
      <c r="AH110" t="n">
        <v>105190.4372792452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10.3199</v>
      </c>
      <c r="E111" t="n">
        <v>9.69</v>
      </c>
      <c r="F111" t="n">
        <v>6.74</v>
      </c>
      <c r="G111" t="n">
        <v>101.16</v>
      </c>
      <c r="H111" t="n">
        <v>1.71</v>
      </c>
      <c r="I111" t="n">
        <v>4</v>
      </c>
      <c r="J111" t="n">
        <v>294.38</v>
      </c>
      <c r="K111" t="n">
        <v>58.47</v>
      </c>
      <c r="L111" t="n">
        <v>28.25</v>
      </c>
      <c r="M111" t="n">
        <v>2</v>
      </c>
      <c r="N111" t="n">
        <v>82.66</v>
      </c>
      <c r="O111" t="n">
        <v>36541.09</v>
      </c>
      <c r="P111" t="n">
        <v>100.09</v>
      </c>
      <c r="Q111" t="n">
        <v>204.14</v>
      </c>
      <c r="R111" t="n">
        <v>23.45</v>
      </c>
      <c r="S111" t="n">
        <v>17.37</v>
      </c>
      <c r="T111" t="n">
        <v>948.4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84.85767199348989</v>
      </c>
      <c r="AB111" t="n">
        <v>116.1060104777202</v>
      </c>
      <c r="AC111" t="n">
        <v>105.0250157935658</v>
      </c>
      <c r="AD111" t="n">
        <v>84857.67199348989</v>
      </c>
      <c r="AE111" t="n">
        <v>116106.0104777202</v>
      </c>
      <c r="AF111" t="n">
        <v>5.684377055274019e-06</v>
      </c>
      <c r="AG111" t="n">
        <v>0.40375</v>
      </c>
      <c r="AH111" t="n">
        <v>105025.0157935658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10.3199</v>
      </c>
      <c r="E112" t="n">
        <v>9.69</v>
      </c>
      <c r="F112" t="n">
        <v>6.74</v>
      </c>
      <c r="G112" t="n">
        <v>101.16</v>
      </c>
      <c r="H112" t="n">
        <v>1.72</v>
      </c>
      <c r="I112" t="n">
        <v>4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99.93000000000001</v>
      </c>
      <c r="Q112" t="n">
        <v>204.14</v>
      </c>
      <c r="R112" t="n">
        <v>23.42</v>
      </c>
      <c r="S112" t="n">
        <v>17.37</v>
      </c>
      <c r="T112" t="n">
        <v>931.25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84.7732997252786</v>
      </c>
      <c r="AB112" t="n">
        <v>115.9905686181118</v>
      </c>
      <c r="AC112" t="n">
        <v>104.9205915430147</v>
      </c>
      <c r="AD112" t="n">
        <v>84773.2997252786</v>
      </c>
      <c r="AE112" t="n">
        <v>115990.5686181118</v>
      </c>
      <c r="AF112" t="n">
        <v>5.684377055274019e-06</v>
      </c>
      <c r="AG112" t="n">
        <v>0.40375</v>
      </c>
      <c r="AH112" t="n">
        <v>104920.5915430147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10.3161</v>
      </c>
      <c r="E113" t="n">
        <v>9.69</v>
      </c>
      <c r="F113" t="n">
        <v>6.75</v>
      </c>
      <c r="G113" t="n">
        <v>101.22</v>
      </c>
      <c r="H113" t="n">
        <v>1.73</v>
      </c>
      <c r="I113" t="n">
        <v>4</v>
      </c>
      <c r="J113" t="n">
        <v>295.41</v>
      </c>
      <c r="K113" t="n">
        <v>58.47</v>
      </c>
      <c r="L113" t="n">
        <v>28.75</v>
      </c>
      <c r="M113" t="n">
        <v>2</v>
      </c>
      <c r="N113" t="n">
        <v>83.19</v>
      </c>
      <c r="O113" t="n">
        <v>36668.57</v>
      </c>
      <c r="P113" t="n">
        <v>99.88</v>
      </c>
      <c r="Q113" t="n">
        <v>204.14</v>
      </c>
      <c r="R113" t="n">
        <v>23.47</v>
      </c>
      <c r="S113" t="n">
        <v>17.37</v>
      </c>
      <c r="T113" t="n">
        <v>956.86</v>
      </c>
      <c r="U113" t="n">
        <v>0.74</v>
      </c>
      <c r="V113" t="n">
        <v>0.76</v>
      </c>
      <c r="W113" t="n">
        <v>1.15</v>
      </c>
      <c r="X113" t="n">
        <v>0.06</v>
      </c>
      <c r="Y113" t="n">
        <v>1</v>
      </c>
      <c r="Z113" t="n">
        <v>10</v>
      </c>
      <c r="AA113" t="n">
        <v>84.81662793939391</v>
      </c>
      <c r="AB113" t="n">
        <v>116.0498521921702</v>
      </c>
      <c r="AC113" t="n">
        <v>104.9742171759701</v>
      </c>
      <c r="AD113" t="n">
        <v>84816.6279393939</v>
      </c>
      <c r="AE113" t="n">
        <v>116049.8521921702</v>
      </c>
      <c r="AF113" t="n">
        <v>5.682283950417378e-06</v>
      </c>
      <c r="AG113" t="n">
        <v>0.40375</v>
      </c>
      <c r="AH113" t="n">
        <v>104974.2171759701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10.3226</v>
      </c>
      <c r="E114" t="n">
        <v>9.69</v>
      </c>
      <c r="F114" t="n">
        <v>6.74</v>
      </c>
      <c r="G114" t="n">
        <v>101.12</v>
      </c>
      <c r="H114" t="n">
        <v>1.75</v>
      </c>
      <c r="I114" t="n">
        <v>4</v>
      </c>
      <c r="J114" t="n">
        <v>295.93</v>
      </c>
      <c r="K114" t="n">
        <v>58.47</v>
      </c>
      <c r="L114" t="n">
        <v>29</v>
      </c>
      <c r="M114" t="n">
        <v>2</v>
      </c>
      <c r="N114" t="n">
        <v>83.45999999999999</v>
      </c>
      <c r="O114" t="n">
        <v>36732.47</v>
      </c>
      <c r="P114" t="n">
        <v>99.61</v>
      </c>
      <c r="Q114" t="n">
        <v>204.14</v>
      </c>
      <c r="R114" t="n">
        <v>23.41</v>
      </c>
      <c r="S114" t="n">
        <v>17.37</v>
      </c>
      <c r="T114" t="n">
        <v>925.6900000000001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84.58371529736434</v>
      </c>
      <c r="AB114" t="n">
        <v>115.731170839965</v>
      </c>
      <c r="AC114" t="n">
        <v>104.6859503247471</v>
      </c>
      <c r="AD114" t="n">
        <v>84583.71529736434</v>
      </c>
      <c r="AE114" t="n">
        <v>115731.170839965</v>
      </c>
      <c r="AF114" t="n">
        <v>5.685864261356368e-06</v>
      </c>
      <c r="AG114" t="n">
        <v>0.40375</v>
      </c>
      <c r="AH114" t="n">
        <v>104685.9503247471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10.3229</v>
      </c>
      <c r="E115" t="n">
        <v>9.69</v>
      </c>
      <c r="F115" t="n">
        <v>6.74</v>
      </c>
      <c r="G115" t="n">
        <v>101.12</v>
      </c>
      <c r="H115" t="n">
        <v>1.76</v>
      </c>
      <c r="I115" t="n">
        <v>4</v>
      </c>
      <c r="J115" t="n">
        <v>296.45</v>
      </c>
      <c r="K115" t="n">
        <v>58.47</v>
      </c>
      <c r="L115" t="n">
        <v>29.25</v>
      </c>
      <c r="M115" t="n">
        <v>2</v>
      </c>
      <c r="N115" t="n">
        <v>83.73</v>
      </c>
      <c r="O115" t="n">
        <v>36796.49</v>
      </c>
      <c r="P115" t="n">
        <v>99.5</v>
      </c>
      <c r="Q115" t="n">
        <v>204.14</v>
      </c>
      <c r="R115" t="n">
        <v>23.39</v>
      </c>
      <c r="S115" t="n">
        <v>17.37</v>
      </c>
      <c r="T115" t="n">
        <v>916.03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84.52341134985718</v>
      </c>
      <c r="AB115" t="n">
        <v>115.6486603185633</v>
      </c>
      <c r="AC115" t="n">
        <v>104.6113144917037</v>
      </c>
      <c r="AD115" t="n">
        <v>84523.41134985718</v>
      </c>
      <c r="AE115" t="n">
        <v>115648.6603185633</v>
      </c>
      <c r="AF115" t="n">
        <v>5.68602950647663e-06</v>
      </c>
      <c r="AG115" t="n">
        <v>0.40375</v>
      </c>
      <c r="AH115" t="n">
        <v>104611.3144917037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10.3235</v>
      </c>
      <c r="E116" t="n">
        <v>9.69</v>
      </c>
      <c r="F116" t="n">
        <v>6.74</v>
      </c>
      <c r="G116" t="n">
        <v>101.11</v>
      </c>
      <c r="H116" t="n">
        <v>1.77</v>
      </c>
      <c r="I116" t="n">
        <v>4</v>
      </c>
      <c r="J116" t="n">
        <v>296.97</v>
      </c>
      <c r="K116" t="n">
        <v>58.47</v>
      </c>
      <c r="L116" t="n">
        <v>29.5</v>
      </c>
      <c r="M116" t="n">
        <v>2</v>
      </c>
      <c r="N116" t="n">
        <v>84</v>
      </c>
      <c r="O116" t="n">
        <v>36860.62</v>
      </c>
      <c r="P116" t="n">
        <v>99.23</v>
      </c>
      <c r="Q116" t="n">
        <v>204.17</v>
      </c>
      <c r="R116" t="n">
        <v>23.36</v>
      </c>
      <c r="S116" t="n">
        <v>17.37</v>
      </c>
      <c r="T116" t="n">
        <v>902.99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84.3764568300313</v>
      </c>
      <c r="AB116" t="n">
        <v>115.4475906613618</v>
      </c>
      <c r="AC116" t="n">
        <v>104.4294346403824</v>
      </c>
      <c r="AD116" t="n">
        <v>84376.4568300313</v>
      </c>
      <c r="AE116" t="n">
        <v>115447.5906613618</v>
      </c>
      <c r="AF116" t="n">
        <v>5.68635999671715e-06</v>
      </c>
      <c r="AG116" t="n">
        <v>0.40375</v>
      </c>
      <c r="AH116" t="n">
        <v>104429.4346403824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10.3229</v>
      </c>
      <c r="E117" t="n">
        <v>9.69</v>
      </c>
      <c r="F117" t="n">
        <v>6.74</v>
      </c>
      <c r="G117" t="n">
        <v>101.12</v>
      </c>
      <c r="H117" t="n">
        <v>1.78</v>
      </c>
      <c r="I117" t="n">
        <v>4</v>
      </c>
      <c r="J117" t="n">
        <v>297.49</v>
      </c>
      <c r="K117" t="n">
        <v>58.47</v>
      </c>
      <c r="L117" t="n">
        <v>29.75</v>
      </c>
      <c r="M117" t="n">
        <v>2</v>
      </c>
      <c r="N117" t="n">
        <v>84.27</v>
      </c>
      <c r="O117" t="n">
        <v>36924.87</v>
      </c>
      <c r="P117" t="n">
        <v>99.05</v>
      </c>
      <c r="Q117" t="n">
        <v>204.14</v>
      </c>
      <c r="R117" t="n">
        <v>23.42</v>
      </c>
      <c r="S117" t="n">
        <v>17.37</v>
      </c>
      <c r="T117" t="n">
        <v>929.92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84.28618330782139</v>
      </c>
      <c r="AB117" t="n">
        <v>115.3240744456875</v>
      </c>
      <c r="AC117" t="n">
        <v>104.317706638976</v>
      </c>
      <c r="AD117" t="n">
        <v>84286.18330782138</v>
      </c>
      <c r="AE117" t="n">
        <v>115324.0744456875</v>
      </c>
      <c r="AF117" t="n">
        <v>5.68602950647663e-06</v>
      </c>
      <c r="AG117" t="n">
        <v>0.40375</v>
      </c>
      <c r="AH117" t="n">
        <v>104317.706638976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10.3282</v>
      </c>
      <c r="E118" t="n">
        <v>9.68</v>
      </c>
      <c r="F118" t="n">
        <v>6.74</v>
      </c>
      <c r="G118" t="n">
        <v>101.05</v>
      </c>
      <c r="H118" t="n">
        <v>1.79</v>
      </c>
      <c r="I118" t="n">
        <v>4</v>
      </c>
      <c r="J118" t="n">
        <v>298.01</v>
      </c>
      <c r="K118" t="n">
        <v>58.47</v>
      </c>
      <c r="L118" t="n">
        <v>30</v>
      </c>
      <c r="M118" t="n">
        <v>2</v>
      </c>
      <c r="N118" t="n">
        <v>84.54000000000001</v>
      </c>
      <c r="O118" t="n">
        <v>36989.23</v>
      </c>
      <c r="P118" t="n">
        <v>98.81999999999999</v>
      </c>
      <c r="Q118" t="n">
        <v>204.14</v>
      </c>
      <c r="R118" t="n">
        <v>23.16</v>
      </c>
      <c r="S118" t="n">
        <v>17.37</v>
      </c>
      <c r="T118" t="n">
        <v>803.03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84.12018819116356</v>
      </c>
      <c r="AB118" t="n">
        <v>115.0969526038887</v>
      </c>
      <c r="AC118" t="n">
        <v>104.1122609869909</v>
      </c>
      <c r="AD118" t="n">
        <v>84120.18819116356</v>
      </c>
      <c r="AE118" t="n">
        <v>115096.9526038887</v>
      </c>
      <c r="AF118" t="n">
        <v>5.688948836934575e-06</v>
      </c>
      <c r="AG118" t="n">
        <v>0.4033333333333333</v>
      </c>
      <c r="AH118" t="n">
        <v>104112.2609869909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10.33</v>
      </c>
      <c r="E119" t="n">
        <v>9.68</v>
      </c>
      <c r="F119" t="n">
        <v>6.73</v>
      </c>
      <c r="G119" t="n">
        <v>101.02</v>
      </c>
      <c r="H119" t="n">
        <v>1.8</v>
      </c>
      <c r="I119" t="n">
        <v>4</v>
      </c>
      <c r="J119" t="n">
        <v>298.54</v>
      </c>
      <c r="K119" t="n">
        <v>58.47</v>
      </c>
      <c r="L119" t="n">
        <v>30.25</v>
      </c>
      <c r="M119" t="n">
        <v>2</v>
      </c>
      <c r="N119" t="n">
        <v>84.81</v>
      </c>
      <c r="O119" t="n">
        <v>37053.7</v>
      </c>
      <c r="P119" t="n">
        <v>98.65000000000001</v>
      </c>
      <c r="Q119" t="n">
        <v>204.14</v>
      </c>
      <c r="R119" t="n">
        <v>23.14</v>
      </c>
      <c r="S119" t="n">
        <v>17.37</v>
      </c>
      <c r="T119" t="n">
        <v>790.09</v>
      </c>
      <c r="U119" t="n">
        <v>0.75</v>
      </c>
      <c r="V119" t="n">
        <v>0.76</v>
      </c>
      <c r="W119" t="n">
        <v>1.14</v>
      </c>
      <c r="X119" t="n">
        <v>0.04</v>
      </c>
      <c r="Y119" t="n">
        <v>1</v>
      </c>
      <c r="Z119" t="n">
        <v>10</v>
      </c>
      <c r="AA119" t="n">
        <v>83.97659150105397</v>
      </c>
      <c r="AB119" t="n">
        <v>114.900477277442</v>
      </c>
      <c r="AC119" t="n">
        <v>103.9345369899453</v>
      </c>
      <c r="AD119" t="n">
        <v>83976.59150105398</v>
      </c>
      <c r="AE119" t="n">
        <v>114900.477277442</v>
      </c>
      <c r="AF119" t="n">
        <v>5.689940307656141e-06</v>
      </c>
      <c r="AG119" t="n">
        <v>0.4033333333333333</v>
      </c>
      <c r="AH119" t="n">
        <v>103934.5369899453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10.3303</v>
      </c>
      <c r="E120" t="n">
        <v>9.68</v>
      </c>
      <c r="F120" t="n">
        <v>6.73</v>
      </c>
      <c r="G120" t="n">
        <v>101.02</v>
      </c>
      <c r="H120" t="n">
        <v>1.82</v>
      </c>
      <c r="I120" t="n">
        <v>4</v>
      </c>
      <c r="J120" t="n">
        <v>299.06</v>
      </c>
      <c r="K120" t="n">
        <v>58.47</v>
      </c>
      <c r="L120" t="n">
        <v>30.5</v>
      </c>
      <c r="M120" t="n">
        <v>2</v>
      </c>
      <c r="N120" t="n">
        <v>85.09</v>
      </c>
      <c r="O120" t="n">
        <v>37118.29</v>
      </c>
      <c r="P120" t="n">
        <v>98.44</v>
      </c>
      <c r="Q120" t="n">
        <v>204.14</v>
      </c>
      <c r="R120" t="n">
        <v>23.13</v>
      </c>
      <c r="S120" t="n">
        <v>17.37</v>
      </c>
      <c r="T120" t="n">
        <v>787.49</v>
      </c>
      <c r="U120" t="n">
        <v>0.75</v>
      </c>
      <c r="V120" t="n">
        <v>0.76</v>
      </c>
      <c r="W120" t="n">
        <v>1.14</v>
      </c>
      <c r="X120" t="n">
        <v>0.04</v>
      </c>
      <c r="Y120" t="n">
        <v>1</v>
      </c>
      <c r="Z120" t="n">
        <v>10</v>
      </c>
      <c r="AA120" t="n">
        <v>83.86366868518228</v>
      </c>
      <c r="AB120" t="n">
        <v>114.7459712989634</v>
      </c>
      <c r="AC120" t="n">
        <v>103.7947768452022</v>
      </c>
      <c r="AD120" t="n">
        <v>83863.66868518227</v>
      </c>
      <c r="AE120" t="n">
        <v>114745.9712989634</v>
      </c>
      <c r="AF120" t="n">
        <v>5.690105552776401e-06</v>
      </c>
      <c r="AG120" t="n">
        <v>0.4033333333333333</v>
      </c>
      <c r="AH120" t="n">
        <v>103794.7768452022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10.3261</v>
      </c>
      <c r="E121" t="n">
        <v>9.68</v>
      </c>
      <c r="F121" t="n">
        <v>6.74</v>
      </c>
      <c r="G121" t="n">
        <v>101.08</v>
      </c>
      <c r="H121" t="n">
        <v>1.83</v>
      </c>
      <c r="I121" t="n">
        <v>4</v>
      </c>
      <c r="J121" t="n">
        <v>299.59</v>
      </c>
      <c r="K121" t="n">
        <v>58.47</v>
      </c>
      <c r="L121" t="n">
        <v>30.75</v>
      </c>
      <c r="M121" t="n">
        <v>2</v>
      </c>
      <c r="N121" t="n">
        <v>85.36</v>
      </c>
      <c r="O121" t="n">
        <v>37183.12</v>
      </c>
      <c r="P121" t="n">
        <v>98.29000000000001</v>
      </c>
      <c r="Q121" t="n">
        <v>204.14</v>
      </c>
      <c r="R121" t="n">
        <v>23.19</v>
      </c>
      <c r="S121" t="n">
        <v>17.37</v>
      </c>
      <c r="T121" t="n">
        <v>817.91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83.85697849657683</v>
      </c>
      <c r="AB121" t="n">
        <v>114.7368174877631</v>
      </c>
      <c r="AC121" t="n">
        <v>103.7864966608954</v>
      </c>
      <c r="AD121" t="n">
        <v>83856.97849657683</v>
      </c>
      <c r="AE121" t="n">
        <v>114736.8174877631</v>
      </c>
      <c r="AF121" t="n">
        <v>5.687792121092747e-06</v>
      </c>
      <c r="AG121" t="n">
        <v>0.4033333333333333</v>
      </c>
      <c r="AH121" t="n">
        <v>103786.4966608954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10.3279</v>
      </c>
      <c r="E122" t="n">
        <v>9.68</v>
      </c>
      <c r="F122" t="n">
        <v>6.74</v>
      </c>
      <c r="G122" t="n">
        <v>101.05</v>
      </c>
      <c r="H122" t="n">
        <v>1.84</v>
      </c>
      <c r="I122" t="n">
        <v>4</v>
      </c>
      <c r="J122" t="n">
        <v>300.11</v>
      </c>
      <c r="K122" t="n">
        <v>58.47</v>
      </c>
      <c r="L122" t="n">
        <v>31</v>
      </c>
      <c r="M122" t="n">
        <v>2</v>
      </c>
      <c r="N122" t="n">
        <v>85.64</v>
      </c>
      <c r="O122" t="n">
        <v>37247.94</v>
      </c>
      <c r="P122" t="n">
        <v>98.16</v>
      </c>
      <c r="Q122" t="n">
        <v>204.14</v>
      </c>
      <c r="R122" t="n">
        <v>23.24</v>
      </c>
      <c r="S122" t="n">
        <v>17.37</v>
      </c>
      <c r="T122" t="n">
        <v>843.54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83.77472257768481</v>
      </c>
      <c r="AB122" t="n">
        <v>114.6242713106601</v>
      </c>
      <c r="AC122" t="n">
        <v>103.6846917329755</v>
      </c>
      <c r="AD122" t="n">
        <v>83774.72257768481</v>
      </c>
      <c r="AE122" t="n">
        <v>114624.2713106601</v>
      </c>
      <c r="AF122" t="n">
        <v>5.688783591814313e-06</v>
      </c>
      <c r="AG122" t="n">
        <v>0.4033333333333333</v>
      </c>
      <c r="AH122" t="n">
        <v>103684.6917329755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10.327</v>
      </c>
      <c r="E123" t="n">
        <v>9.68</v>
      </c>
      <c r="F123" t="n">
        <v>6.74</v>
      </c>
      <c r="G123" t="n">
        <v>101.06</v>
      </c>
      <c r="H123" t="n">
        <v>1.85</v>
      </c>
      <c r="I123" t="n">
        <v>4</v>
      </c>
      <c r="J123" t="n">
        <v>300.64</v>
      </c>
      <c r="K123" t="n">
        <v>58.47</v>
      </c>
      <c r="L123" t="n">
        <v>31.25</v>
      </c>
      <c r="M123" t="n">
        <v>2</v>
      </c>
      <c r="N123" t="n">
        <v>85.91</v>
      </c>
      <c r="O123" t="n">
        <v>37312.88</v>
      </c>
      <c r="P123" t="n">
        <v>97.98</v>
      </c>
      <c r="Q123" t="n">
        <v>204.14</v>
      </c>
      <c r="R123" t="n">
        <v>23.25</v>
      </c>
      <c r="S123" t="n">
        <v>17.37</v>
      </c>
      <c r="T123" t="n">
        <v>846.02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83.68674074105563</v>
      </c>
      <c r="AB123" t="n">
        <v>114.5038906802994</v>
      </c>
      <c r="AC123" t="n">
        <v>103.5758000610211</v>
      </c>
      <c r="AD123" t="n">
        <v>83686.74074105563</v>
      </c>
      <c r="AE123" t="n">
        <v>114503.8906802994</v>
      </c>
      <c r="AF123" t="n">
        <v>5.68828785645353e-06</v>
      </c>
      <c r="AG123" t="n">
        <v>0.4033333333333333</v>
      </c>
      <c r="AH123" t="n">
        <v>103575.8000610211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10.3226</v>
      </c>
      <c r="E124" t="n">
        <v>9.69</v>
      </c>
      <c r="F124" t="n">
        <v>6.74</v>
      </c>
      <c r="G124" t="n">
        <v>101.12</v>
      </c>
      <c r="H124" t="n">
        <v>1.86</v>
      </c>
      <c r="I124" t="n">
        <v>4</v>
      </c>
      <c r="J124" t="n">
        <v>301.17</v>
      </c>
      <c r="K124" t="n">
        <v>58.47</v>
      </c>
      <c r="L124" t="n">
        <v>31.5</v>
      </c>
      <c r="M124" t="n">
        <v>2</v>
      </c>
      <c r="N124" t="n">
        <v>86.19</v>
      </c>
      <c r="O124" t="n">
        <v>37377.94</v>
      </c>
      <c r="P124" t="n">
        <v>97.87</v>
      </c>
      <c r="Q124" t="n">
        <v>204.14</v>
      </c>
      <c r="R124" t="n">
        <v>23.35</v>
      </c>
      <c r="S124" t="n">
        <v>17.37</v>
      </c>
      <c r="T124" t="n">
        <v>897.9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83.66640687637471</v>
      </c>
      <c r="AB124" t="n">
        <v>114.4760689895762</v>
      </c>
      <c r="AC124" t="n">
        <v>103.5506336334125</v>
      </c>
      <c r="AD124" t="n">
        <v>83666.40687637471</v>
      </c>
      <c r="AE124" t="n">
        <v>114476.0689895762</v>
      </c>
      <c r="AF124" t="n">
        <v>5.685864261356368e-06</v>
      </c>
      <c r="AG124" t="n">
        <v>0.40375</v>
      </c>
      <c r="AH124" t="n">
        <v>103550.6336334125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10.3244</v>
      </c>
      <c r="E125" t="n">
        <v>9.69</v>
      </c>
      <c r="F125" t="n">
        <v>6.74</v>
      </c>
      <c r="G125" t="n">
        <v>101.1</v>
      </c>
      <c r="H125" t="n">
        <v>1.87</v>
      </c>
      <c r="I125" t="n">
        <v>4</v>
      </c>
      <c r="J125" t="n">
        <v>301.69</v>
      </c>
      <c r="K125" t="n">
        <v>58.47</v>
      </c>
      <c r="L125" t="n">
        <v>31.75</v>
      </c>
      <c r="M125" t="n">
        <v>2</v>
      </c>
      <c r="N125" t="n">
        <v>86.47</v>
      </c>
      <c r="O125" t="n">
        <v>37443.11</v>
      </c>
      <c r="P125" t="n">
        <v>97.44</v>
      </c>
      <c r="Q125" t="n">
        <v>204.15</v>
      </c>
      <c r="R125" t="n">
        <v>23.39</v>
      </c>
      <c r="S125" t="n">
        <v>17.37</v>
      </c>
      <c r="T125" t="n">
        <v>919.7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83.42602795917161</v>
      </c>
      <c r="AB125" t="n">
        <v>114.1471719502897</v>
      </c>
      <c r="AC125" t="n">
        <v>103.2531260659455</v>
      </c>
      <c r="AD125" t="n">
        <v>83426.02795917161</v>
      </c>
      <c r="AE125" t="n">
        <v>114147.1719502897</v>
      </c>
      <c r="AF125" t="n">
        <v>5.686855732077934e-06</v>
      </c>
      <c r="AG125" t="n">
        <v>0.40375</v>
      </c>
      <c r="AH125" t="n">
        <v>103253.1260659455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10.3232</v>
      </c>
      <c r="E126" t="n">
        <v>9.69</v>
      </c>
      <c r="F126" t="n">
        <v>6.74</v>
      </c>
      <c r="G126" t="n">
        <v>101.12</v>
      </c>
      <c r="H126" t="n">
        <v>1.89</v>
      </c>
      <c r="I126" t="n">
        <v>4</v>
      </c>
      <c r="J126" t="n">
        <v>302.22</v>
      </c>
      <c r="K126" t="n">
        <v>58.47</v>
      </c>
      <c r="L126" t="n">
        <v>32</v>
      </c>
      <c r="M126" t="n">
        <v>2</v>
      </c>
      <c r="N126" t="n">
        <v>86.75</v>
      </c>
      <c r="O126" t="n">
        <v>37508.41</v>
      </c>
      <c r="P126" t="n">
        <v>97.34999999999999</v>
      </c>
      <c r="Q126" t="n">
        <v>204.14</v>
      </c>
      <c r="R126" t="n">
        <v>23.39</v>
      </c>
      <c r="S126" t="n">
        <v>17.37</v>
      </c>
      <c r="T126" t="n">
        <v>917.88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83.38770836966377</v>
      </c>
      <c r="AB126" t="n">
        <v>114.0947413973841</v>
      </c>
      <c r="AC126" t="n">
        <v>103.2056994114225</v>
      </c>
      <c r="AD126" t="n">
        <v>83387.70836966377</v>
      </c>
      <c r="AE126" t="n">
        <v>114094.7413973841</v>
      </c>
      <c r="AF126" t="n">
        <v>5.68619475159689e-06</v>
      </c>
      <c r="AG126" t="n">
        <v>0.40375</v>
      </c>
      <c r="AH126" t="n">
        <v>103205.6994114225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10.3244</v>
      </c>
      <c r="E127" t="n">
        <v>9.69</v>
      </c>
      <c r="F127" t="n">
        <v>6.74</v>
      </c>
      <c r="G127" t="n">
        <v>101.1</v>
      </c>
      <c r="H127" t="n">
        <v>1.9</v>
      </c>
      <c r="I127" t="n">
        <v>4</v>
      </c>
      <c r="J127" t="n">
        <v>302.75</v>
      </c>
      <c r="K127" t="n">
        <v>58.47</v>
      </c>
      <c r="L127" t="n">
        <v>32.25</v>
      </c>
      <c r="M127" t="n">
        <v>2</v>
      </c>
      <c r="N127" t="n">
        <v>87.03</v>
      </c>
      <c r="O127" t="n">
        <v>37573.82</v>
      </c>
      <c r="P127" t="n">
        <v>97.09</v>
      </c>
      <c r="Q127" t="n">
        <v>204.14</v>
      </c>
      <c r="R127" t="n">
        <v>23.25</v>
      </c>
      <c r="S127" t="n">
        <v>17.37</v>
      </c>
      <c r="T127" t="n">
        <v>845.95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83.24154406679672</v>
      </c>
      <c r="AB127" t="n">
        <v>113.8947529498876</v>
      </c>
      <c r="AC127" t="n">
        <v>103.0247975806694</v>
      </c>
      <c r="AD127" t="n">
        <v>83241.54406679672</v>
      </c>
      <c r="AE127" t="n">
        <v>113894.7529498876</v>
      </c>
      <c r="AF127" t="n">
        <v>5.686855732077934e-06</v>
      </c>
      <c r="AG127" t="n">
        <v>0.40375</v>
      </c>
      <c r="AH127" t="n">
        <v>103024.7975806694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10.3261</v>
      </c>
      <c r="E128" t="n">
        <v>9.68</v>
      </c>
      <c r="F128" t="n">
        <v>6.74</v>
      </c>
      <c r="G128" t="n">
        <v>101.08</v>
      </c>
      <c r="H128" t="n">
        <v>1.91</v>
      </c>
      <c r="I128" t="n">
        <v>4</v>
      </c>
      <c r="J128" t="n">
        <v>303.28</v>
      </c>
      <c r="K128" t="n">
        <v>58.47</v>
      </c>
      <c r="L128" t="n">
        <v>32.5</v>
      </c>
      <c r="M128" t="n">
        <v>2</v>
      </c>
      <c r="N128" t="n">
        <v>87.31</v>
      </c>
      <c r="O128" t="n">
        <v>37639.36</v>
      </c>
      <c r="P128" t="n">
        <v>96.95</v>
      </c>
      <c r="Q128" t="n">
        <v>204.14</v>
      </c>
      <c r="R128" t="n">
        <v>23.29</v>
      </c>
      <c r="S128" t="n">
        <v>17.37</v>
      </c>
      <c r="T128" t="n">
        <v>868.17</v>
      </c>
      <c r="U128" t="n">
        <v>0.75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83.15078501794267</v>
      </c>
      <c r="AB128" t="n">
        <v>113.7705724152389</v>
      </c>
      <c r="AC128" t="n">
        <v>102.9124686619591</v>
      </c>
      <c r="AD128" t="n">
        <v>83150.78501794266</v>
      </c>
      <c r="AE128" t="n">
        <v>113770.5724152389</v>
      </c>
      <c r="AF128" t="n">
        <v>5.687792121092747e-06</v>
      </c>
      <c r="AG128" t="n">
        <v>0.4033333333333333</v>
      </c>
      <c r="AH128" t="n">
        <v>102912.4686619591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10.3241</v>
      </c>
      <c r="E129" t="n">
        <v>9.69</v>
      </c>
      <c r="F129" t="n">
        <v>6.74</v>
      </c>
      <c r="G129" t="n">
        <v>101.1</v>
      </c>
      <c r="H129" t="n">
        <v>1.92</v>
      </c>
      <c r="I129" t="n">
        <v>4</v>
      </c>
      <c r="J129" t="n">
        <v>303.82</v>
      </c>
      <c r="K129" t="n">
        <v>58.47</v>
      </c>
      <c r="L129" t="n">
        <v>32.75</v>
      </c>
      <c r="M129" t="n">
        <v>2</v>
      </c>
      <c r="N129" t="n">
        <v>87.59</v>
      </c>
      <c r="O129" t="n">
        <v>37705.01</v>
      </c>
      <c r="P129" t="n">
        <v>96.83</v>
      </c>
      <c r="Q129" t="n">
        <v>204.14</v>
      </c>
      <c r="R129" t="n">
        <v>23.29</v>
      </c>
      <c r="S129" t="n">
        <v>17.37</v>
      </c>
      <c r="T129" t="n">
        <v>868.62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83.10677050770465</v>
      </c>
      <c r="AB129" t="n">
        <v>113.7103498205481</v>
      </c>
      <c r="AC129" t="n">
        <v>102.8579936271827</v>
      </c>
      <c r="AD129" t="n">
        <v>83106.77050770466</v>
      </c>
      <c r="AE129" t="n">
        <v>113710.3498205481</v>
      </c>
      <c r="AF129" t="n">
        <v>5.686690486957673e-06</v>
      </c>
      <c r="AG129" t="n">
        <v>0.40375</v>
      </c>
      <c r="AH129" t="n">
        <v>102857.9936271826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10.3261</v>
      </c>
      <c r="E130" t="n">
        <v>9.68</v>
      </c>
      <c r="F130" t="n">
        <v>6.74</v>
      </c>
      <c r="G130" t="n">
        <v>101.08</v>
      </c>
      <c r="H130" t="n">
        <v>1.93</v>
      </c>
      <c r="I130" t="n">
        <v>4</v>
      </c>
      <c r="J130" t="n">
        <v>304.35</v>
      </c>
      <c r="K130" t="n">
        <v>58.47</v>
      </c>
      <c r="L130" t="n">
        <v>33</v>
      </c>
      <c r="M130" t="n">
        <v>2</v>
      </c>
      <c r="N130" t="n">
        <v>87.88</v>
      </c>
      <c r="O130" t="n">
        <v>37770.79</v>
      </c>
      <c r="P130" t="n">
        <v>96.55</v>
      </c>
      <c r="Q130" t="n">
        <v>204.14</v>
      </c>
      <c r="R130" t="n">
        <v>23.3</v>
      </c>
      <c r="S130" t="n">
        <v>17.37</v>
      </c>
      <c r="T130" t="n">
        <v>873.61</v>
      </c>
      <c r="U130" t="n">
        <v>0.75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82.93998099446976</v>
      </c>
      <c r="AB130" t="n">
        <v>113.4821410503063</v>
      </c>
      <c r="AC130" t="n">
        <v>102.6515647816796</v>
      </c>
      <c r="AD130" t="n">
        <v>82939.98099446976</v>
      </c>
      <c r="AE130" t="n">
        <v>113482.1410503063</v>
      </c>
      <c r="AF130" t="n">
        <v>5.687792121092747e-06</v>
      </c>
      <c r="AG130" t="n">
        <v>0.4033333333333333</v>
      </c>
      <c r="AH130" t="n">
        <v>102651.5647816796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10.3232</v>
      </c>
      <c r="E131" t="n">
        <v>9.69</v>
      </c>
      <c r="F131" t="n">
        <v>6.74</v>
      </c>
      <c r="G131" t="n">
        <v>101.12</v>
      </c>
      <c r="H131" t="n">
        <v>1.94</v>
      </c>
      <c r="I131" t="n">
        <v>4</v>
      </c>
      <c r="J131" t="n">
        <v>304.88</v>
      </c>
      <c r="K131" t="n">
        <v>58.47</v>
      </c>
      <c r="L131" t="n">
        <v>33.25</v>
      </c>
      <c r="M131" t="n">
        <v>2</v>
      </c>
      <c r="N131" t="n">
        <v>88.16</v>
      </c>
      <c r="O131" t="n">
        <v>37836.69</v>
      </c>
      <c r="P131" t="n">
        <v>96.28</v>
      </c>
      <c r="Q131" t="n">
        <v>204.14</v>
      </c>
      <c r="R131" t="n">
        <v>23.37</v>
      </c>
      <c r="S131" t="n">
        <v>17.37</v>
      </c>
      <c r="T131" t="n">
        <v>905.45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82.82364919550794</v>
      </c>
      <c r="AB131" t="n">
        <v>113.32297075077</v>
      </c>
      <c r="AC131" t="n">
        <v>102.5075854721341</v>
      </c>
      <c r="AD131" t="n">
        <v>82823.64919550794</v>
      </c>
      <c r="AE131" t="n">
        <v>113322.97075077</v>
      </c>
      <c r="AF131" t="n">
        <v>5.68619475159689e-06</v>
      </c>
      <c r="AG131" t="n">
        <v>0.40375</v>
      </c>
      <c r="AH131" t="n">
        <v>102507.5854721341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10.3229</v>
      </c>
      <c r="E132" t="n">
        <v>9.69</v>
      </c>
      <c r="F132" t="n">
        <v>6.74</v>
      </c>
      <c r="G132" t="n">
        <v>101.12</v>
      </c>
      <c r="H132" t="n">
        <v>1.95</v>
      </c>
      <c r="I132" t="n">
        <v>4</v>
      </c>
      <c r="J132" t="n">
        <v>305.42</v>
      </c>
      <c r="K132" t="n">
        <v>58.47</v>
      </c>
      <c r="L132" t="n">
        <v>33.5</v>
      </c>
      <c r="M132" t="n">
        <v>2</v>
      </c>
      <c r="N132" t="n">
        <v>88.45</v>
      </c>
      <c r="O132" t="n">
        <v>37902.71</v>
      </c>
      <c r="P132" t="n">
        <v>95.88</v>
      </c>
      <c r="Q132" t="n">
        <v>204.14</v>
      </c>
      <c r="R132" t="n">
        <v>23.43</v>
      </c>
      <c r="S132" t="n">
        <v>17.37</v>
      </c>
      <c r="T132" t="n">
        <v>935.83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82.61504354503586</v>
      </c>
      <c r="AB132" t="n">
        <v>113.0375472967625</v>
      </c>
      <c r="AC132" t="n">
        <v>102.2494024319826</v>
      </c>
      <c r="AD132" t="n">
        <v>82615.04354503586</v>
      </c>
      <c r="AE132" t="n">
        <v>113037.5472967625</v>
      </c>
      <c r="AF132" t="n">
        <v>5.68602950647663e-06</v>
      </c>
      <c r="AG132" t="n">
        <v>0.40375</v>
      </c>
      <c r="AH132" t="n">
        <v>102249.4024319826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10.3249</v>
      </c>
      <c r="E133" t="n">
        <v>9.69</v>
      </c>
      <c r="F133" t="n">
        <v>6.74</v>
      </c>
      <c r="G133" t="n">
        <v>101.09</v>
      </c>
      <c r="H133" t="n">
        <v>1.97</v>
      </c>
      <c r="I133" t="n">
        <v>4</v>
      </c>
      <c r="J133" t="n">
        <v>305.96</v>
      </c>
      <c r="K133" t="n">
        <v>58.47</v>
      </c>
      <c r="L133" t="n">
        <v>33.75</v>
      </c>
      <c r="M133" t="n">
        <v>2</v>
      </c>
      <c r="N133" t="n">
        <v>88.73</v>
      </c>
      <c r="O133" t="n">
        <v>37968.85</v>
      </c>
      <c r="P133" t="n">
        <v>95.59999999999999</v>
      </c>
      <c r="Q133" t="n">
        <v>204.14</v>
      </c>
      <c r="R133" t="n">
        <v>23.33</v>
      </c>
      <c r="S133" t="n">
        <v>17.37</v>
      </c>
      <c r="T133" t="n">
        <v>885.98</v>
      </c>
      <c r="U133" t="n">
        <v>0.74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82.45241544168526</v>
      </c>
      <c r="AB133" t="n">
        <v>112.8150323511127</v>
      </c>
      <c r="AC133" t="n">
        <v>102.0481240004439</v>
      </c>
      <c r="AD133" t="n">
        <v>82452.41544168525</v>
      </c>
      <c r="AE133" t="n">
        <v>112815.0323511127</v>
      </c>
      <c r="AF133" t="n">
        <v>5.687131140611703e-06</v>
      </c>
      <c r="AG133" t="n">
        <v>0.40375</v>
      </c>
      <c r="AH133" t="n">
        <v>102048.1240004439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10.4013</v>
      </c>
      <c r="E134" t="n">
        <v>9.609999999999999</v>
      </c>
      <c r="F134" t="n">
        <v>6.72</v>
      </c>
      <c r="G134" t="n">
        <v>134.31</v>
      </c>
      <c r="H134" t="n">
        <v>1.98</v>
      </c>
      <c r="I134" t="n">
        <v>3</v>
      </c>
      <c r="J134" t="n">
        <v>306.49</v>
      </c>
      <c r="K134" t="n">
        <v>58.47</v>
      </c>
      <c r="L134" t="n">
        <v>34</v>
      </c>
      <c r="M134" t="n">
        <v>1</v>
      </c>
      <c r="N134" t="n">
        <v>89.02</v>
      </c>
      <c r="O134" t="n">
        <v>38035.12</v>
      </c>
      <c r="P134" t="n">
        <v>94.81</v>
      </c>
      <c r="Q134" t="n">
        <v>204.14</v>
      </c>
      <c r="R134" t="n">
        <v>22.58</v>
      </c>
      <c r="S134" t="n">
        <v>17.37</v>
      </c>
      <c r="T134" t="n">
        <v>518.59</v>
      </c>
      <c r="U134" t="n">
        <v>0.77</v>
      </c>
      <c r="V134" t="n">
        <v>0.76</v>
      </c>
      <c r="W134" t="n">
        <v>1.14</v>
      </c>
      <c r="X134" t="n">
        <v>0.02</v>
      </c>
      <c r="Y134" t="n">
        <v>1</v>
      </c>
      <c r="Z134" t="n">
        <v>10</v>
      </c>
      <c r="AA134" t="n">
        <v>81.35705836005121</v>
      </c>
      <c r="AB134" t="n">
        <v>111.3163164682779</v>
      </c>
      <c r="AC134" t="n">
        <v>100.6924434580053</v>
      </c>
      <c r="AD134" t="n">
        <v>81357.05836005122</v>
      </c>
      <c r="AE134" t="n">
        <v>111316.3164682779</v>
      </c>
      <c r="AF134" t="n">
        <v>5.729213564571522e-06</v>
      </c>
      <c r="AG134" t="n">
        <v>0.4004166666666666</v>
      </c>
      <c r="AH134" t="n">
        <v>100692.4434580053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10.398</v>
      </c>
      <c r="E135" t="n">
        <v>9.619999999999999</v>
      </c>
      <c r="F135" t="n">
        <v>6.72</v>
      </c>
      <c r="G135" t="n">
        <v>134.37</v>
      </c>
      <c r="H135" t="n">
        <v>1.99</v>
      </c>
      <c r="I135" t="n">
        <v>3</v>
      </c>
      <c r="J135" t="n">
        <v>307.03</v>
      </c>
      <c r="K135" t="n">
        <v>58.47</v>
      </c>
      <c r="L135" t="n">
        <v>34.25</v>
      </c>
      <c r="M135" t="n">
        <v>1</v>
      </c>
      <c r="N135" t="n">
        <v>89.31</v>
      </c>
      <c r="O135" t="n">
        <v>38101.52</v>
      </c>
      <c r="P135" t="n">
        <v>95.20999999999999</v>
      </c>
      <c r="Q135" t="n">
        <v>204.14</v>
      </c>
      <c r="R135" t="n">
        <v>22.62</v>
      </c>
      <c r="S135" t="n">
        <v>17.37</v>
      </c>
      <c r="T135" t="n">
        <v>539.65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81.59475578326031</v>
      </c>
      <c r="AB135" t="n">
        <v>111.6415445691826</v>
      </c>
      <c r="AC135" t="n">
        <v>100.9866322454204</v>
      </c>
      <c r="AD135" t="n">
        <v>81594.75578326031</v>
      </c>
      <c r="AE135" t="n">
        <v>111641.5445691826</v>
      </c>
      <c r="AF135" t="n">
        <v>5.72739586824865e-06</v>
      </c>
      <c r="AG135" t="n">
        <v>0.4008333333333333</v>
      </c>
      <c r="AH135" t="n">
        <v>100986.6322454203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10.398</v>
      </c>
      <c r="E136" t="n">
        <v>9.619999999999999</v>
      </c>
      <c r="F136" t="n">
        <v>6.72</v>
      </c>
      <c r="G136" t="n">
        <v>134.37</v>
      </c>
      <c r="H136" t="n">
        <v>2</v>
      </c>
      <c r="I136" t="n">
        <v>3</v>
      </c>
      <c r="J136" t="n">
        <v>307.57</v>
      </c>
      <c r="K136" t="n">
        <v>58.47</v>
      </c>
      <c r="L136" t="n">
        <v>34.5</v>
      </c>
      <c r="M136" t="n">
        <v>1</v>
      </c>
      <c r="N136" t="n">
        <v>89.59999999999999</v>
      </c>
      <c r="O136" t="n">
        <v>38168.04</v>
      </c>
      <c r="P136" t="n">
        <v>95.33</v>
      </c>
      <c r="Q136" t="n">
        <v>204.14</v>
      </c>
      <c r="R136" t="n">
        <v>22.66</v>
      </c>
      <c r="S136" t="n">
        <v>17.37</v>
      </c>
      <c r="T136" t="n">
        <v>557.17</v>
      </c>
      <c r="U136" t="n">
        <v>0.77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81.65755969055353</v>
      </c>
      <c r="AB136" t="n">
        <v>111.727475645854</v>
      </c>
      <c r="AC136" t="n">
        <v>101.0643621807393</v>
      </c>
      <c r="AD136" t="n">
        <v>81657.55969055352</v>
      </c>
      <c r="AE136" t="n">
        <v>111727.475645854</v>
      </c>
      <c r="AF136" t="n">
        <v>5.72739586824865e-06</v>
      </c>
      <c r="AG136" t="n">
        <v>0.4008333333333333</v>
      </c>
      <c r="AH136" t="n">
        <v>101064.3621807393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10.3974</v>
      </c>
      <c r="E137" t="n">
        <v>9.619999999999999</v>
      </c>
      <c r="F137" t="n">
        <v>6.72</v>
      </c>
      <c r="G137" t="n">
        <v>134.38</v>
      </c>
      <c r="H137" t="n">
        <v>2.01</v>
      </c>
      <c r="I137" t="n">
        <v>3</v>
      </c>
      <c r="J137" t="n">
        <v>308.11</v>
      </c>
      <c r="K137" t="n">
        <v>58.47</v>
      </c>
      <c r="L137" t="n">
        <v>34.75</v>
      </c>
      <c r="M137" t="n">
        <v>1</v>
      </c>
      <c r="N137" t="n">
        <v>89.89</v>
      </c>
      <c r="O137" t="n">
        <v>38234.68</v>
      </c>
      <c r="P137" t="n">
        <v>95.65000000000001</v>
      </c>
      <c r="Q137" t="n">
        <v>204.14</v>
      </c>
      <c r="R137" t="n">
        <v>22.68</v>
      </c>
      <c r="S137" t="n">
        <v>17.37</v>
      </c>
      <c r="T137" t="n">
        <v>566.37</v>
      </c>
      <c r="U137" t="n">
        <v>0.77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81.82947580035659</v>
      </c>
      <c r="AB137" t="n">
        <v>111.9626988516899</v>
      </c>
      <c r="AC137" t="n">
        <v>101.2771360139481</v>
      </c>
      <c r="AD137" t="n">
        <v>81829.47580035659</v>
      </c>
      <c r="AE137" t="n">
        <v>111962.6988516899</v>
      </c>
      <c r="AF137" t="n">
        <v>5.727065378008127e-06</v>
      </c>
      <c r="AG137" t="n">
        <v>0.4008333333333333</v>
      </c>
      <c r="AH137" t="n">
        <v>101277.1360139481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10.398</v>
      </c>
      <c r="E138" t="n">
        <v>9.619999999999999</v>
      </c>
      <c r="F138" t="n">
        <v>6.72</v>
      </c>
      <c r="G138" t="n">
        <v>134.37</v>
      </c>
      <c r="H138" t="n">
        <v>2.02</v>
      </c>
      <c r="I138" t="n">
        <v>3</v>
      </c>
      <c r="J138" t="n">
        <v>308.65</v>
      </c>
      <c r="K138" t="n">
        <v>58.47</v>
      </c>
      <c r="L138" t="n">
        <v>35</v>
      </c>
      <c r="M138" t="n">
        <v>1</v>
      </c>
      <c r="N138" t="n">
        <v>90.18000000000001</v>
      </c>
      <c r="O138" t="n">
        <v>38301.46</v>
      </c>
      <c r="P138" t="n">
        <v>95.72</v>
      </c>
      <c r="Q138" t="n">
        <v>204.14</v>
      </c>
      <c r="R138" t="n">
        <v>22.68</v>
      </c>
      <c r="S138" t="n">
        <v>17.37</v>
      </c>
      <c r="T138" t="n">
        <v>565.99</v>
      </c>
      <c r="U138" t="n">
        <v>0.77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81.86167238925654</v>
      </c>
      <c r="AB138" t="n">
        <v>112.006751645036</v>
      </c>
      <c r="AC138" t="n">
        <v>101.3169844705258</v>
      </c>
      <c r="AD138" t="n">
        <v>81861.67238925654</v>
      </c>
      <c r="AE138" t="n">
        <v>112006.751645036</v>
      </c>
      <c r="AF138" t="n">
        <v>5.72739586824865e-06</v>
      </c>
      <c r="AG138" t="n">
        <v>0.4008333333333333</v>
      </c>
      <c r="AH138" t="n">
        <v>101316.9844705258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10.3992</v>
      </c>
      <c r="E139" t="n">
        <v>9.619999999999999</v>
      </c>
      <c r="F139" t="n">
        <v>6.72</v>
      </c>
      <c r="G139" t="n">
        <v>134.35</v>
      </c>
      <c r="H139" t="n">
        <v>2.03</v>
      </c>
      <c r="I139" t="n">
        <v>3</v>
      </c>
      <c r="J139" t="n">
        <v>309.2</v>
      </c>
      <c r="K139" t="n">
        <v>58.47</v>
      </c>
      <c r="L139" t="n">
        <v>35.25</v>
      </c>
      <c r="M139" t="n">
        <v>1</v>
      </c>
      <c r="N139" t="n">
        <v>90.47</v>
      </c>
      <c r="O139" t="n">
        <v>38368.36</v>
      </c>
      <c r="P139" t="n">
        <v>95.75</v>
      </c>
      <c r="Q139" t="n">
        <v>204.14</v>
      </c>
      <c r="R139" t="n">
        <v>22.65</v>
      </c>
      <c r="S139" t="n">
        <v>17.37</v>
      </c>
      <c r="T139" t="n">
        <v>551.76</v>
      </c>
      <c r="U139" t="n">
        <v>0.77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81.86849081610586</v>
      </c>
      <c r="AB139" t="n">
        <v>112.016080917459</v>
      </c>
      <c r="AC139" t="n">
        <v>101.3254233702825</v>
      </c>
      <c r="AD139" t="n">
        <v>81868.49081610586</v>
      </c>
      <c r="AE139" t="n">
        <v>112016.080917459</v>
      </c>
      <c r="AF139" t="n">
        <v>5.728056848729694e-06</v>
      </c>
      <c r="AG139" t="n">
        <v>0.4008333333333333</v>
      </c>
      <c r="AH139" t="n">
        <v>101325.4233702825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10.3995</v>
      </c>
      <c r="E140" t="n">
        <v>9.619999999999999</v>
      </c>
      <c r="F140" t="n">
        <v>6.72</v>
      </c>
      <c r="G140" t="n">
        <v>134.34</v>
      </c>
      <c r="H140" t="n">
        <v>2.04</v>
      </c>
      <c r="I140" t="n">
        <v>3</v>
      </c>
      <c r="J140" t="n">
        <v>309.74</v>
      </c>
      <c r="K140" t="n">
        <v>58.47</v>
      </c>
      <c r="L140" t="n">
        <v>35.5</v>
      </c>
      <c r="M140" t="n">
        <v>1</v>
      </c>
      <c r="N140" t="n">
        <v>90.77</v>
      </c>
      <c r="O140" t="n">
        <v>38435.39</v>
      </c>
      <c r="P140" t="n">
        <v>96.06</v>
      </c>
      <c r="Q140" t="n">
        <v>204.14</v>
      </c>
      <c r="R140" t="n">
        <v>22.59</v>
      </c>
      <c r="S140" t="n">
        <v>17.37</v>
      </c>
      <c r="T140" t="n">
        <v>523.1799999999999</v>
      </c>
      <c r="U140" t="n">
        <v>0.77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82.02849052446679</v>
      </c>
      <c r="AB140" t="n">
        <v>112.2349995771273</v>
      </c>
      <c r="AC140" t="n">
        <v>101.5234487403264</v>
      </c>
      <c r="AD140" t="n">
        <v>82028.49052446679</v>
      </c>
      <c r="AE140" t="n">
        <v>112234.9995771273</v>
      </c>
      <c r="AF140" t="n">
        <v>5.728222093849955e-06</v>
      </c>
      <c r="AG140" t="n">
        <v>0.4008333333333333</v>
      </c>
      <c r="AH140" t="n">
        <v>101523.4487403264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10.3995</v>
      </c>
      <c r="E141" t="n">
        <v>9.619999999999999</v>
      </c>
      <c r="F141" t="n">
        <v>6.72</v>
      </c>
      <c r="G141" t="n">
        <v>134.34</v>
      </c>
      <c r="H141" t="n">
        <v>2.05</v>
      </c>
      <c r="I141" t="n">
        <v>3</v>
      </c>
      <c r="J141" t="n">
        <v>310.28</v>
      </c>
      <c r="K141" t="n">
        <v>58.47</v>
      </c>
      <c r="L141" t="n">
        <v>35.75</v>
      </c>
      <c r="M141" t="n">
        <v>1</v>
      </c>
      <c r="N141" t="n">
        <v>91.06</v>
      </c>
      <c r="O141" t="n">
        <v>38502.55</v>
      </c>
      <c r="P141" t="n">
        <v>96.16</v>
      </c>
      <c r="Q141" t="n">
        <v>204.14</v>
      </c>
      <c r="R141" t="n">
        <v>22.63</v>
      </c>
      <c r="S141" t="n">
        <v>17.37</v>
      </c>
      <c r="T141" t="n">
        <v>540.9299999999999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82.08081956496832</v>
      </c>
      <c r="AB141" t="n">
        <v>112.3065984789358</v>
      </c>
      <c r="AC141" t="n">
        <v>101.588214343436</v>
      </c>
      <c r="AD141" t="n">
        <v>82080.81956496832</v>
      </c>
      <c r="AE141" t="n">
        <v>112306.5984789358</v>
      </c>
      <c r="AF141" t="n">
        <v>5.728222093849955e-06</v>
      </c>
      <c r="AG141" t="n">
        <v>0.4008333333333333</v>
      </c>
      <c r="AH141" t="n">
        <v>101588.214343436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10.3968</v>
      </c>
      <c r="E142" t="n">
        <v>9.619999999999999</v>
      </c>
      <c r="F142" t="n">
        <v>6.72</v>
      </c>
      <c r="G142" t="n">
        <v>134.39</v>
      </c>
      <c r="H142" t="n">
        <v>2.06</v>
      </c>
      <c r="I142" t="n">
        <v>3</v>
      </c>
      <c r="J142" t="n">
        <v>310.83</v>
      </c>
      <c r="K142" t="n">
        <v>58.47</v>
      </c>
      <c r="L142" t="n">
        <v>36</v>
      </c>
      <c r="M142" t="n">
        <v>1</v>
      </c>
      <c r="N142" t="n">
        <v>91.36</v>
      </c>
      <c r="O142" t="n">
        <v>38569.84</v>
      </c>
      <c r="P142" t="n">
        <v>96.26000000000001</v>
      </c>
      <c r="Q142" t="n">
        <v>204.14</v>
      </c>
      <c r="R142" t="n">
        <v>22.73</v>
      </c>
      <c r="S142" t="n">
        <v>17.37</v>
      </c>
      <c r="T142" t="n">
        <v>590.89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82.15320538004936</v>
      </c>
      <c r="AB142" t="n">
        <v>112.4056399445664</v>
      </c>
      <c r="AC142" t="n">
        <v>101.6778034305924</v>
      </c>
      <c r="AD142" t="n">
        <v>82153.20538004936</v>
      </c>
      <c r="AE142" t="n">
        <v>112405.6399445664</v>
      </c>
      <c r="AF142" t="n">
        <v>5.726734887767606e-06</v>
      </c>
      <c r="AG142" t="n">
        <v>0.4008333333333333</v>
      </c>
      <c r="AH142" t="n">
        <v>101677.8034305924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10.3956</v>
      </c>
      <c r="E143" t="n">
        <v>9.619999999999999</v>
      </c>
      <c r="F143" t="n">
        <v>6.72</v>
      </c>
      <c r="G143" t="n">
        <v>134.42</v>
      </c>
      <c r="H143" t="n">
        <v>2.07</v>
      </c>
      <c r="I143" t="n">
        <v>3</v>
      </c>
      <c r="J143" t="n">
        <v>311.38</v>
      </c>
      <c r="K143" t="n">
        <v>58.47</v>
      </c>
      <c r="L143" t="n">
        <v>36.25</v>
      </c>
      <c r="M143" t="n">
        <v>1</v>
      </c>
      <c r="N143" t="n">
        <v>91.65000000000001</v>
      </c>
      <c r="O143" t="n">
        <v>38637.26</v>
      </c>
      <c r="P143" t="n">
        <v>96.31</v>
      </c>
      <c r="Q143" t="n">
        <v>204.14</v>
      </c>
      <c r="R143" t="n">
        <v>22.76</v>
      </c>
      <c r="S143" t="n">
        <v>17.37</v>
      </c>
      <c r="T143" t="n">
        <v>609.59</v>
      </c>
      <c r="U143" t="n">
        <v>0.76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82.18829718239402</v>
      </c>
      <c r="AB143" t="n">
        <v>112.4536540966754</v>
      </c>
      <c r="AC143" t="n">
        <v>101.7212351794124</v>
      </c>
      <c r="AD143" t="n">
        <v>82188.29718239402</v>
      </c>
      <c r="AE143" t="n">
        <v>112453.6540966754</v>
      </c>
      <c r="AF143" t="n">
        <v>5.726073907286562e-06</v>
      </c>
      <c r="AG143" t="n">
        <v>0.4008333333333333</v>
      </c>
      <c r="AH143" t="n">
        <v>101721.2351794124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10.3974</v>
      </c>
      <c r="E144" t="n">
        <v>9.619999999999999</v>
      </c>
      <c r="F144" t="n">
        <v>6.72</v>
      </c>
      <c r="G144" t="n">
        <v>134.38</v>
      </c>
      <c r="H144" t="n">
        <v>2.08</v>
      </c>
      <c r="I144" t="n">
        <v>3</v>
      </c>
      <c r="J144" t="n">
        <v>311.92</v>
      </c>
      <c r="K144" t="n">
        <v>58.47</v>
      </c>
      <c r="L144" t="n">
        <v>36.5</v>
      </c>
      <c r="M144" t="n">
        <v>1</v>
      </c>
      <c r="N144" t="n">
        <v>91.95</v>
      </c>
      <c r="O144" t="n">
        <v>38704.93</v>
      </c>
      <c r="P144" t="n">
        <v>96.34</v>
      </c>
      <c r="Q144" t="n">
        <v>204.14</v>
      </c>
      <c r="R144" t="n">
        <v>22.69</v>
      </c>
      <c r="S144" t="n">
        <v>17.37</v>
      </c>
      <c r="T144" t="n">
        <v>572.73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82.19061910649096</v>
      </c>
      <c r="AB144" t="n">
        <v>112.4568310556609</v>
      </c>
      <c r="AC144" t="n">
        <v>101.7241089338912</v>
      </c>
      <c r="AD144" t="n">
        <v>82190.61910649095</v>
      </c>
      <c r="AE144" t="n">
        <v>112456.8310556609</v>
      </c>
      <c r="AF144" t="n">
        <v>5.727065378008127e-06</v>
      </c>
      <c r="AG144" t="n">
        <v>0.4008333333333333</v>
      </c>
      <c r="AH144" t="n">
        <v>101724.1089338912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10.3956</v>
      </c>
      <c r="E145" t="n">
        <v>9.619999999999999</v>
      </c>
      <c r="F145" t="n">
        <v>6.72</v>
      </c>
      <c r="G145" t="n">
        <v>134.42</v>
      </c>
      <c r="H145" t="n">
        <v>2.1</v>
      </c>
      <c r="I145" t="n">
        <v>3</v>
      </c>
      <c r="J145" t="n">
        <v>312.47</v>
      </c>
      <c r="K145" t="n">
        <v>58.47</v>
      </c>
      <c r="L145" t="n">
        <v>36.75</v>
      </c>
      <c r="M145" t="n">
        <v>1</v>
      </c>
      <c r="N145" t="n">
        <v>92.25</v>
      </c>
      <c r="O145" t="n">
        <v>38772.62</v>
      </c>
      <c r="P145" t="n">
        <v>96.43000000000001</v>
      </c>
      <c r="Q145" t="n">
        <v>204.14</v>
      </c>
      <c r="R145" t="n">
        <v>22.74</v>
      </c>
      <c r="S145" t="n">
        <v>17.37</v>
      </c>
      <c r="T145" t="n">
        <v>596.4400000000001</v>
      </c>
      <c r="U145" t="n">
        <v>0.76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82.25111558903096</v>
      </c>
      <c r="AB145" t="n">
        <v>112.5396050119885</v>
      </c>
      <c r="AC145" t="n">
        <v>101.7989830600009</v>
      </c>
      <c r="AD145" t="n">
        <v>82251.11558903096</v>
      </c>
      <c r="AE145" t="n">
        <v>112539.6050119885</v>
      </c>
      <c r="AF145" t="n">
        <v>5.726073907286562e-06</v>
      </c>
      <c r="AG145" t="n">
        <v>0.4008333333333333</v>
      </c>
      <c r="AH145" t="n">
        <v>101798.9830600009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10.3953</v>
      </c>
      <c r="E146" t="n">
        <v>9.619999999999999</v>
      </c>
      <c r="F146" t="n">
        <v>6.72</v>
      </c>
      <c r="G146" t="n">
        <v>134.42</v>
      </c>
      <c r="H146" t="n">
        <v>2.11</v>
      </c>
      <c r="I146" t="n">
        <v>3</v>
      </c>
      <c r="J146" t="n">
        <v>313.02</v>
      </c>
      <c r="K146" t="n">
        <v>58.47</v>
      </c>
      <c r="L146" t="n">
        <v>37</v>
      </c>
      <c r="M146" t="n">
        <v>1</v>
      </c>
      <c r="N146" t="n">
        <v>92.55</v>
      </c>
      <c r="O146" t="n">
        <v>38840.44</v>
      </c>
      <c r="P146" t="n">
        <v>96.56999999999999</v>
      </c>
      <c r="Q146" t="n">
        <v>204.14</v>
      </c>
      <c r="R146" t="n">
        <v>22.75</v>
      </c>
      <c r="S146" t="n">
        <v>17.37</v>
      </c>
      <c r="T146" t="n">
        <v>603.21</v>
      </c>
      <c r="U146" t="n">
        <v>0.76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82.32663810165334</v>
      </c>
      <c r="AB146" t="n">
        <v>112.6429382455765</v>
      </c>
      <c r="AC146" t="n">
        <v>101.8924543148045</v>
      </c>
      <c r="AD146" t="n">
        <v>82326.63810165334</v>
      </c>
      <c r="AE146" t="n">
        <v>112642.9382455765</v>
      </c>
      <c r="AF146" t="n">
        <v>5.7259086621663e-06</v>
      </c>
      <c r="AG146" t="n">
        <v>0.4008333333333333</v>
      </c>
      <c r="AH146" t="n">
        <v>101892.4543148045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10.3953</v>
      </c>
      <c r="E147" t="n">
        <v>9.619999999999999</v>
      </c>
      <c r="F147" t="n">
        <v>6.72</v>
      </c>
      <c r="G147" t="n">
        <v>134.42</v>
      </c>
      <c r="H147" t="n">
        <v>2.12</v>
      </c>
      <c r="I147" t="n">
        <v>3</v>
      </c>
      <c r="J147" t="n">
        <v>313.57</v>
      </c>
      <c r="K147" t="n">
        <v>58.47</v>
      </c>
      <c r="L147" t="n">
        <v>37.25</v>
      </c>
      <c r="M147" t="n">
        <v>1</v>
      </c>
      <c r="N147" t="n">
        <v>92.84999999999999</v>
      </c>
      <c r="O147" t="n">
        <v>38908.39</v>
      </c>
      <c r="P147" t="n">
        <v>96.55</v>
      </c>
      <c r="Q147" t="n">
        <v>204.14</v>
      </c>
      <c r="R147" t="n">
        <v>22.75</v>
      </c>
      <c r="S147" t="n">
        <v>17.37</v>
      </c>
      <c r="T147" t="n">
        <v>600.8099999999999</v>
      </c>
      <c r="U147" t="n">
        <v>0.76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82.31616806506575</v>
      </c>
      <c r="AB147" t="n">
        <v>112.6286126796119</v>
      </c>
      <c r="AC147" t="n">
        <v>101.8794959607495</v>
      </c>
      <c r="AD147" t="n">
        <v>82316.16806506575</v>
      </c>
      <c r="AE147" t="n">
        <v>112628.6126796119</v>
      </c>
      <c r="AF147" t="n">
        <v>5.7259086621663e-06</v>
      </c>
      <c r="AG147" t="n">
        <v>0.4008333333333333</v>
      </c>
      <c r="AH147" t="n">
        <v>101879.4959607495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10.3935</v>
      </c>
      <c r="E148" t="n">
        <v>9.619999999999999</v>
      </c>
      <c r="F148" t="n">
        <v>6.72</v>
      </c>
      <c r="G148" t="n">
        <v>134.46</v>
      </c>
      <c r="H148" t="n">
        <v>2.13</v>
      </c>
      <c r="I148" t="n">
        <v>3</v>
      </c>
      <c r="J148" t="n">
        <v>314.13</v>
      </c>
      <c r="K148" t="n">
        <v>58.47</v>
      </c>
      <c r="L148" t="n">
        <v>37.5</v>
      </c>
      <c r="M148" t="n">
        <v>1</v>
      </c>
      <c r="N148" t="n">
        <v>93.15000000000001</v>
      </c>
      <c r="O148" t="n">
        <v>38976.48</v>
      </c>
      <c r="P148" t="n">
        <v>96.67</v>
      </c>
      <c r="Q148" t="n">
        <v>204.14</v>
      </c>
      <c r="R148" t="n">
        <v>22.82</v>
      </c>
      <c r="S148" t="n">
        <v>17.37</v>
      </c>
      <c r="T148" t="n">
        <v>637.86</v>
      </c>
      <c r="U148" t="n">
        <v>0.76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82.39240628886211</v>
      </c>
      <c r="AB148" t="n">
        <v>112.7329251808032</v>
      </c>
      <c r="AC148" t="n">
        <v>101.9738530232305</v>
      </c>
      <c r="AD148" t="n">
        <v>82392.40628886211</v>
      </c>
      <c r="AE148" t="n">
        <v>112732.9251808032</v>
      </c>
      <c r="AF148" t="n">
        <v>5.724917191444734e-06</v>
      </c>
      <c r="AG148" t="n">
        <v>0.4008333333333333</v>
      </c>
      <c r="AH148" t="n">
        <v>101973.8530232305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10.3947</v>
      </c>
      <c r="E149" t="n">
        <v>9.619999999999999</v>
      </c>
      <c r="F149" t="n">
        <v>6.72</v>
      </c>
      <c r="G149" t="n">
        <v>134.43</v>
      </c>
      <c r="H149" t="n">
        <v>2.14</v>
      </c>
      <c r="I149" t="n">
        <v>3</v>
      </c>
      <c r="J149" t="n">
        <v>314.68</v>
      </c>
      <c r="K149" t="n">
        <v>58.47</v>
      </c>
      <c r="L149" t="n">
        <v>37.75</v>
      </c>
      <c r="M149" t="n">
        <v>1</v>
      </c>
      <c r="N149" t="n">
        <v>93.45999999999999</v>
      </c>
      <c r="O149" t="n">
        <v>39044.7</v>
      </c>
      <c r="P149" t="n">
        <v>96.70999999999999</v>
      </c>
      <c r="Q149" t="n">
        <v>204.14</v>
      </c>
      <c r="R149" t="n">
        <v>22.8</v>
      </c>
      <c r="S149" t="n">
        <v>17.37</v>
      </c>
      <c r="T149" t="n">
        <v>624.88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82.40440171821375</v>
      </c>
      <c r="AB149" t="n">
        <v>112.749337856443</v>
      </c>
      <c r="AC149" t="n">
        <v>101.9886992961427</v>
      </c>
      <c r="AD149" t="n">
        <v>82404.40171821375</v>
      </c>
      <c r="AE149" t="n">
        <v>112749.337856443</v>
      </c>
      <c r="AF149" t="n">
        <v>5.725578171925779e-06</v>
      </c>
      <c r="AG149" t="n">
        <v>0.4008333333333333</v>
      </c>
      <c r="AH149" t="n">
        <v>101988.6992961427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10.3959</v>
      </c>
      <c r="E150" t="n">
        <v>9.619999999999999</v>
      </c>
      <c r="F150" t="n">
        <v>6.72</v>
      </c>
      <c r="G150" t="n">
        <v>134.41</v>
      </c>
      <c r="H150" t="n">
        <v>2.15</v>
      </c>
      <c r="I150" t="n">
        <v>3</v>
      </c>
      <c r="J150" t="n">
        <v>315.23</v>
      </c>
      <c r="K150" t="n">
        <v>58.47</v>
      </c>
      <c r="L150" t="n">
        <v>38</v>
      </c>
      <c r="M150" t="n">
        <v>1</v>
      </c>
      <c r="N150" t="n">
        <v>93.76000000000001</v>
      </c>
      <c r="O150" t="n">
        <v>39113.07</v>
      </c>
      <c r="P150" t="n">
        <v>96.67</v>
      </c>
      <c r="Q150" t="n">
        <v>204.14</v>
      </c>
      <c r="R150" t="n">
        <v>22.72</v>
      </c>
      <c r="S150" t="n">
        <v>17.37</v>
      </c>
      <c r="T150" t="n">
        <v>586.4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82.37451664906243</v>
      </c>
      <c r="AB150" t="n">
        <v>112.708447786394</v>
      </c>
      <c r="AC150" t="n">
        <v>101.9517117169895</v>
      </c>
      <c r="AD150" t="n">
        <v>82374.51664906243</v>
      </c>
      <c r="AE150" t="n">
        <v>112708.447786394</v>
      </c>
      <c r="AF150" t="n">
        <v>5.726239152406822e-06</v>
      </c>
      <c r="AG150" t="n">
        <v>0.4008333333333333</v>
      </c>
      <c r="AH150" t="n">
        <v>101951.7117169896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10.3932</v>
      </c>
      <c r="E151" t="n">
        <v>9.619999999999999</v>
      </c>
      <c r="F151" t="n">
        <v>6.72</v>
      </c>
      <c r="G151" t="n">
        <v>134.46</v>
      </c>
      <c r="H151" t="n">
        <v>2.16</v>
      </c>
      <c r="I151" t="n">
        <v>3</v>
      </c>
      <c r="J151" t="n">
        <v>315.79</v>
      </c>
      <c r="K151" t="n">
        <v>58.47</v>
      </c>
      <c r="L151" t="n">
        <v>38.25</v>
      </c>
      <c r="M151" t="n">
        <v>1</v>
      </c>
      <c r="N151" t="n">
        <v>94.06999999999999</v>
      </c>
      <c r="O151" t="n">
        <v>39181.56</v>
      </c>
      <c r="P151" t="n">
        <v>96.83</v>
      </c>
      <c r="Q151" t="n">
        <v>204.16</v>
      </c>
      <c r="R151" t="n">
        <v>22.78</v>
      </c>
      <c r="S151" t="n">
        <v>17.37</v>
      </c>
      <c r="T151" t="n">
        <v>617.55</v>
      </c>
      <c r="U151" t="n">
        <v>0.76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82.47842029167283</v>
      </c>
      <c r="AB151" t="n">
        <v>112.8506133341187</v>
      </c>
      <c r="AC151" t="n">
        <v>102.0803091843701</v>
      </c>
      <c r="AD151" t="n">
        <v>82478.42029167284</v>
      </c>
      <c r="AE151" t="n">
        <v>112850.6133341187</v>
      </c>
      <c r="AF151" t="n">
        <v>5.724751946324474e-06</v>
      </c>
      <c r="AG151" t="n">
        <v>0.4008333333333333</v>
      </c>
      <c r="AH151" t="n">
        <v>102080.3091843701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10.3932</v>
      </c>
      <c r="E152" t="n">
        <v>9.619999999999999</v>
      </c>
      <c r="F152" t="n">
        <v>6.72</v>
      </c>
      <c r="G152" t="n">
        <v>134.46</v>
      </c>
      <c r="H152" t="n">
        <v>2.17</v>
      </c>
      <c r="I152" t="n">
        <v>3</v>
      </c>
      <c r="J152" t="n">
        <v>316.35</v>
      </c>
      <c r="K152" t="n">
        <v>58.47</v>
      </c>
      <c r="L152" t="n">
        <v>38.5</v>
      </c>
      <c r="M152" t="n">
        <v>1</v>
      </c>
      <c r="N152" t="n">
        <v>94.37</v>
      </c>
      <c r="O152" t="n">
        <v>39250.2</v>
      </c>
      <c r="P152" t="n">
        <v>96.94</v>
      </c>
      <c r="Q152" t="n">
        <v>204.14</v>
      </c>
      <c r="R152" t="n">
        <v>22.82</v>
      </c>
      <c r="S152" t="n">
        <v>17.37</v>
      </c>
      <c r="T152" t="n">
        <v>637.66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82.53601712829347</v>
      </c>
      <c r="AB152" t="n">
        <v>112.9294198669761</v>
      </c>
      <c r="AC152" t="n">
        <v>102.1515945323372</v>
      </c>
      <c r="AD152" t="n">
        <v>82536.01712829346</v>
      </c>
      <c r="AE152" t="n">
        <v>112929.4198669761</v>
      </c>
      <c r="AF152" t="n">
        <v>5.724751946324474e-06</v>
      </c>
      <c r="AG152" t="n">
        <v>0.4008333333333333</v>
      </c>
      <c r="AH152" t="n">
        <v>102151.5945323372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10.3929</v>
      </c>
      <c r="E153" t="n">
        <v>9.619999999999999</v>
      </c>
      <c r="F153" t="n">
        <v>6.72</v>
      </c>
      <c r="G153" t="n">
        <v>134.47</v>
      </c>
      <c r="H153" t="n">
        <v>2.18</v>
      </c>
      <c r="I153" t="n">
        <v>3</v>
      </c>
      <c r="J153" t="n">
        <v>316.9</v>
      </c>
      <c r="K153" t="n">
        <v>58.47</v>
      </c>
      <c r="L153" t="n">
        <v>38.75</v>
      </c>
      <c r="M153" t="n">
        <v>1</v>
      </c>
      <c r="N153" t="n">
        <v>94.68000000000001</v>
      </c>
      <c r="O153" t="n">
        <v>39318.97</v>
      </c>
      <c r="P153" t="n">
        <v>97.04000000000001</v>
      </c>
      <c r="Q153" t="n">
        <v>204.14</v>
      </c>
      <c r="R153" t="n">
        <v>22.79</v>
      </c>
      <c r="S153" t="n">
        <v>17.37</v>
      </c>
      <c r="T153" t="n">
        <v>622.47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82.59062039622128</v>
      </c>
      <c r="AB153" t="n">
        <v>113.0041304670811</v>
      </c>
      <c r="AC153" t="n">
        <v>102.2191748576252</v>
      </c>
      <c r="AD153" t="n">
        <v>82590.62039622129</v>
      </c>
      <c r="AE153" t="n">
        <v>113004.1304670811</v>
      </c>
      <c r="AF153" t="n">
        <v>5.724586701204211e-06</v>
      </c>
      <c r="AG153" t="n">
        <v>0.4008333333333333</v>
      </c>
      <c r="AH153" t="n">
        <v>102219.1748576252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10.3947</v>
      </c>
      <c r="E154" t="n">
        <v>9.619999999999999</v>
      </c>
      <c r="F154" t="n">
        <v>6.72</v>
      </c>
      <c r="G154" t="n">
        <v>134.43</v>
      </c>
      <c r="H154" t="n">
        <v>2.19</v>
      </c>
      <c r="I154" t="n">
        <v>3</v>
      </c>
      <c r="J154" t="n">
        <v>317.46</v>
      </c>
      <c r="K154" t="n">
        <v>58.47</v>
      </c>
      <c r="L154" t="n">
        <v>39</v>
      </c>
      <c r="M154" t="n">
        <v>0</v>
      </c>
      <c r="N154" t="n">
        <v>94.98999999999999</v>
      </c>
      <c r="O154" t="n">
        <v>39387.89</v>
      </c>
      <c r="P154" t="n">
        <v>97.12</v>
      </c>
      <c r="Q154" t="n">
        <v>204.14</v>
      </c>
      <c r="R154" t="n">
        <v>22.77</v>
      </c>
      <c r="S154" t="n">
        <v>17.37</v>
      </c>
      <c r="T154" t="n">
        <v>610.63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82.61904985740516</v>
      </c>
      <c r="AB154" t="n">
        <v>113.0430289100922</v>
      </c>
      <c r="AC154" t="n">
        <v>102.2543608878296</v>
      </c>
      <c r="AD154" t="n">
        <v>82619.04985740516</v>
      </c>
      <c r="AE154" t="n">
        <v>113043.0289100922</v>
      </c>
      <c r="AF154" t="n">
        <v>5.725578171925779e-06</v>
      </c>
      <c r="AG154" t="n">
        <v>0.4008333333333333</v>
      </c>
      <c r="AH154" t="n">
        <v>102254.3608878296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10.0939</v>
      </c>
      <c r="E2" t="n">
        <v>9.91</v>
      </c>
      <c r="F2" t="n">
        <v>7.46</v>
      </c>
      <c r="G2" t="n">
        <v>11.47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52.28</v>
      </c>
      <c r="Q2" t="n">
        <v>204.17</v>
      </c>
      <c r="R2" t="n">
        <v>45.89</v>
      </c>
      <c r="S2" t="n">
        <v>17.37</v>
      </c>
      <c r="T2" t="n">
        <v>11990.73</v>
      </c>
      <c r="U2" t="n">
        <v>0.38</v>
      </c>
      <c r="V2" t="n">
        <v>0.68</v>
      </c>
      <c r="W2" t="n">
        <v>1.19</v>
      </c>
      <c r="X2" t="n">
        <v>0.76</v>
      </c>
      <c r="Y2" t="n">
        <v>1</v>
      </c>
      <c r="Z2" t="n">
        <v>10</v>
      </c>
      <c r="AA2" t="n">
        <v>50.23284985514487</v>
      </c>
      <c r="AB2" t="n">
        <v>68.73080128871588</v>
      </c>
      <c r="AC2" t="n">
        <v>62.1712300780213</v>
      </c>
      <c r="AD2" t="n">
        <v>50232.84985514487</v>
      </c>
      <c r="AE2" t="n">
        <v>68730.80128871588</v>
      </c>
      <c r="AF2" t="n">
        <v>9.887109522969416e-06</v>
      </c>
      <c r="AG2" t="n">
        <v>0.4129166666666667</v>
      </c>
      <c r="AH2" t="n">
        <v>62171.2300780213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10.4209</v>
      </c>
      <c r="E3" t="n">
        <v>9.6</v>
      </c>
      <c r="F3" t="n">
        <v>7.29</v>
      </c>
      <c r="G3" t="n">
        <v>14.57</v>
      </c>
      <c r="H3" t="n">
        <v>0.3</v>
      </c>
      <c r="I3" t="n">
        <v>30</v>
      </c>
      <c r="J3" t="n">
        <v>71.81</v>
      </c>
      <c r="K3" t="n">
        <v>32.27</v>
      </c>
      <c r="L3" t="n">
        <v>1.25</v>
      </c>
      <c r="M3" t="n">
        <v>28</v>
      </c>
      <c r="N3" t="n">
        <v>8.289999999999999</v>
      </c>
      <c r="O3" t="n">
        <v>9090.98</v>
      </c>
      <c r="P3" t="n">
        <v>50.58</v>
      </c>
      <c r="Q3" t="n">
        <v>204.15</v>
      </c>
      <c r="R3" t="n">
        <v>40.28</v>
      </c>
      <c r="S3" t="n">
        <v>17.37</v>
      </c>
      <c r="T3" t="n">
        <v>9233.57</v>
      </c>
      <c r="U3" t="n">
        <v>0.43</v>
      </c>
      <c r="V3" t="n">
        <v>0.7</v>
      </c>
      <c r="W3" t="n">
        <v>1.19</v>
      </c>
      <c r="X3" t="n">
        <v>0.59</v>
      </c>
      <c r="Y3" t="n">
        <v>1</v>
      </c>
      <c r="Z3" t="n">
        <v>10</v>
      </c>
      <c r="AA3" t="n">
        <v>47.41834524686499</v>
      </c>
      <c r="AB3" t="n">
        <v>64.87987191648922</v>
      </c>
      <c r="AC3" t="n">
        <v>58.68782800026541</v>
      </c>
      <c r="AD3" t="n">
        <v>47418.34524686498</v>
      </c>
      <c r="AE3" t="n">
        <v>64879.87191648922</v>
      </c>
      <c r="AF3" t="n">
        <v>1.020741037932929e-05</v>
      </c>
      <c r="AG3" t="n">
        <v>0.4</v>
      </c>
      <c r="AH3" t="n">
        <v>58687.82800026541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10.6323</v>
      </c>
      <c r="E4" t="n">
        <v>9.41</v>
      </c>
      <c r="F4" t="n">
        <v>7.17</v>
      </c>
      <c r="G4" t="n">
        <v>17.21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23</v>
      </c>
      <c r="N4" t="n">
        <v>8.34</v>
      </c>
      <c r="O4" t="n">
        <v>9127.379999999999</v>
      </c>
      <c r="P4" t="n">
        <v>49.17</v>
      </c>
      <c r="Q4" t="n">
        <v>204.17</v>
      </c>
      <c r="R4" t="n">
        <v>36.8</v>
      </c>
      <c r="S4" t="n">
        <v>17.37</v>
      </c>
      <c r="T4" t="n">
        <v>7519.19</v>
      </c>
      <c r="U4" t="n">
        <v>0.47</v>
      </c>
      <c r="V4" t="n">
        <v>0.71</v>
      </c>
      <c r="W4" t="n">
        <v>1.18</v>
      </c>
      <c r="X4" t="n">
        <v>0.48</v>
      </c>
      <c r="Y4" t="n">
        <v>1</v>
      </c>
      <c r="Z4" t="n">
        <v>10</v>
      </c>
      <c r="AA4" t="n">
        <v>45.50968444264334</v>
      </c>
      <c r="AB4" t="n">
        <v>62.26835799998264</v>
      </c>
      <c r="AC4" t="n">
        <v>56.32555330666657</v>
      </c>
      <c r="AD4" t="n">
        <v>45509.68444264334</v>
      </c>
      <c r="AE4" t="n">
        <v>62268.35799998264</v>
      </c>
      <c r="AF4" t="n">
        <v>1.041447949564269e-05</v>
      </c>
      <c r="AG4" t="n">
        <v>0.3920833333333333</v>
      </c>
      <c r="AH4" t="n">
        <v>56325.55330666657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10.7936</v>
      </c>
      <c r="E5" t="n">
        <v>9.26</v>
      </c>
      <c r="F5" t="n">
        <v>7.09</v>
      </c>
      <c r="G5" t="n">
        <v>20.27</v>
      </c>
      <c r="H5" t="n">
        <v>0.42</v>
      </c>
      <c r="I5" t="n">
        <v>21</v>
      </c>
      <c r="J5" t="n">
        <v>72.40000000000001</v>
      </c>
      <c r="K5" t="n">
        <v>32.27</v>
      </c>
      <c r="L5" t="n">
        <v>1.75</v>
      </c>
      <c r="M5" t="n">
        <v>19</v>
      </c>
      <c r="N5" t="n">
        <v>8.380000000000001</v>
      </c>
      <c r="O5" t="n">
        <v>9163.799999999999</v>
      </c>
      <c r="P5" t="n">
        <v>48.08</v>
      </c>
      <c r="Q5" t="n">
        <v>204.18</v>
      </c>
      <c r="R5" t="n">
        <v>34.26</v>
      </c>
      <c r="S5" t="n">
        <v>17.37</v>
      </c>
      <c r="T5" t="n">
        <v>6268.82</v>
      </c>
      <c r="U5" t="n">
        <v>0.51</v>
      </c>
      <c r="V5" t="n">
        <v>0.72</v>
      </c>
      <c r="W5" t="n">
        <v>1.17</v>
      </c>
      <c r="X5" t="n">
        <v>0.4</v>
      </c>
      <c r="Y5" t="n">
        <v>1</v>
      </c>
      <c r="Z5" t="n">
        <v>10</v>
      </c>
      <c r="AA5" t="n">
        <v>44.11769700663154</v>
      </c>
      <c r="AB5" t="n">
        <v>60.36377937988069</v>
      </c>
      <c r="AC5" t="n">
        <v>54.60274499697367</v>
      </c>
      <c r="AD5" t="n">
        <v>44117.69700663154</v>
      </c>
      <c r="AE5" t="n">
        <v>60363.77937988069</v>
      </c>
      <c r="AF5" t="n">
        <v>1.057247499451378e-05</v>
      </c>
      <c r="AG5" t="n">
        <v>0.3858333333333333</v>
      </c>
      <c r="AH5" t="n">
        <v>54602.74499697367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10.931</v>
      </c>
      <c r="E6" t="n">
        <v>9.15</v>
      </c>
      <c r="F6" t="n">
        <v>7.02</v>
      </c>
      <c r="G6" t="n">
        <v>23.41</v>
      </c>
      <c r="H6" t="n">
        <v>0.48</v>
      </c>
      <c r="I6" t="n">
        <v>18</v>
      </c>
      <c r="J6" t="n">
        <v>72.7</v>
      </c>
      <c r="K6" t="n">
        <v>32.27</v>
      </c>
      <c r="L6" t="n">
        <v>2</v>
      </c>
      <c r="M6" t="n">
        <v>16</v>
      </c>
      <c r="N6" t="n">
        <v>8.43</v>
      </c>
      <c r="O6" t="n">
        <v>9200.25</v>
      </c>
      <c r="P6" t="n">
        <v>47.05</v>
      </c>
      <c r="Q6" t="n">
        <v>204.15</v>
      </c>
      <c r="R6" t="n">
        <v>32.19</v>
      </c>
      <c r="S6" t="n">
        <v>17.37</v>
      </c>
      <c r="T6" t="n">
        <v>5246.14</v>
      </c>
      <c r="U6" t="n">
        <v>0.54</v>
      </c>
      <c r="V6" t="n">
        <v>0.73</v>
      </c>
      <c r="W6" t="n">
        <v>1.16</v>
      </c>
      <c r="X6" t="n">
        <v>0.33</v>
      </c>
      <c r="Y6" t="n">
        <v>1</v>
      </c>
      <c r="Z6" t="n">
        <v>10</v>
      </c>
      <c r="AA6" t="n">
        <v>42.9153418137137</v>
      </c>
      <c r="AB6" t="n">
        <v>58.71866396076387</v>
      </c>
      <c r="AC6" t="n">
        <v>53.11463708452285</v>
      </c>
      <c r="AD6" t="n">
        <v>42915.34181371371</v>
      </c>
      <c r="AE6" t="n">
        <v>58718.66396076387</v>
      </c>
      <c r="AF6" t="n">
        <v>1.070706012498427e-05</v>
      </c>
      <c r="AG6" t="n">
        <v>0.38125</v>
      </c>
      <c r="AH6" t="n">
        <v>53114.63708452284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11.0146</v>
      </c>
      <c r="E7" t="n">
        <v>9.08</v>
      </c>
      <c r="F7" t="n">
        <v>6.99</v>
      </c>
      <c r="G7" t="n">
        <v>26.2</v>
      </c>
      <c r="H7" t="n">
        <v>0.54</v>
      </c>
      <c r="I7" t="n">
        <v>16</v>
      </c>
      <c r="J7" t="n">
        <v>73</v>
      </c>
      <c r="K7" t="n">
        <v>32.27</v>
      </c>
      <c r="L7" t="n">
        <v>2.25</v>
      </c>
      <c r="M7" t="n">
        <v>14</v>
      </c>
      <c r="N7" t="n">
        <v>8.48</v>
      </c>
      <c r="O7" t="n">
        <v>9236.709999999999</v>
      </c>
      <c r="P7" t="n">
        <v>46.15</v>
      </c>
      <c r="Q7" t="n">
        <v>204.15</v>
      </c>
      <c r="R7" t="n">
        <v>31.17</v>
      </c>
      <c r="S7" t="n">
        <v>17.37</v>
      </c>
      <c r="T7" t="n">
        <v>4746.7</v>
      </c>
      <c r="U7" t="n">
        <v>0.5600000000000001</v>
      </c>
      <c r="V7" t="n">
        <v>0.73</v>
      </c>
      <c r="W7" t="n">
        <v>1.16</v>
      </c>
      <c r="X7" t="n">
        <v>0.29</v>
      </c>
      <c r="Y7" t="n">
        <v>1</v>
      </c>
      <c r="Z7" t="n">
        <v>10</v>
      </c>
      <c r="AA7" t="n">
        <v>42.08845261011287</v>
      </c>
      <c r="AB7" t="n">
        <v>57.58727767245656</v>
      </c>
      <c r="AC7" t="n">
        <v>52.09122871576347</v>
      </c>
      <c r="AD7" t="n">
        <v>42088.45261011287</v>
      </c>
      <c r="AE7" t="n">
        <v>57587.27767245656</v>
      </c>
      <c r="AF7" t="n">
        <v>1.078894743872031e-05</v>
      </c>
      <c r="AG7" t="n">
        <v>0.3783333333333334</v>
      </c>
      <c r="AH7" t="n">
        <v>52091.22871576347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11.0971</v>
      </c>
      <c r="E8" t="n">
        <v>9.01</v>
      </c>
      <c r="F8" t="n">
        <v>6.95</v>
      </c>
      <c r="G8" t="n">
        <v>29.78</v>
      </c>
      <c r="H8" t="n">
        <v>0.6</v>
      </c>
      <c r="I8" t="n">
        <v>14</v>
      </c>
      <c r="J8" t="n">
        <v>73.29000000000001</v>
      </c>
      <c r="K8" t="n">
        <v>32.27</v>
      </c>
      <c r="L8" t="n">
        <v>2.5</v>
      </c>
      <c r="M8" t="n">
        <v>12</v>
      </c>
      <c r="N8" t="n">
        <v>8.52</v>
      </c>
      <c r="O8" t="n">
        <v>9273.200000000001</v>
      </c>
      <c r="P8" t="n">
        <v>45.28</v>
      </c>
      <c r="Q8" t="n">
        <v>204.14</v>
      </c>
      <c r="R8" t="n">
        <v>30.11</v>
      </c>
      <c r="S8" t="n">
        <v>17.37</v>
      </c>
      <c r="T8" t="n">
        <v>4229.11</v>
      </c>
      <c r="U8" t="n">
        <v>0.58</v>
      </c>
      <c r="V8" t="n">
        <v>0.73</v>
      </c>
      <c r="W8" t="n">
        <v>1.15</v>
      </c>
      <c r="X8" t="n">
        <v>0.26</v>
      </c>
      <c r="Y8" t="n">
        <v>1</v>
      </c>
      <c r="Z8" t="n">
        <v>10</v>
      </c>
      <c r="AA8" t="n">
        <v>41.27091699562312</v>
      </c>
      <c r="AB8" t="n">
        <v>56.46868937759127</v>
      </c>
      <c r="AC8" t="n">
        <v>51.07939691780825</v>
      </c>
      <c r="AD8" t="n">
        <v>41270.91699562312</v>
      </c>
      <c r="AE8" t="n">
        <v>56468.68937759127</v>
      </c>
      <c r="AF8" t="n">
        <v>1.086975728780193e-05</v>
      </c>
      <c r="AG8" t="n">
        <v>0.3754166666666667</v>
      </c>
      <c r="AH8" t="n">
        <v>51079.39691780826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11.1417</v>
      </c>
      <c r="E9" t="n">
        <v>8.98</v>
      </c>
      <c r="F9" t="n">
        <v>6.93</v>
      </c>
      <c r="G9" t="n">
        <v>31.98</v>
      </c>
      <c r="H9" t="n">
        <v>0.65</v>
      </c>
      <c r="I9" t="n">
        <v>13</v>
      </c>
      <c r="J9" t="n">
        <v>73.59</v>
      </c>
      <c r="K9" t="n">
        <v>32.27</v>
      </c>
      <c r="L9" t="n">
        <v>2.75</v>
      </c>
      <c r="M9" t="n">
        <v>11</v>
      </c>
      <c r="N9" t="n">
        <v>8.57</v>
      </c>
      <c r="O9" t="n">
        <v>9309.700000000001</v>
      </c>
      <c r="P9" t="n">
        <v>44.73</v>
      </c>
      <c r="Q9" t="n">
        <v>204.14</v>
      </c>
      <c r="R9" t="n">
        <v>29.23</v>
      </c>
      <c r="S9" t="n">
        <v>17.37</v>
      </c>
      <c r="T9" t="n">
        <v>3793.8</v>
      </c>
      <c r="U9" t="n">
        <v>0.59</v>
      </c>
      <c r="V9" t="n">
        <v>0.74</v>
      </c>
      <c r="W9" t="n">
        <v>1.16</v>
      </c>
      <c r="X9" t="n">
        <v>0.24</v>
      </c>
      <c r="Y9" t="n">
        <v>1</v>
      </c>
      <c r="Z9" t="n">
        <v>10</v>
      </c>
      <c r="AA9" t="n">
        <v>40.80132879473185</v>
      </c>
      <c r="AB9" t="n">
        <v>55.82617808436563</v>
      </c>
      <c r="AC9" t="n">
        <v>50.49820600063591</v>
      </c>
      <c r="AD9" t="n">
        <v>40801.32879473185</v>
      </c>
      <c r="AE9" t="n">
        <v>55826.17808436563</v>
      </c>
      <c r="AF9" t="n">
        <v>1.091344358197212e-05</v>
      </c>
      <c r="AG9" t="n">
        <v>0.3741666666666667</v>
      </c>
      <c r="AH9" t="n">
        <v>50498.20600063591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11.1773</v>
      </c>
      <c r="E10" t="n">
        <v>8.949999999999999</v>
      </c>
      <c r="F10" t="n">
        <v>6.92</v>
      </c>
      <c r="G10" t="n">
        <v>34.58</v>
      </c>
      <c r="H10" t="n">
        <v>0.71</v>
      </c>
      <c r="I10" t="n">
        <v>12</v>
      </c>
      <c r="J10" t="n">
        <v>73.88</v>
      </c>
      <c r="K10" t="n">
        <v>32.27</v>
      </c>
      <c r="L10" t="n">
        <v>3</v>
      </c>
      <c r="M10" t="n">
        <v>10</v>
      </c>
      <c r="N10" t="n">
        <v>8.609999999999999</v>
      </c>
      <c r="O10" t="n">
        <v>9346.23</v>
      </c>
      <c r="P10" t="n">
        <v>44.03</v>
      </c>
      <c r="Q10" t="n">
        <v>204.14</v>
      </c>
      <c r="R10" t="n">
        <v>28.89</v>
      </c>
      <c r="S10" t="n">
        <v>17.37</v>
      </c>
      <c r="T10" t="n">
        <v>3629.2</v>
      </c>
      <c r="U10" t="n">
        <v>0.6</v>
      </c>
      <c r="V10" t="n">
        <v>0.74</v>
      </c>
      <c r="W10" t="n">
        <v>1.16</v>
      </c>
      <c r="X10" t="n">
        <v>0.22</v>
      </c>
      <c r="Y10" t="n">
        <v>1</v>
      </c>
      <c r="Z10" t="n">
        <v>10</v>
      </c>
      <c r="AA10" t="n">
        <v>40.31220715111075</v>
      </c>
      <c r="AB10" t="n">
        <v>55.15694027304251</v>
      </c>
      <c r="AC10" t="n">
        <v>49.8928393067423</v>
      </c>
      <c r="AD10" t="n">
        <v>40312.20715111075</v>
      </c>
      <c r="AE10" t="n">
        <v>55156.94027304251</v>
      </c>
      <c r="AF10" t="n">
        <v>1.094831425624249e-05</v>
      </c>
      <c r="AG10" t="n">
        <v>0.3729166666666666</v>
      </c>
      <c r="AH10" t="n">
        <v>49892.83930674229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11.2268</v>
      </c>
      <c r="E11" t="n">
        <v>8.91</v>
      </c>
      <c r="F11" t="n">
        <v>6.89</v>
      </c>
      <c r="G11" t="n">
        <v>37.59</v>
      </c>
      <c r="H11" t="n">
        <v>0.77</v>
      </c>
      <c r="I11" t="n">
        <v>11</v>
      </c>
      <c r="J11" t="n">
        <v>74.18000000000001</v>
      </c>
      <c r="K11" t="n">
        <v>32.27</v>
      </c>
      <c r="L11" t="n">
        <v>3.25</v>
      </c>
      <c r="M11" t="n">
        <v>9</v>
      </c>
      <c r="N11" t="n">
        <v>8.66</v>
      </c>
      <c r="O11" t="n">
        <v>9382.780000000001</v>
      </c>
      <c r="P11" t="n">
        <v>43.02</v>
      </c>
      <c r="Q11" t="n">
        <v>204.14</v>
      </c>
      <c r="R11" t="n">
        <v>28.15</v>
      </c>
      <c r="S11" t="n">
        <v>17.37</v>
      </c>
      <c r="T11" t="n">
        <v>3263.97</v>
      </c>
      <c r="U11" t="n">
        <v>0.62</v>
      </c>
      <c r="V11" t="n">
        <v>0.74</v>
      </c>
      <c r="W11" t="n">
        <v>1.15</v>
      </c>
      <c r="X11" t="n">
        <v>0.2</v>
      </c>
      <c r="Y11" t="n">
        <v>1</v>
      </c>
      <c r="Z11" t="n">
        <v>10</v>
      </c>
      <c r="AA11" t="n">
        <v>39.58650518358053</v>
      </c>
      <c r="AB11" t="n">
        <v>54.1640028253612</v>
      </c>
      <c r="AC11" t="n">
        <v>48.99466641546828</v>
      </c>
      <c r="AD11" t="n">
        <v>39586.50518358053</v>
      </c>
      <c r="AE11" t="n">
        <v>54164.0028253612</v>
      </c>
      <c r="AF11" t="n">
        <v>1.099680016569146e-05</v>
      </c>
      <c r="AG11" t="n">
        <v>0.37125</v>
      </c>
      <c r="AH11" t="n">
        <v>48994.66641546828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11.2757</v>
      </c>
      <c r="E12" t="n">
        <v>8.869999999999999</v>
      </c>
      <c r="F12" t="n">
        <v>6.87</v>
      </c>
      <c r="G12" t="n">
        <v>41.22</v>
      </c>
      <c r="H12" t="n">
        <v>0.82</v>
      </c>
      <c r="I12" t="n">
        <v>10</v>
      </c>
      <c r="J12" t="n">
        <v>74.48</v>
      </c>
      <c r="K12" t="n">
        <v>32.27</v>
      </c>
      <c r="L12" t="n">
        <v>3.5</v>
      </c>
      <c r="M12" t="n">
        <v>8</v>
      </c>
      <c r="N12" t="n">
        <v>8.710000000000001</v>
      </c>
      <c r="O12" t="n">
        <v>9419.35</v>
      </c>
      <c r="P12" t="n">
        <v>42.13</v>
      </c>
      <c r="Q12" t="n">
        <v>204.15</v>
      </c>
      <c r="R12" t="n">
        <v>27.37</v>
      </c>
      <c r="S12" t="n">
        <v>17.37</v>
      </c>
      <c r="T12" t="n">
        <v>2878.84</v>
      </c>
      <c r="U12" t="n">
        <v>0.63</v>
      </c>
      <c r="V12" t="n">
        <v>0.74</v>
      </c>
      <c r="W12" t="n">
        <v>1.15</v>
      </c>
      <c r="X12" t="n">
        <v>0.18</v>
      </c>
      <c r="Y12" t="n">
        <v>1</v>
      </c>
      <c r="Z12" t="n">
        <v>10</v>
      </c>
      <c r="AA12" t="n">
        <v>38.94752076035908</v>
      </c>
      <c r="AB12" t="n">
        <v>53.28971614751066</v>
      </c>
      <c r="AC12" t="n">
        <v>48.20382043108014</v>
      </c>
      <c r="AD12" t="n">
        <v>38947.52076035908</v>
      </c>
      <c r="AE12" t="n">
        <v>53289.71614751066</v>
      </c>
      <c r="AF12" t="n">
        <v>1.104469836714711e-05</v>
      </c>
      <c r="AG12" t="n">
        <v>0.3695833333333333</v>
      </c>
      <c r="AH12" t="n">
        <v>48203.82043108014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11.3218</v>
      </c>
      <c r="E13" t="n">
        <v>8.83</v>
      </c>
      <c r="F13" t="n">
        <v>6.85</v>
      </c>
      <c r="G13" t="n">
        <v>45.66</v>
      </c>
      <c r="H13" t="n">
        <v>0.88</v>
      </c>
      <c r="I13" t="n">
        <v>9</v>
      </c>
      <c r="J13" t="n">
        <v>74.77</v>
      </c>
      <c r="K13" t="n">
        <v>32.27</v>
      </c>
      <c r="L13" t="n">
        <v>3.75</v>
      </c>
      <c r="M13" t="n">
        <v>6</v>
      </c>
      <c r="N13" t="n">
        <v>8.75</v>
      </c>
      <c r="O13" t="n">
        <v>9455.940000000001</v>
      </c>
      <c r="P13" t="n">
        <v>41.31</v>
      </c>
      <c r="Q13" t="n">
        <v>204.14</v>
      </c>
      <c r="R13" t="n">
        <v>26.7</v>
      </c>
      <c r="S13" t="n">
        <v>17.37</v>
      </c>
      <c r="T13" t="n">
        <v>2546.64</v>
      </c>
      <c r="U13" t="n">
        <v>0.65</v>
      </c>
      <c r="V13" t="n">
        <v>0.75</v>
      </c>
      <c r="W13" t="n">
        <v>1.15</v>
      </c>
      <c r="X13" t="n">
        <v>0.16</v>
      </c>
      <c r="Y13" t="n">
        <v>1</v>
      </c>
      <c r="Z13" t="n">
        <v>10</v>
      </c>
      <c r="AA13" t="n">
        <v>38.35596630401086</v>
      </c>
      <c r="AB13" t="n">
        <v>52.48032524279819</v>
      </c>
      <c r="AC13" t="n">
        <v>47.47167665832374</v>
      </c>
      <c r="AD13" t="n">
        <v>38355.96630401086</v>
      </c>
      <c r="AE13" t="n">
        <v>52480.32524279819</v>
      </c>
      <c r="AF13" t="n">
        <v>1.10898539313006e-05</v>
      </c>
      <c r="AG13" t="n">
        <v>0.3679166666666667</v>
      </c>
      <c r="AH13" t="n">
        <v>47471.67665832374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11.3222</v>
      </c>
      <c r="E14" t="n">
        <v>8.83</v>
      </c>
      <c r="F14" t="n">
        <v>6.85</v>
      </c>
      <c r="G14" t="n">
        <v>45.66</v>
      </c>
      <c r="H14" t="n">
        <v>0.93</v>
      </c>
      <c r="I14" t="n">
        <v>9</v>
      </c>
      <c r="J14" t="n">
        <v>75.06999999999999</v>
      </c>
      <c r="K14" t="n">
        <v>32.27</v>
      </c>
      <c r="L14" t="n">
        <v>4</v>
      </c>
      <c r="M14" t="n">
        <v>6</v>
      </c>
      <c r="N14" t="n">
        <v>8.800000000000001</v>
      </c>
      <c r="O14" t="n">
        <v>9492.549999999999</v>
      </c>
      <c r="P14" t="n">
        <v>41.24</v>
      </c>
      <c r="Q14" t="n">
        <v>204.14</v>
      </c>
      <c r="R14" t="n">
        <v>26.72</v>
      </c>
      <c r="S14" t="n">
        <v>17.37</v>
      </c>
      <c r="T14" t="n">
        <v>2558.51</v>
      </c>
      <c r="U14" t="n">
        <v>0.65</v>
      </c>
      <c r="V14" t="n">
        <v>0.75</v>
      </c>
      <c r="W14" t="n">
        <v>1.15</v>
      </c>
      <c r="X14" t="n">
        <v>0.16</v>
      </c>
      <c r="Y14" t="n">
        <v>1</v>
      </c>
      <c r="Z14" t="n">
        <v>10</v>
      </c>
      <c r="AA14" t="n">
        <v>38.3211200286759</v>
      </c>
      <c r="AB14" t="n">
        <v>52.43264703157597</v>
      </c>
      <c r="AC14" t="n">
        <v>47.42854878866363</v>
      </c>
      <c r="AD14" t="n">
        <v>38321.1200286759</v>
      </c>
      <c r="AE14" t="n">
        <v>52432.64703157597</v>
      </c>
      <c r="AF14" t="n">
        <v>1.109024573662948e-05</v>
      </c>
      <c r="AG14" t="n">
        <v>0.3679166666666667</v>
      </c>
      <c r="AH14" t="n">
        <v>47428.54878866363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11.3076</v>
      </c>
      <c r="E15" t="n">
        <v>8.84</v>
      </c>
      <c r="F15" t="n">
        <v>6.86</v>
      </c>
      <c r="G15" t="n">
        <v>45.73</v>
      </c>
      <c r="H15" t="n">
        <v>0.99</v>
      </c>
      <c r="I15" t="n">
        <v>9</v>
      </c>
      <c r="J15" t="n">
        <v>75.37</v>
      </c>
      <c r="K15" t="n">
        <v>32.27</v>
      </c>
      <c r="L15" t="n">
        <v>4.25</v>
      </c>
      <c r="M15" t="n">
        <v>3</v>
      </c>
      <c r="N15" t="n">
        <v>8.85</v>
      </c>
      <c r="O15" t="n">
        <v>9529.18</v>
      </c>
      <c r="P15" t="n">
        <v>41.04</v>
      </c>
      <c r="Q15" t="n">
        <v>204.18</v>
      </c>
      <c r="R15" t="n">
        <v>26.99</v>
      </c>
      <c r="S15" t="n">
        <v>17.37</v>
      </c>
      <c r="T15" t="n">
        <v>2692.03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38.29322613543949</v>
      </c>
      <c r="AB15" t="n">
        <v>52.39448137625836</v>
      </c>
      <c r="AC15" t="n">
        <v>47.3940256099236</v>
      </c>
      <c r="AD15" t="n">
        <v>38293.22613543949</v>
      </c>
      <c r="AE15" t="n">
        <v>52394.48137625837</v>
      </c>
      <c r="AF15" t="n">
        <v>1.107594484212534e-05</v>
      </c>
      <c r="AG15" t="n">
        <v>0.3683333333333333</v>
      </c>
      <c r="AH15" t="n">
        <v>47394.02560992359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11.3583</v>
      </c>
      <c r="E16" t="n">
        <v>8.800000000000001</v>
      </c>
      <c r="F16" t="n">
        <v>6.84</v>
      </c>
      <c r="G16" t="n">
        <v>51.27</v>
      </c>
      <c r="H16" t="n">
        <v>1.04</v>
      </c>
      <c r="I16" t="n">
        <v>8</v>
      </c>
      <c r="J16" t="n">
        <v>75.66</v>
      </c>
      <c r="K16" t="n">
        <v>32.27</v>
      </c>
      <c r="L16" t="n">
        <v>4.5</v>
      </c>
      <c r="M16" t="n">
        <v>0</v>
      </c>
      <c r="N16" t="n">
        <v>8.890000000000001</v>
      </c>
      <c r="O16" t="n">
        <v>9565.83</v>
      </c>
      <c r="P16" t="n">
        <v>40.61</v>
      </c>
      <c r="Q16" t="n">
        <v>204.14</v>
      </c>
      <c r="R16" t="n">
        <v>26.15</v>
      </c>
      <c r="S16" t="n">
        <v>17.37</v>
      </c>
      <c r="T16" t="n">
        <v>2277.83</v>
      </c>
      <c r="U16" t="n">
        <v>0.66</v>
      </c>
      <c r="V16" t="n">
        <v>0.75</v>
      </c>
      <c r="W16" t="n">
        <v>1.16</v>
      </c>
      <c r="X16" t="n">
        <v>0.14</v>
      </c>
      <c r="Y16" t="n">
        <v>1</v>
      </c>
      <c r="Z16" t="n">
        <v>10</v>
      </c>
      <c r="AA16" t="n">
        <v>37.87924591911092</v>
      </c>
      <c r="AB16" t="n">
        <v>51.82805538076222</v>
      </c>
      <c r="AC16" t="n">
        <v>46.88165851645203</v>
      </c>
      <c r="AD16" t="n">
        <v>37879.24591911092</v>
      </c>
      <c r="AE16" t="n">
        <v>51828.05538076221</v>
      </c>
      <c r="AF16" t="n">
        <v>1.112560616756095e-05</v>
      </c>
      <c r="AG16" t="n">
        <v>0.3666666666666667</v>
      </c>
      <c r="AH16" t="n">
        <v>46881.65851645204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10.9934</v>
      </c>
      <c r="E2" t="n">
        <v>9.1</v>
      </c>
      <c r="F2" t="n">
        <v>7.14</v>
      </c>
      <c r="G2" t="n">
        <v>18.63</v>
      </c>
      <c r="H2" t="n">
        <v>0.43</v>
      </c>
      <c r="I2" t="n">
        <v>23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30.42</v>
      </c>
      <c r="Q2" t="n">
        <v>204.15</v>
      </c>
      <c r="R2" t="n">
        <v>35.95</v>
      </c>
      <c r="S2" t="n">
        <v>17.37</v>
      </c>
      <c r="T2" t="n">
        <v>7102.87</v>
      </c>
      <c r="U2" t="n">
        <v>0.48</v>
      </c>
      <c r="V2" t="n">
        <v>0.72</v>
      </c>
      <c r="W2" t="n">
        <v>1.17</v>
      </c>
      <c r="X2" t="n">
        <v>0.45</v>
      </c>
      <c r="Y2" t="n">
        <v>1</v>
      </c>
      <c r="Z2" t="n">
        <v>10</v>
      </c>
      <c r="AA2" t="n">
        <v>30.92669869785754</v>
      </c>
      <c r="AB2" t="n">
        <v>42.31527354795349</v>
      </c>
      <c r="AC2" t="n">
        <v>38.27676323046511</v>
      </c>
      <c r="AD2" t="n">
        <v>30926.69869785754</v>
      </c>
      <c r="AE2" t="n">
        <v>42315.27354795349</v>
      </c>
      <c r="AF2" t="n">
        <v>1.424191035693201e-05</v>
      </c>
      <c r="AG2" t="n">
        <v>0.3791666666666667</v>
      </c>
      <c r="AH2" t="n">
        <v>38276.76323046511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11.2202</v>
      </c>
      <c r="E3" t="n">
        <v>8.91</v>
      </c>
      <c r="F3" t="n">
        <v>7.01</v>
      </c>
      <c r="G3" t="n">
        <v>23.38</v>
      </c>
      <c r="H3" t="n">
        <v>0.53</v>
      </c>
      <c r="I3" t="n">
        <v>18</v>
      </c>
      <c r="J3" t="n">
        <v>40.06</v>
      </c>
      <c r="K3" t="n">
        <v>19.54</v>
      </c>
      <c r="L3" t="n">
        <v>1.25</v>
      </c>
      <c r="M3" t="n">
        <v>15</v>
      </c>
      <c r="N3" t="n">
        <v>4.26</v>
      </c>
      <c r="O3" t="n">
        <v>5174.29</v>
      </c>
      <c r="P3" t="n">
        <v>28.7</v>
      </c>
      <c r="Q3" t="n">
        <v>204.16</v>
      </c>
      <c r="R3" t="n">
        <v>31.86</v>
      </c>
      <c r="S3" t="n">
        <v>17.37</v>
      </c>
      <c r="T3" t="n">
        <v>5084.31</v>
      </c>
      <c r="U3" t="n">
        <v>0.55</v>
      </c>
      <c r="V3" t="n">
        <v>0.73</v>
      </c>
      <c r="W3" t="n">
        <v>1.16</v>
      </c>
      <c r="X3" t="n">
        <v>0.32</v>
      </c>
      <c r="Y3" t="n">
        <v>1</v>
      </c>
      <c r="Z3" t="n">
        <v>10</v>
      </c>
      <c r="AA3" t="n">
        <v>29.27992660798243</v>
      </c>
      <c r="AB3" t="n">
        <v>40.06208732414009</v>
      </c>
      <c r="AC3" t="n">
        <v>36.23861793747902</v>
      </c>
      <c r="AD3" t="n">
        <v>29279.92660798243</v>
      </c>
      <c r="AE3" t="n">
        <v>40062.08732414008</v>
      </c>
      <c r="AF3" t="n">
        <v>1.453572894526248e-05</v>
      </c>
      <c r="AG3" t="n">
        <v>0.37125</v>
      </c>
      <c r="AH3" t="n">
        <v>36238.61793747902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11.25</v>
      </c>
      <c r="E4" t="n">
        <v>8.890000000000001</v>
      </c>
      <c r="F4" t="n">
        <v>7.01</v>
      </c>
      <c r="G4" t="n">
        <v>26.3</v>
      </c>
      <c r="H4" t="n">
        <v>0.64</v>
      </c>
      <c r="I4" t="n">
        <v>16</v>
      </c>
      <c r="J4" t="n">
        <v>40.34</v>
      </c>
      <c r="K4" t="n">
        <v>19.54</v>
      </c>
      <c r="L4" t="n">
        <v>1.5</v>
      </c>
      <c r="M4" t="n">
        <v>6</v>
      </c>
      <c r="N4" t="n">
        <v>4.29</v>
      </c>
      <c r="O4" t="n">
        <v>5208.6</v>
      </c>
      <c r="P4" t="n">
        <v>27.89</v>
      </c>
      <c r="Q4" t="n">
        <v>204.22</v>
      </c>
      <c r="R4" t="n">
        <v>31.48</v>
      </c>
      <c r="S4" t="n">
        <v>17.37</v>
      </c>
      <c r="T4" t="n">
        <v>4902.08</v>
      </c>
      <c r="U4" t="n">
        <v>0.55</v>
      </c>
      <c r="V4" t="n">
        <v>0.73</v>
      </c>
      <c r="W4" t="n">
        <v>1.17</v>
      </c>
      <c r="X4" t="n">
        <v>0.32</v>
      </c>
      <c r="Y4" t="n">
        <v>1</v>
      </c>
      <c r="Z4" t="n">
        <v>10</v>
      </c>
      <c r="AA4" t="n">
        <v>28.81447222378913</v>
      </c>
      <c r="AB4" t="n">
        <v>39.42523210129171</v>
      </c>
      <c r="AC4" t="n">
        <v>35.66254328326549</v>
      </c>
      <c r="AD4" t="n">
        <v>28814.47222378913</v>
      </c>
      <c r="AE4" t="n">
        <v>39425.23210129171</v>
      </c>
      <c r="AF4" t="n">
        <v>1.457433473861454e-05</v>
      </c>
      <c r="AG4" t="n">
        <v>0.3704166666666667</v>
      </c>
      <c r="AH4" t="n">
        <v>35662.54328326548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11.286</v>
      </c>
      <c r="E5" t="n">
        <v>8.859999999999999</v>
      </c>
      <c r="F5" t="n">
        <v>7</v>
      </c>
      <c r="G5" t="n">
        <v>27.98</v>
      </c>
      <c r="H5" t="n">
        <v>0.74</v>
      </c>
      <c r="I5" t="n">
        <v>15</v>
      </c>
      <c r="J5" t="n">
        <v>40.61</v>
      </c>
      <c r="K5" t="n">
        <v>19.54</v>
      </c>
      <c r="L5" t="n">
        <v>1.75</v>
      </c>
      <c r="M5" t="n">
        <v>1</v>
      </c>
      <c r="N5" t="n">
        <v>4.32</v>
      </c>
      <c r="O5" t="n">
        <v>5242.92</v>
      </c>
      <c r="P5" t="n">
        <v>27.78</v>
      </c>
      <c r="Q5" t="n">
        <v>204.18</v>
      </c>
      <c r="R5" t="n">
        <v>30.8</v>
      </c>
      <c r="S5" t="n">
        <v>17.37</v>
      </c>
      <c r="T5" t="n">
        <v>4568.11</v>
      </c>
      <c r="U5" t="n">
        <v>0.5600000000000001</v>
      </c>
      <c r="V5" t="n">
        <v>0.73</v>
      </c>
      <c r="W5" t="n">
        <v>1.18</v>
      </c>
      <c r="X5" t="n">
        <v>0.3</v>
      </c>
      <c r="Y5" t="n">
        <v>1</v>
      </c>
      <c r="Z5" t="n">
        <v>10</v>
      </c>
      <c r="AA5" t="n">
        <v>28.65634126333868</v>
      </c>
      <c r="AB5" t="n">
        <v>39.20887034495883</v>
      </c>
      <c r="AC5" t="n">
        <v>35.46683078929074</v>
      </c>
      <c r="AD5" t="n">
        <v>28656.34126333868</v>
      </c>
      <c r="AE5" t="n">
        <v>39208.87034495884</v>
      </c>
      <c r="AF5" t="n">
        <v>1.462097260977811e-05</v>
      </c>
      <c r="AG5" t="n">
        <v>0.3691666666666666</v>
      </c>
      <c r="AH5" t="n">
        <v>35466.83078929074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11.2835</v>
      </c>
      <c r="E6" t="n">
        <v>8.859999999999999</v>
      </c>
      <c r="F6" t="n">
        <v>7</v>
      </c>
      <c r="G6" t="n">
        <v>27.99</v>
      </c>
      <c r="H6" t="n">
        <v>0.84</v>
      </c>
      <c r="I6" t="n">
        <v>15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27.93</v>
      </c>
      <c r="Q6" t="n">
        <v>204.18</v>
      </c>
      <c r="R6" t="n">
        <v>30.85</v>
      </c>
      <c r="S6" t="n">
        <v>17.37</v>
      </c>
      <c r="T6" t="n">
        <v>4592.31</v>
      </c>
      <c r="U6" t="n">
        <v>0.5600000000000001</v>
      </c>
      <c r="V6" t="n">
        <v>0.73</v>
      </c>
      <c r="W6" t="n">
        <v>1.18</v>
      </c>
      <c r="X6" t="n">
        <v>0.31</v>
      </c>
      <c r="Y6" t="n">
        <v>1</v>
      </c>
      <c r="Z6" t="n">
        <v>10</v>
      </c>
      <c r="AA6" t="n">
        <v>28.73408185319659</v>
      </c>
      <c r="AB6" t="n">
        <v>39.31523844967467</v>
      </c>
      <c r="AC6" t="n">
        <v>35.56304727138139</v>
      </c>
      <c r="AD6" t="n">
        <v>28734.08185319659</v>
      </c>
      <c r="AE6" t="n">
        <v>39315.23844967467</v>
      </c>
      <c r="AF6" t="n">
        <v>1.461773386872508e-05</v>
      </c>
      <c r="AG6" t="n">
        <v>0.3691666666666666</v>
      </c>
      <c r="AH6" t="n">
        <v>35563.04727138139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8.182700000000001</v>
      </c>
      <c r="E2" t="n">
        <v>12.22</v>
      </c>
      <c r="F2" t="n">
        <v>8.06</v>
      </c>
      <c r="G2" t="n">
        <v>7.22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91.54000000000001</v>
      </c>
      <c r="Q2" t="n">
        <v>204.21</v>
      </c>
      <c r="R2" t="n">
        <v>63.88</v>
      </c>
      <c r="S2" t="n">
        <v>17.37</v>
      </c>
      <c r="T2" t="n">
        <v>20847.42</v>
      </c>
      <c r="U2" t="n">
        <v>0.27</v>
      </c>
      <c r="V2" t="n">
        <v>0.63</v>
      </c>
      <c r="W2" t="n">
        <v>1.26</v>
      </c>
      <c r="X2" t="n">
        <v>1.36</v>
      </c>
      <c r="Y2" t="n">
        <v>1</v>
      </c>
      <c r="Z2" t="n">
        <v>10</v>
      </c>
      <c r="AA2" t="n">
        <v>99.20356472338493</v>
      </c>
      <c r="AB2" t="n">
        <v>135.7346938068724</v>
      </c>
      <c r="AC2" t="n">
        <v>122.7803651348201</v>
      </c>
      <c r="AD2" t="n">
        <v>99203.56472338493</v>
      </c>
      <c r="AE2" t="n">
        <v>135734.6938068724</v>
      </c>
      <c r="AF2" t="n">
        <v>5.694779492103766e-06</v>
      </c>
      <c r="AG2" t="n">
        <v>0.5091666666666667</v>
      </c>
      <c r="AH2" t="n">
        <v>122780.3651348201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8.7674</v>
      </c>
      <c r="E3" t="n">
        <v>11.41</v>
      </c>
      <c r="F3" t="n">
        <v>7.7</v>
      </c>
      <c r="G3" t="n">
        <v>9.06</v>
      </c>
      <c r="H3" t="n">
        <v>0.16</v>
      </c>
      <c r="I3" t="n">
        <v>51</v>
      </c>
      <c r="J3" t="n">
        <v>142.15</v>
      </c>
      <c r="K3" t="n">
        <v>47.83</v>
      </c>
      <c r="L3" t="n">
        <v>1.25</v>
      </c>
      <c r="M3" t="n">
        <v>49</v>
      </c>
      <c r="N3" t="n">
        <v>23.07</v>
      </c>
      <c r="O3" t="n">
        <v>17765.46</v>
      </c>
      <c r="P3" t="n">
        <v>87.23999999999999</v>
      </c>
      <c r="Q3" t="n">
        <v>204.21</v>
      </c>
      <c r="R3" t="n">
        <v>53.56</v>
      </c>
      <c r="S3" t="n">
        <v>17.37</v>
      </c>
      <c r="T3" t="n">
        <v>15769.29</v>
      </c>
      <c r="U3" t="n">
        <v>0.32</v>
      </c>
      <c r="V3" t="n">
        <v>0.66</v>
      </c>
      <c r="W3" t="n">
        <v>1.21</v>
      </c>
      <c r="X3" t="n">
        <v>1.01</v>
      </c>
      <c r="Y3" t="n">
        <v>1</v>
      </c>
      <c r="Z3" t="n">
        <v>10</v>
      </c>
      <c r="AA3" t="n">
        <v>88.53980325034254</v>
      </c>
      <c r="AB3" t="n">
        <v>121.1440649075098</v>
      </c>
      <c r="AC3" t="n">
        <v>109.5822453795317</v>
      </c>
      <c r="AD3" t="n">
        <v>88539.80325034255</v>
      </c>
      <c r="AE3" t="n">
        <v>121144.0649075098</v>
      </c>
      <c r="AF3" t="n">
        <v>6.101703559836063e-06</v>
      </c>
      <c r="AG3" t="n">
        <v>0.4754166666666667</v>
      </c>
      <c r="AH3" t="n">
        <v>109582.2453795317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9.1137</v>
      </c>
      <c r="E4" t="n">
        <v>10.97</v>
      </c>
      <c r="F4" t="n">
        <v>7.53</v>
      </c>
      <c r="G4" t="n">
        <v>10.76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85.05</v>
      </c>
      <c r="Q4" t="n">
        <v>204.15</v>
      </c>
      <c r="R4" t="n">
        <v>47.83</v>
      </c>
      <c r="S4" t="n">
        <v>17.37</v>
      </c>
      <c r="T4" t="n">
        <v>12948.82</v>
      </c>
      <c r="U4" t="n">
        <v>0.36</v>
      </c>
      <c r="V4" t="n">
        <v>0.68</v>
      </c>
      <c r="W4" t="n">
        <v>1.21</v>
      </c>
      <c r="X4" t="n">
        <v>0.84</v>
      </c>
      <c r="Y4" t="n">
        <v>1</v>
      </c>
      <c r="Z4" t="n">
        <v>10</v>
      </c>
      <c r="AA4" t="n">
        <v>83.28849035430665</v>
      </c>
      <c r="AB4" t="n">
        <v>113.9589869315827</v>
      </c>
      <c r="AC4" t="n">
        <v>103.0829011613045</v>
      </c>
      <c r="AD4" t="n">
        <v>83288.49035430665</v>
      </c>
      <c r="AE4" t="n">
        <v>113958.9869315827</v>
      </c>
      <c r="AF4" t="n">
        <v>6.342712290220353e-06</v>
      </c>
      <c r="AG4" t="n">
        <v>0.4570833333333333</v>
      </c>
      <c r="AH4" t="n">
        <v>103082.9011613045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9.416399999999999</v>
      </c>
      <c r="E5" t="n">
        <v>10.62</v>
      </c>
      <c r="F5" t="n">
        <v>7.38</v>
      </c>
      <c r="G5" t="n">
        <v>12.65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83.09</v>
      </c>
      <c r="Q5" t="n">
        <v>204.14</v>
      </c>
      <c r="R5" t="n">
        <v>43.19</v>
      </c>
      <c r="S5" t="n">
        <v>17.37</v>
      </c>
      <c r="T5" t="n">
        <v>10663.23</v>
      </c>
      <c r="U5" t="n">
        <v>0.4</v>
      </c>
      <c r="V5" t="n">
        <v>0.6899999999999999</v>
      </c>
      <c r="W5" t="n">
        <v>1.19</v>
      </c>
      <c r="X5" t="n">
        <v>0.6899999999999999</v>
      </c>
      <c r="Y5" t="n">
        <v>1</v>
      </c>
      <c r="Z5" t="n">
        <v>10</v>
      </c>
      <c r="AA5" t="n">
        <v>78.98657573445551</v>
      </c>
      <c r="AB5" t="n">
        <v>108.0729175616268</v>
      </c>
      <c r="AC5" t="n">
        <v>97.75858999086506</v>
      </c>
      <c r="AD5" t="n">
        <v>78986.57573445552</v>
      </c>
      <c r="AE5" t="n">
        <v>108072.9175616268</v>
      </c>
      <c r="AF5" t="n">
        <v>6.553377443807777e-06</v>
      </c>
      <c r="AG5" t="n">
        <v>0.4424999999999999</v>
      </c>
      <c r="AH5" t="n">
        <v>97758.58999086506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9.600300000000001</v>
      </c>
      <c r="E6" t="n">
        <v>10.42</v>
      </c>
      <c r="F6" t="n">
        <v>7.29</v>
      </c>
      <c r="G6" t="n">
        <v>14.11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81.89</v>
      </c>
      <c r="Q6" t="n">
        <v>204.15</v>
      </c>
      <c r="R6" t="n">
        <v>40.42</v>
      </c>
      <c r="S6" t="n">
        <v>17.37</v>
      </c>
      <c r="T6" t="n">
        <v>9298.77</v>
      </c>
      <c r="U6" t="n">
        <v>0.43</v>
      </c>
      <c r="V6" t="n">
        <v>0.7</v>
      </c>
      <c r="W6" t="n">
        <v>1.19</v>
      </c>
      <c r="X6" t="n">
        <v>0.6</v>
      </c>
      <c r="Y6" t="n">
        <v>1</v>
      </c>
      <c r="Z6" t="n">
        <v>10</v>
      </c>
      <c r="AA6" t="n">
        <v>76.50486717600729</v>
      </c>
      <c r="AB6" t="n">
        <v>104.6773344267051</v>
      </c>
      <c r="AC6" t="n">
        <v>94.68707654460839</v>
      </c>
      <c r="AD6" t="n">
        <v>76504.86717600729</v>
      </c>
      <c r="AE6" t="n">
        <v>104677.3344267051</v>
      </c>
      <c r="AF6" t="n">
        <v>6.681363310159701e-06</v>
      </c>
      <c r="AG6" t="n">
        <v>0.4341666666666666</v>
      </c>
      <c r="AH6" t="n">
        <v>94687.07654460838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9.787100000000001</v>
      </c>
      <c r="E7" t="n">
        <v>10.22</v>
      </c>
      <c r="F7" t="n">
        <v>7.21</v>
      </c>
      <c r="G7" t="n">
        <v>16.02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80.66</v>
      </c>
      <c r="Q7" t="n">
        <v>204.16</v>
      </c>
      <c r="R7" t="n">
        <v>37.94</v>
      </c>
      <c r="S7" t="n">
        <v>17.37</v>
      </c>
      <c r="T7" t="n">
        <v>8078.56</v>
      </c>
      <c r="U7" t="n">
        <v>0.46</v>
      </c>
      <c r="V7" t="n">
        <v>0.71</v>
      </c>
      <c r="W7" t="n">
        <v>1.18</v>
      </c>
      <c r="X7" t="n">
        <v>0.52</v>
      </c>
      <c r="Y7" t="n">
        <v>1</v>
      </c>
      <c r="Z7" t="n">
        <v>10</v>
      </c>
      <c r="AA7" t="n">
        <v>74.10992897803452</v>
      </c>
      <c r="AB7" t="n">
        <v>101.400474327024</v>
      </c>
      <c r="AC7" t="n">
        <v>91.72295537373778</v>
      </c>
      <c r="AD7" t="n">
        <v>74109.92897803451</v>
      </c>
      <c r="AE7" t="n">
        <v>101400.474327024</v>
      </c>
      <c r="AF7" t="n">
        <v>6.811367441940774e-06</v>
      </c>
      <c r="AG7" t="n">
        <v>0.4258333333333333</v>
      </c>
      <c r="AH7" t="n">
        <v>91722.95537373777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9.9231</v>
      </c>
      <c r="E8" t="n">
        <v>10.08</v>
      </c>
      <c r="F8" t="n">
        <v>7.16</v>
      </c>
      <c r="G8" t="n">
        <v>17.89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79.84</v>
      </c>
      <c r="Q8" t="n">
        <v>204.16</v>
      </c>
      <c r="R8" t="n">
        <v>36.19</v>
      </c>
      <c r="S8" t="n">
        <v>17.37</v>
      </c>
      <c r="T8" t="n">
        <v>7218.05</v>
      </c>
      <c r="U8" t="n">
        <v>0.48</v>
      </c>
      <c r="V8" t="n">
        <v>0.71</v>
      </c>
      <c r="W8" t="n">
        <v>1.18</v>
      </c>
      <c r="X8" t="n">
        <v>0.46</v>
      </c>
      <c r="Y8" t="n">
        <v>1</v>
      </c>
      <c r="Z8" t="n">
        <v>10</v>
      </c>
      <c r="AA8" t="n">
        <v>72.49209720460942</v>
      </c>
      <c r="AB8" t="n">
        <v>99.18688552092433</v>
      </c>
      <c r="AC8" t="n">
        <v>89.72062837650016</v>
      </c>
      <c r="AD8" t="n">
        <v>72492.09720460942</v>
      </c>
      <c r="AE8" t="n">
        <v>99186.88552092433</v>
      </c>
      <c r="AF8" t="n">
        <v>6.906017131031918e-06</v>
      </c>
      <c r="AG8" t="n">
        <v>0.42</v>
      </c>
      <c r="AH8" t="n">
        <v>89720.62837650016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10.0195</v>
      </c>
      <c r="E9" t="n">
        <v>9.98</v>
      </c>
      <c r="F9" t="n">
        <v>7.12</v>
      </c>
      <c r="G9" t="n">
        <v>19.41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79.22</v>
      </c>
      <c r="Q9" t="n">
        <v>204.15</v>
      </c>
      <c r="R9" t="n">
        <v>35.1</v>
      </c>
      <c r="S9" t="n">
        <v>17.37</v>
      </c>
      <c r="T9" t="n">
        <v>6682.37</v>
      </c>
      <c r="U9" t="n">
        <v>0.49</v>
      </c>
      <c r="V9" t="n">
        <v>0.72</v>
      </c>
      <c r="W9" t="n">
        <v>1.17</v>
      </c>
      <c r="X9" t="n">
        <v>0.42</v>
      </c>
      <c r="Y9" t="n">
        <v>1</v>
      </c>
      <c r="Z9" t="n">
        <v>10</v>
      </c>
      <c r="AA9" t="n">
        <v>71.33469944364003</v>
      </c>
      <c r="AB9" t="n">
        <v>97.6032828435813</v>
      </c>
      <c r="AC9" t="n">
        <v>88.28816251608193</v>
      </c>
      <c r="AD9" t="n">
        <v>71334.69944364003</v>
      </c>
      <c r="AE9" t="n">
        <v>97603.2828435813</v>
      </c>
      <c r="AF9" t="n">
        <v>6.97310705771123e-06</v>
      </c>
      <c r="AG9" t="n">
        <v>0.4158333333333333</v>
      </c>
      <c r="AH9" t="n">
        <v>88288.16251608192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10.13</v>
      </c>
      <c r="E10" t="n">
        <v>9.869999999999999</v>
      </c>
      <c r="F10" t="n">
        <v>7.07</v>
      </c>
      <c r="G10" t="n">
        <v>21.2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18</v>
      </c>
      <c r="N10" t="n">
        <v>23.71</v>
      </c>
      <c r="O10" t="n">
        <v>18060.85</v>
      </c>
      <c r="P10" t="n">
        <v>78.42</v>
      </c>
      <c r="Q10" t="n">
        <v>204.15</v>
      </c>
      <c r="R10" t="n">
        <v>33.69</v>
      </c>
      <c r="S10" t="n">
        <v>17.37</v>
      </c>
      <c r="T10" t="n">
        <v>5985.28</v>
      </c>
      <c r="U10" t="n">
        <v>0.52</v>
      </c>
      <c r="V10" t="n">
        <v>0.72</v>
      </c>
      <c r="W10" t="n">
        <v>1.16</v>
      </c>
      <c r="X10" t="n">
        <v>0.37</v>
      </c>
      <c r="Y10" t="n">
        <v>1</v>
      </c>
      <c r="Z10" t="n">
        <v>10</v>
      </c>
      <c r="AA10" t="n">
        <v>69.97456049096924</v>
      </c>
      <c r="AB10" t="n">
        <v>95.74228072344242</v>
      </c>
      <c r="AC10" t="n">
        <v>86.60477182635562</v>
      </c>
      <c r="AD10" t="n">
        <v>69974.56049096923</v>
      </c>
      <c r="AE10" t="n">
        <v>95742.28072344243</v>
      </c>
      <c r="AF10" t="n">
        <v>7.050009930097785e-06</v>
      </c>
      <c r="AG10" t="n">
        <v>0.4112499999999999</v>
      </c>
      <c r="AH10" t="n">
        <v>86604.77182635562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10.1793</v>
      </c>
      <c r="E11" t="n">
        <v>9.82</v>
      </c>
      <c r="F11" t="n">
        <v>7.05</v>
      </c>
      <c r="G11" t="n">
        <v>22.25</v>
      </c>
      <c r="H11" t="n">
        <v>0.4</v>
      </c>
      <c r="I11" t="n">
        <v>19</v>
      </c>
      <c r="J11" t="n">
        <v>144.89</v>
      </c>
      <c r="K11" t="n">
        <v>47.83</v>
      </c>
      <c r="L11" t="n">
        <v>3.25</v>
      </c>
      <c r="M11" t="n">
        <v>17</v>
      </c>
      <c r="N11" t="n">
        <v>23.81</v>
      </c>
      <c r="O11" t="n">
        <v>18103.18</v>
      </c>
      <c r="P11" t="n">
        <v>77.94</v>
      </c>
      <c r="Q11" t="n">
        <v>204.15</v>
      </c>
      <c r="R11" t="n">
        <v>32.98</v>
      </c>
      <c r="S11" t="n">
        <v>17.37</v>
      </c>
      <c r="T11" t="n">
        <v>5635.04</v>
      </c>
      <c r="U11" t="n">
        <v>0.53</v>
      </c>
      <c r="V11" t="n">
        <v>0.72</v>
      </c>
      <c r="W11" t="n">
        <v>1.16</v>
      </c>
      <c r="X11" t="n">
        <v>0.35</v>
      </c>
      <c r="Y11" t="n">
        <v>1</v>
      </c>
      <c r="Z11" t="n">
        <v>10</v>
      </c>
      <c r="AA11" t="n">
        <v>69.31824406100746</v>
      </c>
      <c r="AB11" t="n">
        <v>94.84427962933179</v>
      </c>
      <c r="AC11" t="n">
        <v>85.79247469631417</v>
      </c>
      <c r="AD11" t="n">
        <v>69318.24406100746</v>
      </c>
      <c r="AE11" t="n">
        <v>94844.2796293318</v>
      </c>
      <c r="AF11" t="n">
        <v>7.084320442393324e-06</v>
      </c>
      <c r="AG11" t="n">
        <v>0.4091666666666667</v>
      </c>
      <c r="AH11" t="n">
        <v>85792.47469631417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10.2743</v>
      </c>
      <c r="E12" t="n">
        <v>9.73</v>
      </c>
      <c r="F12" t="n">
        <v>7.01</v>
      </c>
      <c r="G12" t="n">
        <v>24.75</v>
      </c>
      <c r="H12" t="n">
        <v>0.43</v>
      </c>
      <c r="I12" t="n">
        <v>17</v>
      </c>
      <c r="J12" t="n">
        <v>145.23</v>
      </c>
      <c r="K12" t="n">
        <v>47.83</v>
      </c>
      <c r="L12" t="n">
        <v>3.5</v>
      </c>
      <c r="M12" t="n">
        <v>15</v>
      </c>
      <c r="N12" t="n">
        <v>23.9</v>
      </c>
      <c r="O12" t="n">
        <v>18145.54</v>
      </c>
      <c r="P12" t="n">
        <v>77.22</v>
      </c>
      <c r="Q12" t="n">
        <v>204.14</v>
      </c>
      <c r="R12" t="n">
        <v>31.9</v>
      </c>
      <c r="S12" t="n">
        <v>17.37</v>
      </c>
      <c r="T12" t="n">
        <v>5105.07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68.17715914893388</v>
      </c>
      <c r="AB12" t="n">
        <v>93.28299691152009</v>
      </c>
      <c r="AC12" t="n">
        <v>84.38019860981585</v>
      </c>
      <c r="AD12" t="n">
        <v>68177.15914893388</v>
      </c>
      <c r="AE12" t="n">
        <v>93282.99691152008</v>
      </c>
      <c r="AF12" t="n">
        <v>7.150436034037874e-06</v>
      </c>
      <c r="AG12" t="n">
        <v>0.4054166666666667</v>
      </c>
      <c r="AH12" t="n">
        <v>84380.19860981585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6.99</v>
      </c>
      <c r="G13" t="n">
        <v>26.21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14</v>
      </c>
      <c r="N13" t="n">
        <v>23.99</v>
      </c>
      <c r="O13" t="n">
        <v>18187.93</v>
      </c>
      <c r="P13" t="n">
        <v>76.76000000000001</v>
      </c>
      <c r="Q13" t="n">
        <v>204.16</v>
      </c>
      <c r="R13" t="n">
        <v>31.24</v>
      </c>
      <c r="S13" t="n">
        <v>17.37</v>
      </c>
      <c r="T13" t="n">
        <v>4782.13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67.50973054685221</v>
      </c>
      <c r="AB13" t="n">
        <v>92.36979165328059</v>
      </c>
      <c r="AC13" t="n">
        <v>83.55414837973082</v>
      </c>
      <c r="AD13" t="n">
        <v>67509.73054685221</v>
      </c>
      <c r="AE13" t="n">
        <v>92369.79165328058</v>
      </c>
      <c r="AF13" t="n">
        <v>7.189200649349469e-06</v>
      </c>
      <c r="AG13" t="n">
        <v>0.4033333333333333</v>
      </c>
      <c r="AH13" t="n">
        <v>83554.14837973082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10.3932</v>
      </c>
      <c r="E14" t="n">
        <v>9.619999999999999</v>
      </c>
      <c r="F14" t="n">
        <v>6.96</v>
      </c>
      <c r="G14" t="n">
        <v>27.84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13</v>
      </c>
      <c r="N14" t="n">
        <v>24.09</v>
      </c>
      <c r="O14" t="n">
        <v>18230.35</v>
      </c>
      <c r="P14" t="n">
        <v>76.36</v>
      </c>
      <c r="Q14" t="n">
        <v>204.19</v>
      </c>
      <c r="R14" t="n">
        <v>30.26</v>
      </c>
      <c r="S14" t="n">
        <v>17.37</v>
      </c>
      <c r="T14" t="n">
        <v>4296.53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66.80026178941978</v>
      </c>
      <c r="AB14" t="n">
        <v>91.39906519980946</v>
      </c>
      <c r="AC14" t="n">
        <v>82.67606669655552</v>
      </c>
      <c r="AD14" t="n">
        <v>66800.26178941978</v>
      </c>
      <c r="AE14" t="n">
        <v>91399.06519980945</v>
      </c>
      <c r="AF14" t="n">
        <v>7.233184916633002e-06</v>
      </c>
      <c r="AG14" t="n">
        <v>0.4008333333333333</v>
      </c>
      <c r="AH14" t="n">
        <v>82676.06669655553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10.4357</v>
      </c>
      <c r="E15" t="n">
        <v>9.58</v>
      </c>
      <c r="F15" t="n">
        <v>6.95</v>
      </c>
      <c r="G15" t="n">
        <v>29.78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75.87</v>
      </c>
      <c r="Q15" t="n">
        <v>204.14</v>
      </c>
      <c r="R15" t="n">
        <v>29.93</v>
      </c>
      <c r="S15" t="n">
        <v>17.37</v>
      </c>
      <c r="T15" t="n">
        <v>4135.63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66.24479590412038</v>
      </c>
      <c r="AB15" t="n">
        <v>90.63905227011786</v>
      </c>
      <c r="AC15" t="n">
        <v>81.98858833418861</v>
      </c>
      <c r="AD15" t="n">
        <v>66244.79590412039</v>
      </c>
      <c r="AE15" t="n">
        <v>90639.05227011786</v>
      </c>
      <c r="AF15" t="n">
        <v>7.262762944473984e-06</v>
      </c>
      <c r="AG15" t="n">
        <v>0.3991666666666667</v>
      </c>
      <c r="AH15" t="n">
        <v>81988.58833418861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10.495</v>
      </c>
      <c r="E16" t="n">
        <v>9.529999999999999</v>
      </c>
      <c r="F16" t="n">
        <v>6.92</v>
      </c>
      <c r="G16" t="n">
        <v>31.96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75.23999999999999</v>
      </c>
      <c r="Q16" t="n">
        <v>204.17</v>
      </c>
      <c r="R16" t="n">
        <v>29.17</v>
      </c>
      <c r="S16" t="n">
        <v>17.37</v>
      </c>
      <c r="T16" t="n">
        <v>3762.82</v>
      </c>
      <c r="U16" t="n">
        <v>0.6</v>
      </c>
      <c r="V16" t="n">
        <v>0.74</v>
      </c>
      <c r="W16" t="n">
        <v>1.15</v>
      </c>
      <c r="X16" t="n">
        <v>0.23</v>
      </c>
      <c r="Y16" t="n">
        <v>1</v>
      </c>
      <c r="Z16" t="n">
        <v>10</v>
      </c>
      <c r="AA16" t="n">
        <v>65.45690495710701</v>
      </c>
      <c r="AB16" t="n">
        <v>89.56102511711931</v>
      </c>
      <c r="AC16" t="n">
        <v>81.0134465796513</v>
      </c>
      <c r="AD16" t="n">
        <v>65456.90495710702</v>
      </c>
      <c r="AE16" t="n">
        <v>89561.02511711931</v>
      </c>
      <c r="AF16" t="n">
        <v>7.304032992732107e-06</v>
      </c>
      <c r="AG16" t="n">
        <v>0.3970833333333333</v>
      </c>
      <c r="AH16" t="n">
        <v>81013.4465796513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10.491</v>
      </c>
      <c r="E17" t="n">
        <v>9.529999999999999</v>
      </c>
      <c r="F17" t="n">
        <v>6.93</v>
      </c>
      <c r="G17" t="n">
        <v>31.98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75.23999999999999</v>
      </c>
      <c r="Q17" t="n">
        <v>204.17</v>
      </c>
      <c r="R17" t="n">
        <v>29.09</v>
      </c>
      <c r="S17" t="n">
        <v>17.37</v>
      </c>
      <c r="T17" t="n">
        <v>3723.34</v>
      </c>
      <c r="U17" t="n">
        <v>0.6</v>
      </c>
      <c r="V17" t="n">
        <v>0.74</v>
      </c>
      <c r="W17" t="n">
        <v>1.16</v>
      </c>
      <c r="X17" t="n">
        <v>0.24</v>
      </c>
      <c r="Y17" t="n">
        <v>1</v>
      </c>
      <c r="Z17" t="n">
        <v>10</v>
      </c>
      <c r="AA17" t="n">
        <v>65.51140976231747</v>
      </c>
      <c r="AB17" t="n">
        <v>89.63560099619049</v>
      </c>
      <c r="AC17" t="n">
        <v>81.08090504149185</v>
      </c>
      <c r="AD17" t="n">
        <v>65511.40976231747</v>
      </c>
      <c r="AE17" t="n">
        <v>89635.60099619049</v>
      </c>
      <c r="AF17" t="n">
        <v>7.301249178347074e-06</v>
      </c>
      <c r="AG17" t="n">
        <v>0.3970833333333333</v>
      </c>
      <c r="AH17" t="n">
        <v>81080.90504149185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10.5371</v>
      </c>
      <c r="E18" t="n">
        <v>9.49</v>
      </c>
      <c r="F18" t="n">
        <v>6.92</v>
      </c>
      <c r="G18" t="n">
        <v>34.58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74.91</v>
      </c>
      <c r="Q18" t="n">
        <v>204.15</v>
      </c>
      <c r="R18" t="n">
        <v>28.91</v>
      </c>
      <c r="S18" t="n">
        <v>17.37</v>
      </c>
      <c r="T18" t="n">
        <v>3635.82</v>
      </c>
      <c r="U18" t="n">
        <v>0.6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65.02806524617539</v>
      </c>
      <c r="AB18" t="n">
        <v>88.97426770555016</v>
      </c>
      <c r="AC18" t="n">
        <v>80.48268847192291</v>
      </c>
      <c r="AD18" t="n">
        <v>65028.06524617539</v>
      </c>
      <c r="AE18" t="n">
        <v>88974.26770555016</v>
      </c>
      <c r="AF18" t="n">
        <v>7.333332639134588e-06</v>
      </c>
      <c r="AG18" t="n">
        <v>0.3954166666666667</v>
      </c>
      <c r="AH18" t="n">
        <v>80482.68847192291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10.542</v>
      </c>
      <c r="E19" t="n">
        <v>9.49</v>
      </c>
      <c r="F19" t="n">
        <v>6.91</v>
      </c>
      <c r="G19" t="n">
        <v>34.55</v>
      </c>
      <c r="H19" t="n">
        <v>0.63</v>
      </c>
      <c r="I19" t="n">
        <v>12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74.42</v>
      </c>
      <c r="Q19" t="n">
        <v>204.14</v>
      </c>
      <c r="R19" t="n">
        <v>28.67</v>
      </c>
      <c r="S19" t="n">
        <v>17.37</v>
      </c>
      <c r="T19" t="n">
        <v>3515.14</v>
      </c>
      <c r="U19" t="n">
        <v>0.61</v>
      </c>
      <c r="V19" t="n">
        <v>0.74</v>
      </c>
      <c r="W19" t="n">
        <v>1.16</v>
      </c>
      <c r="X19" t="n">
        <v>0.22</v>
      </c>
      <c r="Y19" t="n">
        <v>1</v>
      </c>
      <c r="Z19" t="n">
        <v>10</v>
      </c>
      <c r="AA19" t="n">
        <v>64.71588714497818</v>
      </c>
      <c r="AB19" t="n">
        <v>88.54713185516651</v>
      </c>
      <c r="AC19" t="n">
        <v>80.09631786761082</v>
      </c>
      <c r="AD19" t="n">
        <v>64715.88714497818</v>
      </c>
      <c r="AE19" t="n">
        <v>88547.13185516652</v>
      </c>
      <c r="AF19" t="n">
        <v>7.336742811756253e-06</v>
      </c>
      <c r="AG19" t="n">
        <v>0.3954166666666667</v>
      </c>
      <c r="AH19" t="n">
        <v>80096.31786761082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10.6107</v>
      </c>
      <c r="E20" t="n">
        <v>9.42</v>
      </c>
      <c r="F20" t="n">
        <v>6.88</v>
      </c>
      <c r="G20" t="n">
        <v>37.52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9</v>
      </c>
      <c r="N20" t="n">
        <v>24.66</v>
      </c>
      <c r="O20" t="n">
        <v>18485.59</v>
      </c>
      <c r="P20" t="n">
        <v>73.89</v>
      </c>
      <c r="Q20" t="n">
        <v>204.18</v>
      </c>
      <c r="R20" t="n">
        <v>27.65</v>
      </c>
      <c r="S20" t="n">
        <v>17.37</v>
      </c>
      <c r="T20" t="n">
        <v>3010.86</v>
      </c>
      <c r="U20" t="n">
        <v>0.63</v>
      </c>
      <c r="V20" t="n">
        <v>0.74</v>
      </c>
      <c r="W20" t="n">
        <v>1.15</v>
      </c>
      <c r="X20" t="n">
        <v>0.19</v>
      </c>
      <c r="Y20" t="n">
        <v>1</v>
      </c>
      <c r="Z20" t="n">
        <v>10</v>
      </c>
      <c r="AA20" t="n">
        <v>63.93493515383933</v>
      </c>
      <c r="AB20" t="n">
        <v>87.47859888772061</v>
      </c>
      <c r="AC20" t="n">
        <v>79.12976418688217</v>
      </c>
      <c r="AD20" t="n">
        <v>63934.93515383933</v>
      </c>
      <c r="AE20" t="n">
        <v>87478.59888772061</v>
      </c>
      <c r="AF20" t="n">
        <v>7.384554823819206e-06</v>
      </c>
      <c r="AG20" t="n">
        <v>0.3925</v>
      </c>
      <c r="AH20" t="n">
        <v>79129.76418688217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10.6013</v>
      </c>
      <c r="E21" t="n">
        <v>9.43</v>
      </c>
      <c r="F21" t="n">
        <v>6.89</v>
      </c>
      <c r="G21" t="n">
        <v>37.56</v>
      </c>
      <c r="H21" t="n">
        <v>0.6899999999999999</v>
      </c>
      <c r="I21" t="n">
        <v>11</v>
      </c>
      <c r="J21" t="n">
        <v>148.33</v>
      </c>
      <c r="K21" t="n">
        <v>47.83</v>
      </c>
      <c r="L21" t="n">
        <v>5.75</v>
      </c>
      <c r="M21" t="n">
        <v>9</v>
      </c>
      <c r="N21" t="n">
        <v>24.75</v>
      </c>
      <c r="O21" t="n">
        <v>18528.25</v>
      </c>
      <c r="P21" t="n">
        <v>73.58</v>
      </c>
      <c r="Q21" t="n">
        <v>204.14</v>
      </c>
      <c r="R21" t="n">
        <v>27.93</v>
      </c>
      <c r="S21" t="n">
        <v>17.37</v>
      </c>
      <c r="T21" t="n">
        <v>3152.35</v>
      </c>
      <c r="U21" t="n">
        <v>0.62</v>
      </c>
      <c r="V21" t="n">
        <v>0.74</v>
      </c>
      <c r="W21" t="n">
        <v>1.15</v>
      </c>
      <c r="X21" t="n">
        <v>0.2</v>
      </c>
      <c r="Y21" t="n">
        <v>1</v>
      </c>
      <c r="Z21" t="n">
        <v>10</v>
      </c>
      <c r="AA21" t="n">
        <v>63.86331772324677</v>
      </c>
      <c r="AB21" t="n">
        <v>87.3806087596459</v>
      </c>
      <c r="AC21" t="n">
        <v>79.04112609910086</v>
      </c>
      <c r="AD21" t="n">
        <v>63863.31772324677</v>
      </c>
      <c r="AE21" t="n">
        <v>87380.6087596459</v>
      </c>
      <c r="AF21" t="n">
        <v>7.378012860014378e-06</v>
      </c>
      <c r="AG21" t="n">
        <v>0.3929166666666666</v>
      </c>
      <c r="AH21" t="n">
        <v>79041.12609910086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10.6503</v>
      </c>
      <c r="E22" t="n">
        <v>9.390000000000001</v>
      </c>
      <c r="F22" t="n">
        <v>6.87</v>
      </c>
      <c r="G22" t="n">
        <v>41.23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8</v>
      </c>
      <c r="N22" t="n">
        <v>24.85</v>
      </c>
      <c r="O22" t="n">
        <v>18570.94</v>
      </c>
      <c r="P22" t="n">
        <v>73.06</v>
      </c>
      <c r="Q22" t="n">
        <v>204.14</v>
      </c>
      <c r="R22" t="n">
        <v>27.51</v>
      </c>
      <c r="S22" t="n">
        <v>17.37</v>
      </c>
      <c r="T22" t="n">
        <v>2948.55</v>
      </c>
      <c r="U22" t="n">
        <v>0.63</v>
      </c>
      <c r="V22" t="n">
        <v>0.74</v>
      </c>
      <c r="W22" t="n">
        <v>1.15</v>
      </c>
      <c r="X22" t="n">
        <v>0.18</v>
      </c>
      <c r="Y22" t="n">
        <v>1</v>
      </c>
      <c r="Z22" t="n">
        <v>10</v>
      </c>
      <c r="AA22" t="n">
        <v>63.24782376407764</v>
      </c>
      <c r="AB22" t="n">
        <v>86.53846277103403</v>
      </c>
      <c r="AC22" t="n">
        <v>78.27935334168252</v>
      </c>
      <c r="AD22" t="n">
        <v>63247.82376407764</v>
      </c>
      <c r="AE22" t="n">
        <v>86538.46277103403</v>
      </c>
      <c r="AF22" t="n">
        <v>7.41211458623104e-06</v>
      </c>
      <c r="AG22" t="n">
        <v>0.39125</v>
      </c>
      <c r="AH22" t="n">
        <v>78279.35334168252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10.6645</v>
      </c>
      <c r="E23" t="n">
        <v>9.380000000000001</v>
      </c>
      <c r="F23" t="n">
        <v>6.86</v>
      </c>
      <c r="G23" t="n">
        <v>41.16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8</v>
      </c>
      <c r="N23" t="n">
        <v>24.95</v>
      </c>
      <c r="O23" t="n">
        <v>18613.66</v>
      </c>
      <c r="P23" t="n">
        <v>73.02</v>
      </c>
      <c r="Q23" t="n">
        <v>204.15</v>
      </c>
      <c r="R23" t="n">
        <v>27.05</v>
      </c>
      <c r="S23" t="n">
        <v>17.37</v>
      </c>
      <c r="T23" t="n">
        <v>2715.82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63.11463387212247</v>
      </c>
      <c r="AB23" t="n">
        <v>86.35622648493772</v>
      </c>
      <c r="AC23" t="n">
        <v>78.11450943096096</v>
      </c>
      <c r="AD23" t="n">
        <v>63114.63387212247</v>
      </c>
      <c r="AE23" t="n">
        <v>86356.22648493772</v>
      </c>
      <c r="AF23" t="n">
        <v>7.42199712729791e-06</v>
      </c>
      <c r="AG23" t="n">
        <v>0.3908333333333334</v>
      </c>
      <c r="AH23" t="n">
        <v>78114.50943096097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10.7136</v>
      </c>
      <c r="E24" t="n">
        <v>9.33</v>
      </c>
      <c r="F24" t="n">
        <v>6.85</v>
      </c>
      <c r="G24" t="n">
        <v>45.64</v>
      </c>
      <c r="H24" t="n">
        <v>0.77</v>
      </c>
      <c r="I24" t="n">
        <v>9</v>
      </c>
      <c r="J24" t="n">
        <v>149.37</v>
      </c>
      <c r="K24" t="n">
        <v>47.83</v>
      </c>
      <c r="L24" t="n">
        <v>6.5</v>
      </c>
      <c r="M24" t="n">
        <v>7</v>
      </c>
      <c r="N24" t="n">
        <v>25.04</v>
      </c>
      <c r="O24" t="n">
        <v>18656.42</v>
      </c>
      <c r="P24" t="n">
        <v>72.23999999999999</v>
      </c>
      <c r="Q24" t="n">
        <v>204.14</v>
      </c>
      <c r="R24" t="n">
        <v>26.66</v>
      </c>
      <c r="S24" t="n">
        <v>17.37</v>
      </c>
      <c r="T24" t="n">
        <v>2527.53</v>
      </c>
      <c r="U24" t="n">
        <v>0.65</v>
      </c>
      <c r="V24" t="n">
        <v>0.75</v>
      </c>
      <c r="W24" t="n">
        <v>1.15</v>
      </c>
      <c r="X24" t="n">
        <v>0.15</v>
      </c>
      <c r="Y24" t="n">
        <v>1</v>
      </c>
      <c r="Z24" t="n">
        <v>10</v>
      </c>
      <c r="AA24" t="n">
        <v>62.40014576112385</v>
      </c>
      <c r="AB24" t="n">
        <v>85.37863233047911</v>
      </c>
      <c r="AC24" t="n">
        <v>77.23021549054154</v>
      </c>
      <c r="AD24" t="n">
        <v>62400.14576112385</v>
      </c>
      <c r="AE24" t="n">
        <v>85378.6323304791</v>
      </c>
      <c r="AF24" t="n">
        <v>7.456168448874198e-06</v>
      </c>
      <c r="AG24" t="n">
        <v>0.38875</v>
      </c>
      <c r="AH24" t="n">
        <v>77230.21549054154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10.6993</v>
      </c>
      <c r="E25" t="n">
        <v>9.35</v>
      </c>
      <c r="F25" t="n">
        <v>6.86</v>
      </c>
      <c r="G25" t="n">
        <v>45.72</v>
      </c>
      <c r="H25" t="n">
        <v>0.8</v>
      </c>
      <c r="I25" t="n">
        <v>9</v>
      </c>
      <c r="J25" t="n">
        <v>149.72</v>
      </c>
      <c r="K25" t="n">
        <v>47.83</v>
      </c>
      <c r="L25" t="n">
        <v>6.75</v>
      </c>
      <c r="M25" t="n">
        <v>7</v>
      </c>
      <c r="N25" t="n">
        <v>25.14</v>
      </c>
      <c r="O25" t="n">
        <v>18699.2</v>
      </c>
      <c r="P25" t="n">
        <v>72.64</v>
      </c>
      <c r="Q25" t="n">
        <v>204.15</v>
      </c>
      <c r="R25" t="n">
        <v>27.05</v>
      </c>
      <c r="S25" t="n">
        <v>17.37</v>
      </c>
      <c r="T25" t="n">
        <v>2721.39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62.7194331718295</v>
      </c>
      <c r="AB25" t="n">
        <v>85.81549545177276</v>
      </c>
      <c r="AC25" t="n">
        <v>77.62538500868031</v>
      </c>
      <c r="AD25" t="n">
        <v>62719.4331718295</v>
      </c>
      <c r="AE25" t="n">
        <v>85815.49545177276</v>
      </c>
      <c r="AF25" t="n">
        <v>7.446216312447702e-06</v>
      </c>
      <c r="AG25" t="n">
        <v>0.3895833333333333</v>
      </c>
      <c r="AH25" t="n">
        <v>77625.38500868031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10.6977</v>
      </c>
      <c r="E26" t="n">
        <v>9.35</v>
      </c>
      <c r="F26" t="n">
        <v>6.86</v>
      </c>
      <c r="G26" t="n">
        <v>45.73</v>
      </c>
      <c r="H26" t="n">
        <v>0.83</v>
      </c>
      <c r="I26" t="n">
        <v>9</v>
      </c>
      <c r="J26" t="n">
        <v>150.07</v>
      </c>
      <c r="K26" t="n">
        <v>47.83</v>
      </c>
      <c r="L26" t="n">
        <v>7</v>
      </c>
      <c r="M26" t="n">
        <v>7</v>
      </c>
      <c r="N26" t="n">
        <v>25.24</v>
      </c>
      <c r="O26" t="n">
        <v>18742.03</v>
      </c>
      <c r="P26" t="n">
        <v>72.31999999999999</v>
      </c>
      <c r="Q26" t="n">
        <v>204.16</v>
      </c>
      <c r="R26" t="n">
        <v>27.04</v>
      </c>
      <c r="S26" t="n">
        <v>17.37</v>
      </c>
      <c r="T26" t="n">
        <v>2717.91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62.56532876894764</v>
      </c>
      <c r="AB26" t="n">
        <v>85.60464300914346</v>
      </c>
      <c r="AC26" t="n">
        <v>77.43465602724224</v>
      </c>
      <c r="AD26" t="n">
        <v>62565.32876894764</v>
      </c>
      <c r="AE26" t="n">
        <v>85604.64300914346</v>
      </c>
      <c r="AF26" t="n">
        <v>7.445102786693688e-06</v>
      </c>
      <c r="AG26" t="n">
        <v>0.3895833333333333</v>
      </c>
      <c r="AH26" t="n">
        <v>77434.65602724224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10.7038</v>
      </c>
      <c r="E27" t="n">
        <v>9.34</v>
      </c>
      <c r="F27" t="n">
        <v>6.85</v>
      </c>
      <c r="G27" t="n">
        <v>45.69</v>
      </c>
      <c r="H27" t="n">
        <v>0.85</v>
      </c>
      <c r="I27" t="n">
        <v>9</v>
      </c>
      <c r="J27" t="n">
        <v>150.41</v>
      </c>
      <c r="K27" t="n">
        <v>47.83</v>
      </c>
      <c r="L27" t="n">
        <v>7.25</v>
      </c>
      <c r="M27" t="n">
        <v>7</v>
      </c>
      <c r="N27" t="n">
        <v>25.33</v>
      </c>
      <c r="O27" t="n">
        <v>18784.88</v>
      </c>
      <c r="P27" t="n">
        <v>71.84999999999999</v>
      </c>
      <c r="Q27" t="n">
        <v>204.14</v>
      </c>
      <c r="R27" t="n">
        <v>26.88</v>
      </c>
      <c r="S27" t="n">
        <v>17.37</v>
      </c>
      <c r="T27" t="n">
        <v>2636.91</v>
      </c>
      <c r="U27" t="n">
        <v>0.65</v>
      </c>
      <c r="V27" t="n">
        <v>0.75</v>
      </c>
      <c r="W27" t="n">
        <v>1.15</v>
      </c>
      <c r="X27" t="n">
        <v>0.16</v>
      </c>
      <c r="Y27" t="n">
        <v>1</v>
      </c>
      <c r="Z27" t="n">
        <v>10</v>
      </c>
      <c r="AA27" t="n">
        <v>62.25868445950501</v>
      </c>
      <c r="AB27" t="n">
        <v>85.18507873677213</v>
      </c>
      <c r="AC27" t="n">
        <v>77.05513438016371</v>
      </c>
      <c r="AD27" t="n">
        <v>62258.68445950501</v>
      </c>
      <c r="AE27" t="n">
        <v>85185.07873677212</v>
      </c>
      <c r="AF27" t="n">
        <v>7.449348103630865e-06</v>
      </c>
      <c r="AG27" t="n">
        <v>0.3891666666666667</v>
      </c>
      <c r="AH27" t="n">
        <v>77055.13438016371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10.7752</v>
      </c>
      <c r="E28" t="n">
        <v>9.279999999999999</v>
      </c>
      <c r="F28" t="n">
        <v>6.82</v>
      </c>
      <c r="G28" t="n">
        <v>51.16</v>
      </c>
      <c r="H28" t="n">
        <v>0.88</v>
      </c>
      <c r="I28" t="n">
        <v>8</v>
      </c>
      <c r="J28" t="n">
        <v>150.76</v>
      </c>
      <c r="K28" t="n">
        <v>47.83</v>
      </c>
      <c r="L28" t="n">
        <v>7.5</v>
      </c>
      <c r="M28" t="n">
        <v>6</v>
      </c>
      <c r="N28" t="n">
        <v>25.43</v>
      </c>
      <c r="O28" t="n">
        <v>18827.77</v>
      </c>
      <c r="P28" t="n">
        <v>71.22</v>
      </c>
      <c r="Q28" t="n">
        <v>204.14</v>
      </c>
      <c r="R28" t="n">
        <v>25.85</v>
      </c>
      <c r="S28" t="n">
        <v>17.37</v>
      </c>
      <c r="T28" t="n">
        <v>2127.55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61.4435507125941</v>
      </c>
      <c r="AB28" t="n">
        <v>84.06977678308625</v>
      </c>
      <c r="AC28" t="n">
        <v>76.04627527960115</v>
      </c>
      <c r="AD28" t="n">
        <v>61443.5507125941</v>
      </c>
      <c r="AE28" t="n">
        <v>84069.77678308626</v>
      </c>
      <c r="AF28" t="n">
        <v>7.499039190403717e-06</v>
      </c>
      <c r="AG28" t="n">
        <v>0.3866666666666667</v>
      </c>
      <c r="AH28" t="n">
        <v>76046.27527960115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10.7598</v>
      </c>
      <c r="E29" t="n">
        <v>9.289999999999999</v>
      </c>
      <c r="F29" t="n">
        <v>6.83</v>
      </c>
      <c r="G29" t="n">
        <v>51.26</v>
      </c>
      <c r="H29" t="n">
        <v>0.91</v>
      </c>
      <c r="I29" t="n">
        <v>8</v>
      </c>
      <c r="J29" t="n">
        <v>151.11</v>
      </c>
      <c r="K29" t="n">
        <v>47.83</v>
      </c>
      <c r="L29" t="n">
        <v>7.75</v>
      </c>
      <c r="M29" t="n">
        <v>6</v>
      </c>
      <c r="N29" t="n">
        <v>25.53</v>
      </c>
      <c r="O29" t="n">
        <v>18870.7</v>
      </c>
      <c r="P29" t="n">
        <v>70.93000000000001</v>
      </c>
      <c r="Q29" t="n">
        <v>204.15</v>
      </c>
      <c r="R29" t="n">
        <v>26.33</v>
      </c>
      <c r="S29" t="n">
        <v>17.37</v>
      </c>
      <c r="T29" t="n">
        <v>2366.61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61.41270295574785</v>
      </c>
      <c r="AB29" t="n">
        <v>84.02756952126227</v>
      </c>
      <c r="AC29" t="n">
        <v>76.00809621960737</v>
      </c>
      <c r="AD29" t="n">
        <v>61412.70295574785</v>
      </c>
      <c r="AE29" t="n">
        <v>84027.56952126227</v>
      </c>
      <c r="AF29" t="n">
        <v>7.488321505021337e-06</v>
      </c>
      <c r="AG29" t="n">
        <v>0.3870833333333333</v>
      </c>
      <c r="AH29" t="n">
        <v>76008.09621960737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10.7694</v>
      </c>
      <c r="E30" t="n">
        <v>9.289999999999999</v>
      </c>
      <c r="F30" t="n">
        <v>6.83</v>
      </c>
      <c r="G30" t="n">
        <v>51.2</v>
      </c>
      <c r="H30" t="n">
        <v>0.9399999999999999</v>
      </c>
      <c r="I30" t="n">
        <v>8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70.76000000000001</v>
      </c>
      <c r="Q30" t="n">
        <v>204.17</v>
      </c>
      <c r="R30" t="n">
        <v>26.06</v>
      </c>
      <c r="S30" t="n">
        <v>17.37</v>
      </c>
      <c r="T30" t="n">
        <v>2230.09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61.2762049891808</v>
      </c>
      <c r="AB30" t="n">
        <v>83.84080698154004</v>
      </c>
      <c r="AC30" t="n">
        <v>75.83915803455331</v>
      </c>
      <c r="AD30" t="n">
        <v>61276.2049891808</v>
      </c>
      <c r="AE30" t="n">
        <v>83840.80698154004</v>
      </c>
      <c r="AF30" t="n">
        <v>7.495002659545418e-06</v>
      </c>
      <c r="AG30" t="n">
        <v>0.3870833333333333</v>
      </c>
      <c r="AH30" t="n">
        <v>75839.1580345533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10.7643</v>
      </c>
      <c r="E31" t="n">
        <v>9.289999999999999</v>
      </c>
      <c r="F31" t="n">
        <v>6.83</v>
      </c>
      <c r="G31" t="n">
        <v>51.23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6</v>
      </c>
      <c r="N31" t="n">
        <v>25.73</v>
      </c>
      <c r="O31" t="n">
        <v>18956.65</v>
      </c>
      <c r="P31" t="n">
        <v>70.28</v>
      </c>
      <c r="Q31" t="n">
        <v>204.14</v>
      </c>
      <c r="R31" t="n">
        <v>26.07</v>
      </c>
      <c r="S31" t="n">
        <v>17.37</v>
      </c>
      <c r="T31" t="n">
        <v>2235.97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61.06036420095131</v>
      </c>
      <c r="AB31" t="n">
        <v>83.54548409286107</v>
      </c>
      <c r="AC31" t="n">
        <v>75.57202034788148</v>
      </c>
      <c r="AD31" t="n">
        <v>61060.36420095131</v>
      </c>
      <c r="AE31" t="n">
        <v>83545.48409286108</v>
      </c>
      <c r="AF31" t="n">
        <v>7.4914532962045e-06</v>
      </c>
      <c r="AG31" t="n">
        <v>0.3870833333333333</v>
      </c>
      <c r="AH31" t="n">
        <v>75572.02034788148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10.8333</v>
      </c>
      <c r="E32" t="n">
        <v>9.23</v>
      </c>
      <c r="F32" t="n">
        <v>6.8</v>
      </c>
      <c r="G32" t="n">
        <v>58.29</v>
      </c>
      <c r="H32" t="n">
        <v>0.99</v>
      </c>
      <c r="I32" t="n">
        <v>7</v>
      </c>
      <c r="J32" t="n">
        <v>152.15</v>
      </c>
      <c r="K32" t="n">
        <v>47.83</v>
      </c>
      <c r="L32" t="n">
        <v>8.5</v>
      </c>
      <c r="M32" t="n">
        <v>5</v>
      </c>
      <c r="N32" t="n">
        <v>25.83</v>
      </c>
      <c r="O32" t="n">
        <v>18999.67</v>
      </c>
      <c r="P32" t="n">
        <v>69.95999999999999</v>
      </c>
      <c r="Q32" t="n">
        <v>204.18</v>
      </c>
      <c r="R32" t="n">
        <v>25.24</v>
      </c>
      <c r="S32" t="n">
        <v>17.37</v>
      </c>
      <c r="T32" t="n">
        <v>1828.75</v>
      </c>
      <c r="U32" t="n">
        <v>0.6899999999999999</v>
      </c>
      <c r="V32" t="n">
        <v>0.75</v>
      </c>
      <c r="W32" t="n">
        <v>1.15</v>
      </c>
      <c r="X32" t="n">
        <v>0.11</v>
      </c>
      <c r="Y32" t="n">
        <v>1</v>
      </c>
      <c r="Z32" t="n">
        <v>10</v>
      </c>
      <c r="AA32" t="n">
        <v>60.42546174709477</v>
      </c>
      <c r="AB32" t="n">
        <v>82.67678254557552</v>
      </c>
      <c r="AC32" t="n">
        <v>74.78622645703834</v>
      </c>
      <c r="AD32" t="n">
        <v>60425.46174709476</v>
      </c>
      <c r="AE32" t="n">
        <v>82676.78254557552</v>
      </c>
      <c r="AF32" t="n">
        <v>7.53947409434633e-06</v>
      </c>
      <c r="AG32" t="n">
        <v>0.3845833333333333</v>
      </c>
      <c r="AH32" t="n">
        <v>74786.22645703834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10.8287</v>
      </c>
      <c r="E33" t="n">
        <v>9.23</v>
      </c>
      <c r="F33" t="n">
        <v>6.8</v>
      </c>
      <c r="G33" t="n">
        <v>58.32</v>
      </c>
      <c r="H33" t="n">
        <v>1.02</v>
      </c>
      <c r="I33" t="n">
        <v>7</v>
      </c>
      <c r="J33" t="n">
        <v>152.5</v>
      </c>
      <c r="K33" t="n">
        <v>47.83</v>
      </c>
      <c r="L33" t="n">
        <v>8.75</v>
      </c>
      <c r="M33" t="n">
        <v>5</v>
      </c>
      <c r="N33" t="n">
        <v>25.93</v>
      </c>
      <c r="O33" t="n">
        <v>19042.73</v>
      </c>
      <c r="P33" t="n">
        <v>70.13</v>
      </c>
      <c r="Q33" t="n">
        <v>204.17</v>
      </c>
      <c r="R33" t="n">
        <v>25.31</v>
      </c>
      <c r="S33" t="n">
        <v>17.37</v>
      </c>
      <c r="T33" t="n">
        <v>1863.52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60.53459615877272</v>
      </c>
      <c r="AB33" t="n">
        <v>82.82610506230368</v>
      </c>
      <c r="AC33" t="n">
        <v>74.92129784234548</v>
      </c>
      <c r="AD33" t="n">
        <v>60534.59615877272</v>
      </c>
      <c r="AE33" t="n">
        <v>82826.10506230369</v>
      </c>
      <c r="AF33" t="n">
        <v>7.536272707803542e-06</v>
      </c>
      <c r="AG33" t="n">
        <v>0.3845833333333333</v>
      </c>
      <c r="AH33" t="n">
        <v>74921.29784234548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10.8225</v>
      </c>
      <c r="E34" t="n">
        <v>9.24</v>
      </c>
      <c r="F34" t="n">
        <v>6.81</v>
      </c>
      <c r="G34" t="n">
        <v>58.37</v>
      </c>
      <c r="H34" t="n">
        <v>1.04</v>
      </c>
      <c r="I34" t="n">
        <v>7</v>
      </c>
      <c r="J34" t="n">
        <v>152.85</v>
      </c>
      <c r="K34" t="n">
        <v>47.83</v>
      </c>
      <c r="L34" t="n">
        <v>9</v>
      </c>
      <c r="M34" t="n">
        <v>5</v>
      </c>
      <c r="N34" t="n">
        <v>26.03</v>
      </c>
      <c r="O34" t="n">
        <v>19085.83</v>
      </c>
      <c r="P34" t="n">
        <v>69.95999999999999</v>
      </c>
      <c r="Q34" t="n">
        <v>204.14</v>
      </c>
      <c r="R34" t="n">
        <v>25.53</v>
      </c>
      <c r="S34" t="n">
        <v>17.37</v>
      </c>
      <c r="T34" t="n">
        <v>1973.95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60.51550350234938</v>
      </c>
      <c r="AB34" t="n">
        <v>82.79998164747671</v>
      </c>
      <c r="AC34" t="n">
        <v>74.89766760956513</v>
      </c>
      <c r="AD34" t="n">
        <v>60515.50350234938</v>
      </c>
      <c r="AE34" t="n">
        <v>82799.98164747671</v>
      </c>
      <c r="AF34" t="n">
        <v>7.53195779550674e-06</v>
      </c>
      <c r="AG34" t="n">
        <v>0.385</v>
      </c>
      <c r="AH34" t="n">
        <v>74897.66760956513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10.8202</v>
      </c>
      <c r="E35" t="n">
        <v>9.24</v>
      </c>
      <c r="F35" t="n">
        <v>6.81</v>
      </c>
      <c r="G35" t="n">
        <v>58.38</v>
      </c>
      <c r="H35" t="n">
        <v>1.07</v>
      </c>
      <c r="I35" t="n">
        <v>7</v>
      </c>
      <c r="J35" t="n">
        <v>153.2</v>
      </c>
      <c r="K35" t="n">
        <v>47.83</v>
      </c>
      <c r="L35" t="n">
        <v>9.25</v>
      </c>
      <c r="M35" t="n">
        <v>5</v>
      </c>
      <c r="N35" t="n">
        <v>26.12</v>
      </c>
      <c r="O35" t="n">
        <v>19128.96</v>
      </c>
      <c r="P35" t="n">
        <v>69.56</v>
      </c>
      <c r="Q35" t="n">
        <v>204.14</v>
      </c>
      <c r="R35" t="n">
        <v>25.63</v>
      </c>
      <c r="S35" t="n">
        <v>17.37</v>
      </c>
      <c r="T35" t="n">
        <v>2022.81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60.32620385646231</v>
      </c>
      <c r="AB35" t="n">
        <v>82.54097352066319</v>
      </c>
      <c r="AC35" t="n">
        <v>74.66337885485441</v>
      </c>
      <c r="AD35" t="n">
        <v>60326.20385646231</v>
      </c>
      <c r="AE35" t="n">
        <v>82540.97352066319</v>
      </c>
      <c r="AF35" t="n">
        <v>7.530357102235346e-06</v>
      </c>
      <c r="AG35" t="n">
        <v>0.385</v>
      </c>
      <c r="AH35" t="n">
        <v>74663.37885485441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10.8111</v>
      </c>
      <c r="E36" t="n">
        <v>9.25</v>
      </c>
      <c r="F36" t="n">
        <v>6.82</v>
      </c>
      <c r="G36" t="n">
        <v>58.45</v>
      </c>
      <c r="H36" t="n">
        <v>1.1</v>
      </c>
      <c r="I36" t="n">
        <v>7</v>
      </c>
      <c r="J36" t="n">
        <v>153.55</v>
      </c>
      <c r="K36" t="n">
        <v>47.83</v>
      </c>
      <c r="L36" t="n">
        <v>9.5</v>
      </c>
      <c r="M36" t="n">
        <v>5</v>
      </c>
      <c r="N36" t="n">
        <v>26.22</v>
      </c>
      <c r="O36" t="n">
        <v>19172.12</v>
      </c>
      <c r="P36" t="n">
        <v>69.2</v>
      </c>
      <c r="Q36" t="n">
        <v>204.14</v>
      </c>
      <c r="R36" t="n">
        <v>25.87</v>
      </c>
      <c r="S36" t="n">
        <v>17.37</v>
      </c>
      <c r="T36" t="n">
        <v>2141.93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60.22626379856584</v>
      </c>
      <c r="AB36" t="n">
        <v>82.40423112440514</v>
      </c>
      <c r="AC36" t="n">
        <v>74.53968696097603</v>
      </c>
      <c r="AD36" t="n">
        <v>60226.26379856584</v>
      </c>
      <c r="AE36" t="n">
        <v>82404.23112440514</v>
      </c>
      <c r="AF36" t="n">
        <v>7.524023924509394e-06</v>
      </c>
      <c r="AG36" t="n">
        <v>0.3854166666666667</v>
      </c>
      <c r="AH36" t="n">
        <v>74539.68696097603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10.829</v>
      </c>
      <c r="E37" t="n">
        <v>9.23</v>
      </c>
      <c r="F37" t="n">
        <v>6.8</v>
      </c>
      <c r="G37" t="n">
        <v>58.32</v>
      </c>
      <c r="H37" t="n">
        <v>1.12</v>
      </c>
      <c r="I37" t="n">
        <v>7</v>
      </c>
      <c r="J37" t="n">
        <v>153.9</v>
      </c>
      <c r="K37" t="n">
        <v>47.83</v>
      </c>
      <c r="L37" t="n">
        <v>9.75</v>
      </c>
      <c r="M37" t="n">
        <v>5</v>
      </c>
      <c r="N37" t="n">
        <v>26.32</v>
      </c>
      <c r="O37" t="n">
        <v>19215.32</v>
      </c>
      <c r="P37" t="n">
        <v>68.48</v>
      </c>
      <c r="Q37" t="n">
        <v>204.14</v>
      </c>
      <c r="R37" t="n">
        <v>25.4</v>
      </c>
      <c r="S37" t="n">
        <v>17.37</v>
      </c>
      <c r="T37" t="n">
        <v>1905.21</v>
      </c>
      <c r="U37" t="n">
        <v>0.68</v>
      </c>
      <c r="V37" t="n">
        <v>0.75</v>
      </c>
      <c r="W37" t="n">
        <v>1.15</v>
      </c>
      <c r="X37" t="n">
        <v>0.11</v>
      </c>
      <c r="Y37" t="n">
        <v>1</v>
      </c>
      <c r="Z37" t="n">
        <v>10</v>
      </c>
      <c r="AA37" t="n">
        <v>59.70386363734456</v>
      </c>
      <c r="AB37" t="n">
        <v>81.68946017715399</v>
      </c>
      <c r="AC37" t="n">
        <v>73.89313274974297</v>
      </c>
      <c r="AD37" t="n">
        <v>59703.86363734456</v>
      </c>
      <c r="AE37" t="n">
        <v>81689.46017715399</v>
      </c>
      <c r="AF37" t="n">
        <v>7.536481493882421e-06</v>
      </c>
      <c r="AG37" t="n">
        <v>0.3845833333333333</v>
      </c>
      <c r="AH37" t="n">
        <v>73893.13274974297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10.8847</v>
      </c>
      <c r="E38" t="n">
        <v>9.19</v>
      </c>
      <c r="F38" t="n">
        <v>6.79</v>
      </c>
      <c r="G38" t="n">
        <v>67.86</v>
      </c>
      <c r="H38" t="n">
        <v>1.15</v>
      </c>
      <c r="I38" t="n">
        <v>6</v>
      </c>
      <c r="J38" t="n">
        <v>154.25</v>
      </c>
      <c r="K38" t="n">
        <v>47.83</v>
      </c>
      <c r="L38" t="n">
        <v>10</v>
      </c>
      <c r="M38" t="n">
        <v>4</v>
      </c>
      <c r="N38" t="n">
        <v>26.43</v>
      </c>
      <c r="O38" t="n">
        <v>19258.55</v>
      </c>
      <c r="P38" t="n">
        <v>68.15000000000001</v>
      </c>
      <c r="Q38" t="n">
        <v>204.15</v>
      </c>
      <c r="R38" t="n">
        <v>24.84</v>
      </c>
      <c r="S38" t="n">
        <v>17.37</v>
      </c>
      <c r="T38" t="n">
        <v>1633.22</v>
      </c>
      <c r="U38" t="n">
        <v>0.7</v>
      </c>
      <c r="V38" t="n">
        <v>0.75</v>
      </c>
      <c r="W38" t="n">
        <v>1.14</v>
      </c>
      <c r="X38" t="n">
        <v>0.09</v>
      </c>
      <c r="Y38" t="n">
        <v>1</v>
      </c>
      <c r="Z38" t="n">
        <v>10</v>
      </c>
      <c r="AA38" t="n">
        <v>59.21096882038831</v>
      </c>
      <c r="AB38" t="n">
        <v>81.01505974361015</v>
      </c>
      <c r="AC38" t="n">
        <v>73.28309614704939</v>
      </c>
      <c r="AD38" t="n">
        <v>59210.96882038831</v>
      </c>
      <c r="AE38" t="n">
        <v>81015.05974361015</v>
      </c>
      <c r="AF38" t="n">
        <v>7.575246109194015e-06</v>
      </c>
      <c r="AG38" t="n">
        <v>0.3829166666666666</v>
      </c>
      <c r="AH38" t="n">
        <v>73283.09614704939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10.8804</v>
      </c>
      <c r="E39" t="n">
        <v>9.19</v>
      </c>
      <c r="F39" t="n">
        <v>6.79</v>
      </c>
      <c r="G39" t="n">
        <v>67.89</v>
      </c>
      <c r="H39" t="n">
        <v>1.17</v>
      </c>
      <c r="I39" t="n">
        <v>6</v>
      </c>
      <c r="J39" t="n">
        <v>154.6</v>
      </c>
      <c r="K39" t="n">
        <v>47.83</v>
      </c>
      <c r="L39" t="n">
        <v>10.25</v>
      </c>
      <c r="M39" t="n">
        <v>4</v>
      </c>
      <c r="N39" t="n">
        <v>26.53</v>
      </c>
      <c r="O39" t="n">
        <v>19301.82</v>
      </c>
      <c r="P39" t="n">
        <v>68.25</v>
      </c>
      <c r="Q39" t="n">
        <v>204.14</v>
      </c>
      <c r="R39" t="n">
        <v>24.88</v>
      </c>
      <c r="S39" t="n">
        <v>17.37</v>
      </c>
      <c r="T39" t="n">
        <v>1650.41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59.28256127081482</v>
      </c>
      <c r="AB39" t="n">
        <v>81.11301569271966</v>
      </c>
      <c r="AC39" t="n">
        <v>73.37170331785795</v>
      </c>
      <c r="AD39" t="n">
        <v>59282.56127081482</v>
      </c>
      <c r="AE39" t="n">
        <v>81113.01569271965</v>
      </c>
      <c r="AF39" t="n">
        <v>7.572253508730102e-06</v>
      </c>
      <c r="AG39" t="n">
        <v>0.3829166666666666</v>
      </c>
      <c r="AH39" t="n">
        <v>73371.70331785794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10.889</v>
      </c>
      <c r="E40" t="n">
        <v>9.18</v>
      </c>
      <c r="F40" t="n">
        <v>6.78</v>
      </c>
      <c r="G40" t="n">
        <v>67.81999999999999</v>
      </c>
      <c r="H40" t="n">
        <v>1.2</v>
      </c>
      <c r="I40" t="n">
        <v>6</v>
      </c>
      <c r="J40" t="n">
        <v>154.95</v>
      </c>
      <c r="K40" t="n">
        <v>47.83</v>
      </c>
      <c r="L40" t="n">
        <v>10.5</v>
      </c>
      <c r="M40" t="n">
        <v>4</v>
      </c>
      <c r="N40" t="n">
        <v>26.63</v>
      </c>
      <c r="O40" t="n">
        <v>19345.12</v>
      </c>
      <c r="P40" t="n">
        <v>68.04000000000001</v>
      </c>
      <c r="Q40" t="n">
        <v>204.14</v>
      </c>
      <c r="R40" t="n">
        <v>24.68</v>
      </c>
      <c r="S40" t="n">
        <v>17.37</v>
      </c>
      <c r="T40" t="n">
        <v>1552.22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59.10025680357317</v>
      </c>
      <c r="AB40" t="n">
        <v>80.86357867793429</v>
      </c>
      <c r="AC40" t="n">
        <v>73.14607222167659</v>
      </c>
      <c r="AD40" t="n">
        <v>59100.25680357317</v>
      </c>
      <c r="AE40" t="n">
        <v>80863.57867793429</v>
      </c>
      <c r="AF40" t="n">
        <v>7.578238709657925e-06</v>
      </c>
      <c r="AG40" t="n">
        <v>0.3825</v>
      </c>
      <c r="AH40" t="n">
        <v>73146.07222167659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10.8873</v>
      </c>
      <c r="E41" t="n">
        <v>9.18</v>
      </c>
      <c r="F41" t="n">
        <v>6.78</v>
      </c>
      <c r="G41" t="n">
        <v>67.83</v>
      </c>
      <c r="H41" t="n">
        <v>1.23</v>
      </c>
      <c r="I41" t="n">
        <v>6</v>
      </c>
      <c r="J41" t="n">
        <v>155.31</v>
      </c>
      <c r="K41" t="n">
        <v>47.83</v>
      </c>
      <c r="L41" t="n">
        <v>10.75</v>
      </c>
      <c r="M41" t="n">
        <v>4</v>
      </c>
      <c r="N41" t="n">
        <v>26.73</v>
      </c>
      <c r="O41" t="n">
        <v>19388.45</v>
      </c>
      <c r="P41" t="n">
        <v>67.55</v>
      </c>
      <c r="Q41" t="n">
        <v>204.14</v>
      </c>
      <c r="R41" t="n">
        <v>24.76</v>
      </c>
      <c r="S41" t="n">
        <v>17.37</v>
      </c>
      <c r="T41" t="n">
        <v>1590.91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58.86384101539332</v>
      </c>
      <c r="AB41" t="n">
        <v>80.54010416661832</v>
      </c>
      <c r="AC41" t="n">
        <v>72.85346966372116</v>
      </c>
      <c r="AD41" t="n">
        <v>58863.84101539332</v>
      </c>
      <c r="AE41" t="n">
        <v>80540.10416661832</v>
      </c>
      <c r="AF41" t="n">
        <v>7.577055588544285e-06</v>
      </c>
      <c r="AG41" t="n">
        <v>0.3825</v>
      </c>
      <c r="AH41" t="n">
        <v>72853.46966372116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10.8765</v>
      </c>
      <c r="E42" t="n">
        <v>9.19</v>
      </c>
      <c r="F42" t="n">
        <v>6.79</v>
      </c>
      <c r="G42" t="n">
        <v>67.92</v>
      </c>
      <c r="H42" t="n">
        <v>1.25</v>
      </c>
      <c r="I42" t="n">
        <v>6</v>
      </c>
      <c r="J42" t="n">
        <v>155.66</v>
      </c>
      <c r="K42" t="n">
        <v>47.83</v>
      </c>
      <c r="L42" t="n">
        <v>11</v>
      </c>
      <c r="M42" t="n">
        <v>4</v>
      </c>
      <c r="N42" t="n">
        <v>26.83</v>
      </c>
      <c r="O42" t="n">
        <v>19431.82</v>
      </c>
      <c r="P42" t="n">
        <v>67.43000000000001</v>
      </c>
      <c r="Q42" t="n">
        <v>204.14</v>
      </c>
      <c r="R42" t="n">
        <v>25.1</v>
      </c>
      <c r="S42" t="n">
        <v>17.37</v>
      </c>
      <c r="T42" t="n">
        <v>1763.77</v>
      </c>
      <c r="U42" t="n">
        <v>0.6899999999999999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58.89188355403701</v>
      </c>
      <c r="AB42" t="n">
        <v>80.57847320514009</v>
      </c>
      <c r="AC42" t="n">
        <v>72.88817681505768</v>
      </c>
      <c r="AD42" t="n">
        <v>58891.88355403701</v>
      </c>
      <c r="AE42" t="n">
        <v>80578.47320514008</v>
      </c>
      <c r="AF42" t="n">
        <v>7.569539289704695e-06</v>
      </c>
      <c r="AG42" t="n">
        <v>0.3829166666666666</v>
      </c>
      <c r="AH42" t="n">
        <v>72888.17681505768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10.8824</v>
      </c>
      <c r="E43" t="n">
        <v>9.19</v>
      </c>
      <c r="F43" t="n">
        <v>6.79</v>
      </c>
      <c r="G43" t="n">
        <v>67.88</v>
      </c>
      <c r="H43" t="n">
        <v>1.28</v>
      </c>
      <c r="I43" t="n">
        <v>6</v>
      </c>
      <c r="J43" t="n">
        <v>156.01</v>
      </c>
      <c r="K43" t="n">
        <v>47.83</v>
      </c>
      <c r="L43" t="n">
        <v>11.25</v>
      </c>
      <c r="M43" t="n">
        <v>4</v>
      </c>
      <c r="N43" t="n">
        <v>26.93</v>
      </c>
      <c r="O43" t="n">
        <v>19475.23</v>
      </c>
      <c r="P43" t="n">
        <v>66.89</v>
      </c>
      <c r="Q43" t="n">
        <v>204.14</v>
      </c>
      <c r="R43" t="n">
        <v>24.87</v>
      </c>
      <c r="S43" t="n">
        <v>17.37</v>
      </c>
      <c r="T43" t="n">
        <v>1645.32</v>
      </c>
      <c r="U43" t="n">
        <v>0.7</v>
      </c>
      <c r="V43" t="n">
        <v>0.75</v>
      </c>
      <c r="W43" t="n">
        <v>1.14</v>
      </c>
      <c r="X43" t="n">
        <v>0.1</v>
      </c>
      <c r="Y43" t="n">
        <v>1</v>
      </c>
      <c r="Z43" t="n">
        <v>10</v>
      </c>
      <c r="AA43" t="n">
        <v>58.59241967507209</v>
      </c>
      <c r="AB43" t="n">
        <v>80.16873351452654</v>
      </c>
      <c r="AC43" t="n">
        <v>72.51754210544293</v>
      </c>
      <c r="AD43" t="n">
        <v>58592.41967507209</v>
      </c>
      <c r="AE43" t="n">
        <v>80168.73351452654</v>
      </c>
      <c r="AF43" t="n">
        <v>7.57364541592262e-06</v>
      </c>
      <c r="AG43" t="n">
        <v>0.3829166666666666</v>
      </c>
      <c r="AH43" t="n">
        <v>72517.54210544293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10.8807</v>
      </c>
      <c r="E44" t="n">
        <v>9.19</v>
      </c>
      <c r="F44" t="n">
        <v>6.79</v>
      </c>
      <c r="G44" t="n">
        <v>67.89</v>
      </c>
      <c r="H44" t="n">
        <v>1.3</v>
      </c>
      <c r="I44" t="n">
        <v>6</v>
      </c>
      <c r="J44" t="n">
        <v>156.36</v>
      </c>
      <c r="K44" t="n">
        <v>47.83</v>
      </c>
      <c r="L44" t="n">
        <v>11.5</v>
      </c>
      <c r="M44" t="n">
        <v>4</v>
      </c>
      <c r="N44" t="n">
        <v>27.03</v>
      </c>
      <c r="O44" t="n">
        <v>19518.67</v>
      </c>
      <c r="P44" t="n">
        <v>66.70999999999999</v>
      </c>
      <c r="Q44" t="n">
        <v>204.16</v>
      </c>
      <c r="R44" t="n">
        <v>24.84</v>
      </c>
      <c r="S44" t="n">
        <v>17.37</v>
      </c>
      <c r="T44" t="n">
        <v>1631.56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58.51082634744748</v>
      </c>
      <c r="AB44" t="n">
        <v>80.05709392402704</v>
      </c>
      <c r="AC44" t="n">
        <v>72.41655724077351</v>
      </c>
      <c r="AD44" t="n">
        <v>58510.82634744747</v>
      </c>
      <c r="AE44" t="n">
        <v>80057.09392402704</v>
      </c>
      <c r="AF44" t="n">
        <v>7.572462294808979e-06</v>
      </c>
      <c r="AG44" t="n">
        <v>0.3829166666666666</v>
      </c>
      <c r="AH44" t="n">
        <v>72416.55724077352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10.9399</v>
      </c>
      <c r="E45" t="n">
        <v>9.140000000000001</v>
      </c>
      <c r="F45" t="n">
        <v>6.77</v>
      </c>
      <c r="G45" t="n">
        <v>81.22</v>
      </c>
      <c r="H45" t="n">
        <v>1.33</v>
      </c>
      <c r="I45" t="n">
        <v>5</v>
      </c>
      <c r="J45" t="n">
        <v>156.71</v>
      </c>
      <c r="K45" t="n">
        <v>47.83</v>
      </c>
      <c r="L45" t="n">
        <v>11.75</v>
      </c>
      <c r="M45" t="n">
        <v>3</v>
      </c>
      <c r="N45" t="n">
        <v>27.14</v>
      </c>
      <c r="O45" t="n">
        <v>19562.15</v>
      </c>
      <c r="P45" t="n">
        <v>65.5</v>
      </c>
      <c r="Q45" t="n">
        <v>204.14</v>
      </c>
      <c r="R45" t="n">
        <v>24.26</v>
      </c>
      <c r="S45" t="n">
        <v>17.37</v>
      </c>
      <c r="T45" t="n">
        <v>1349.66</v>
      </c>
      <c r="U45" t="n">
        <v>0.72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57.53730320264156</v>
      </c>
      <c r="AB45" t="n">
        <v>78.72507660849428</v>
      </c>
      <c r="AC45" t="n">
        <v>71.21166578833675</v>
      </c>
      <c r="AD45" t="n">
        <v>57537.30320264156</v>
      </c>
      <c r="AE45" t="n">
        <v>78725.07660849427</v>
      </c>
      <c r="AF45" t="n">
        <v>7.613662747707478e-06</v>
      </c>
      <c r="AG45" t="n">
        <v>0.3808333333333334</v>
      </c>
      <c r="AH45" t="n">
        <v>71211.66578833674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10.9283</v>
      </c>
      <c r="E46" t="n">
        <v>9.15</v>
      </c>
      <c r="F46" t="n">
        <v>6.78</v>
      </c>
      <c r="G46" t="n">
        <v>81.33</v>
      </c>
      <c r="H46" t="n">
        <v>1.35</v>
      </c>
      <c r="I46" t="n">
        <v>5</v>
      </c>
      <c r="J46" t="n">
        <v>157.07</v>
      </c>
      <c r="K46" t="n">
        <v>47.83</v>
      </c>
      <c r="L46" t="n">
        <v>12</v>
      </c>
      <c r="M46" t="n">
        <v>3</v>
      </c>
      <c r="N46" t="n">
        <v>27.24</v>
      </c>
      <c r="O46" t="n">
        <v>19605.66</v>
      </c>
      <c r="P46" t="n">
        <v>65.90000000000001</v>
      </c>
      <c r="Q46" t="n">
        <v>204.14</v>
      </c>
      <c r="R46" t="n">
        <v>24.58</v>
      </c>
      <c r="S46" t="n">
        <v>17.37</v>
      </c>
      <c r="T46" t="n">
        <v>1505.96</v>
      </c>
      <c r="U46" t="n">
        <v>0.71</v>
      </c>
      <c r="V46" t="n">
        <v>0.75</v>
      </c>
      <c r="W46" t="n">
        <v>1.14</v>
      </c>
      <c r="X46" t="n">
        <v>0.09</v>
      </c>
      <c r="Y46" t="n">
        <v>1</v>
      </c>
      <c r="Z46" t="n">
        <v>10</v>
      </c>
      <c r="AA46" t="n">
        <v>57.82675592874754</v>
      </c>
      <c r="AB46" t="n">
        <v>79.12111859810533</v>
      </c>
      <c r="AC46" t="n">
        <v>71.56991008630784</v>
      </c>
      <c r="AD46" t="n">
        <v>57826.75592874755</v>
      </c>
      <c r="AE46" t="n">
        <v>79121.11859810533</v>
      </c>
      <c r="AF46" t="n">
        <v>7.605589685990881e-06</v>
      </c>
      <c r="AG46" t="n">
        <v>0.38125</v>
      </c>
      <c r="AH46" t="n">
        <v>71569.91008630785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10.9319</v>
      </c>
      <c r="E47" t="n">
        <v>9.15</v>
      </c>
      <c r="F47" t="n">
        <v>6.77</v>
      </c>
      <c r="G47" t="n">
        <v>81.3</v>
      </c>
      <c r="H47" t="n">
        <v>1.38</v>
      </c>
      <c r="I47" t="n">
        <v>5</v>
      </c>
      <c r="J47" t="n">
        <v>157.42</v>
      </c>
      <c r="K47" t="n">
        <v>47.83</v>
      </c>
      <c r="L47" t="n">
        <v>12.25</v>
      </c>
      <c r="M47" t="n">
        <v>3</v>
      </c>
      <c r="N47" t="n">
        <v>27.34</v>
      </c>
      <c r="O47" t="n">
        <v>19649.2</v>
      </c>
      <c r="P47" t="n">
        <v>66.06</v>
      </c>
      <c r="Q47" t="n">
        <v>204.18</v>
      </c>
      <c r="R47" t="n">
        <v>24.38</v>
      </c>
      <c r="S47" t="n">
        <v>17.37</v>
      </c>
      <c r="T47" t="n">
        <v>1406.23</v>
      </c>
      <c r="U47" t="n">
        <v>0.71</v>
      </c>
      <c r="V47" t="n">
        <v>0.75</v>
      </c>
      <c r="W47" t="n">
        <v>1.15</v>
      </c>
      <c r="X47" t="n">
        <v>0.08</v>
      </c>
      <c r="Y47" t="n">
        <v>1</v>
      </c>
      <c r="Z47" t="n">
        <v>10</v>
      </c>
      <c r="AA47" t="n">
        <v>57.85878255959942</v>
      </c>
      <c r="AB47" t="n">
        <v>79.16493884735206</v>
      </c>
      <c r="AC47" t="n">
        <v>71.60954819246862</v>
      </c>
      <c r="AD47" t="n">
        <v>57858.78255959942</v>
      </c>
      <c r="AE47" t="n">
        <v>79164.93884735207</v>
      </c>
      <c r="AF47" t="n">
        <v>7.608095118937412e-06</v>
      </c>
      <c r="AG47" t="n">
        <v>0.38125</v>
      </c>
      <c r="AH47" t="n">
        <v>71609.54819246862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10.9339</v>
      </c>
      <c r="E48" t="n">
        <v>9.15</v>
      </c>
      <c r="F48" t="n">
        <v>6.77</v>
      </c>
      <c r="G48" t="n">
        <v>81.28</v>
      </c>
      <c r="H48" t="n">
        <v>1.4</v>
      </c>
      <c r="I48" t="n">
        <v>5</v>
      </c>
      <c r="J48" t="n">
        <v>157.77</v>
      </c>
      <c r="K48" t="n">
        <v>47.83</v>
      </c>
      <c r="L48" t="n">
        <v>12.5</v>
      </c>
      <c r="M48" t="n">
        <v>3</v>
      </c>
      <c r="N48" t="n">
        <v>27.45</v>
      </c>
      <c r="O48" t="n">
        <v>19692.79</v>
      </c>
      <c r="P48" t="n">
        <v>65.84</v>
      </c>
      <c r="Q48" t="n">
        <v>204.14</v>
      </c>
      <c r="R48" t="n">
        <v>24.44</v>
      </c>
      <c r="S48" t="n">
        <v>17.37</v>
      </c>
      <c r="T48" t="n">
        <v>1439.23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57.73954346794697</v>
      </c>
      <c r="AB48" t="n">
        <v>79.00179066169582</v>
      </c>
      <c r="AC48" t="n">
        <v>71.46197064067141</v>
      </c>
      <c r="AD48" t="n">
        <v>57739.54346794698</v>
      </c>
      <c r="AE48" t="n">
        <v>79001.79066169582</v>
      </c>
      <c r="AF48" t="n">
        <v>7.609487026129927e-06</v>
      </c>
      <c r="AG48" t="n">
        <v>0.38125</v>
      </c>
      <c r="AH48" t="n">
        <v>71461.97064067141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10.9276</v>
      </c>
      <c r="E49" t="n">
        <v>9.15</v>
      </c>
      <c r="F49" t="n">
        <v>6.78</v>
      </c>
      <c r="G49" t="n">
        <v>81.34</v>
      </c>
      <c r="H49" t="n">
        <v>1.43</v>
      </c>
      <c r="I49" t="n">
        <v>5</v>
      </c>
      <c r="J49" t="n">
        <v>158.13</v>
      </c>
      <c r="K49" t="n">
        <v>47.83</v>
      </c>
      <c r="L49" t="n">
        <v>12.75</v>
      </c>
      <c r="M49" t="n">
        <v>3</v>
      </c>
      <c r="N49" t="n">
        <v>27.55</v>
      </c>
      <c r="O49" t="n">
        <v>19736.4</v>
      </c>
      <c r="P49" t="n">
        <v>65.7</v>
      </c>
      <c r="Q49" t="n">
        <v>204.15</v>
      </c>
      <c r="R49" t="n">
        <v>24.54</v>
      </c>
      <c r="S49" t="n">
        <v>17.37</v>
      </c>
      <c r="T49" t="n">
        <v>1486.98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57.73056527066961</v>
      </c>
      <c r="AB49" t="n">
        <v>78.98950629609082</v>
      </c>
      <c r="AC49" t="n">
        <v>71.45085867767853</v>
      </c>
      <c r="AD49" t="n">
        <v>57730.56527066961</v>
      </c>
      <c r="AE49" t="n">
        <v>78989.50629609083</v>
      </c>
      <c r="AF49" t="n">
        <v>7.605102518473499e-06</v>
      </c>
      <c r="AG49" t="n">
        <v>0.38125</v>
      </c>
      <c r="AH49" t="n">
        <v>71450.85867767852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10.9386</v>
      </c>
      <c r="E50" t="n">
        <v>9.140000000000001</v>
      </c>
      <c r="F50" t="n">
        <v>6.77</v>
      </c>
      <c r="G50" t="n">
        <v>81.23</v>
      </c>
      <c r="H50" t="n">
        <v>1.45</v>
      </c>
      <c r="I50" t="n">
        <v>5</v>
      </c>
      <c r="J50" t="n">
        <v>158.48</v>
      </c>
      <c r="K50" t="n">
        <v>47.83</v>
      </c>
      <c r="L50" t="n">
        <v>13</v>
      </c>
      <c r="M50" t="n">
        <v>3</v>
      </c>
      <c r="N50" t="n">
        <v>27.65</v>
      </c>
      <c r="O50" t="n">
        <v>19780.06</v>
      </c>
      <c r="P50" t="n">
        <v>65.14</v>
      </c>
      <c r="Q50" t="n">
        <v>204.14</v>
      </c>
      <c r="R50" t="n">
        <v>24.31</v>
      </c>
      <c r="S50" t="n">
        <v>17.37</v>
      </c>
      <c r="T50" t="n">
        <v>1370.07</v>
      </c>
      <c r="U50" t="n">
        <v>0.71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57.3644948424262</v>
      </c>
      <c r="AB50" t="n">
        <v>78.48863258628094</v>
      </c>
      <c r="AC50" t="n">
        <v>70.99778765175211</v>
      </c>
      <c r="AD50" t="n">
        <v>57364.4948424262</v>
      </c>
      <c r="AE50" t="n">
        <v>78488.63258628095</v>
      </c>
      <c r="AF50" t="n">
        <v>7.612758008032342e-06</v>
      </c>
      <c r="AG50" t="n">
        <v>0.3808333333333334</v>
      </c>
      <c r="AH50" t="n">
        <v>70997.78765175211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10.9442</v>
      </c>
      <c r="E51" t="n">
        <v>9.140000000000001</v>
      </c>
      <c r="F51" t="n">
        <v>6.76</v>
      </c>
      <c r="G51" t="n">
        <v>81.17</v>
      </c>
      <c r="H51" t="n">
        <v>1.48</v>
      </c>
      <c r="I51" t="n">
        <v>5</v>
      </c>
      <c r="J51" t="n">
        <v>158.84</v>
      </c>
      <c r="K51" t="n">
        <v>47.83</v>
      </c>
      <c r="L51" t="n">
        <v>13.25</v>
      </c>
      <c r="M51" t="n">
        <v>3</v>
      </c>
      <c r="N51" t="n">
        <v>27.76</v>
      </c>
      <c r="O51" t="n">
        <v>19823.75</v>
      </c>
      <c r="P51" t="n">
        <v>64.67</v>
      </c>
      <c r="Q51" t="n">
        <v>204.16</v>
      </c>
      <c r="R51" t="n">
        <v>24.17</v>
      </c>
      <c r="S51" t="n">
        <v>17.37</v>
      </c>
      <c r="T51" t="n">
        <v>1301.65</v>
      </c>
      <c r="U51" t="n">
        <v>0.72</v>
      </c>
      <c r="V51" t="n">
        <v>0.75</v>
      </c>
      <c r="W51" t="n">
        <v>1.14</v>
      </c>
      <c r="X51" t="n">
        <v>0.07000000000000001</v>
      </c>
      <c r="Y51" t="n">
        <v>1</v>
      </c>
      <c r="Z51" t="n">
        <v>10</v>
      </c>
      <c r="AA51" t="n">
        <v>57.07372814554191</v>
      </c>
      <c r="AB51" t="n">
        <v>78.09079276388272</v>
      </c>
      <c r="AC51" t="n">
        <v>70.63791710363174</v>
      </c>
      <c r="AD51" t="n">
        <v>57073.72814554191</v>
      </c>
      <c r="AE51" t="n">
        <v>78090.79276388272</v>
      </c>
      <c r="AF51" t="n">
        <v>7.61665534817139e-06</v>
      </c>
      <c r="AG51" t="n">
        <v>0.3808333333333334</v>
      </c>
      <c r="AH51" t="n">
        <v>70637.91710363174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10.9466</v>
      </c>
      <c r="E52" t="n">
        <v>9.140000000000001</v>
      </c>
      <c r="F52" t="n">
        <v>6.76</v>
      </c>
      <c r="G52" t="n">
        <v>81.15000000000001</v>
      </c>
      <c r="H52" t="n">
        <v>1.5</v>
      </c>
      <c r="I52" t="n">
        <v>5</v>
      </c>
      <c r="J52" t="n">
        <v>159.19</v>
      </c>
      <c r="K52" t="n">
        <v>47.83</v>
      </c>
      <c r="L52" t="n">
        <v>13.5</v>
      </c>
      <c r="M52" t="n">
        <v>3</v>
      </c>
      <c r="N52" t="n">
        <v>27.86</v>
      </c>
      <c r="O52" t="n">
        <v>19867.59</v>
      </c>
      <c r="P52" t="n">
        <v>63.91</v>
      </c>
      <c r="Q52" t="n">
        <v>204.14</v>
      </c>
      <c r="R52" t="n">
        <v>24.03</v>
      </c>
      <c r="S52" t="n">
        <v>17.37</v>
      </c>
      <c r="T52" t="n">
        <v>1230.66</v>
      </c>
      <c r="U52" t="n">
        <v>0.72</v>
      </c>
      <c r="V52" t="n">
        <v>0.76</v>
      </c>
      <c r="W52" t="n">
        <v>1.14</v>
      </c>
      <c r="X52" t="n">
        <v>0.07000000000000001</v>
      </c>
      <c r="Y52" t="n">
        <v>1</v>
      </c>
      <c r="Z52" t="n">
        <v>10</v>
      </c>
      <c r="AA52" t="n">
        <v>56.68439860014706</v>
      </c>
      <c r="AB52" t="n">
        <v>77.55809490386645</v>
      </c>
      <c r="AC52" t="n">
        <v>70.1560591797291</v>
      </c>
      <c r="AD52" t="n">
        <v>56684.39860014706</v>
      </c>
      <c r="AE52" t="n">
        <v>77558.09490386644</v>
      </c>
      <c r="AF52" t="n">
        <v>7.61832563680241e-06</v>
      </c>
      <c r="AG52" t="n">
        <v>0.3808333333333334</v>
      </c>
      <c r="AH52" t="n">
        <v>70156.0591797291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10.9383</v>
      </c>
      <c r="E53" t="n">
        <v>9.140000000000001</v>
      </c>
      <c r="F53" t="n">
        <v>6.77</v>
      </c>
      <c r="G53" t="n">
        <v>81.23</v>
      </c>
      <c r="H53" t="n">
        <v>1.53</v>
      </c>
      <c r="I53" t="n">
        <v>5</v>
      </c>
      <c r="J53" t="n">
        <v>159.55</v>
      </c>
      <c r="K53" t="n">
        <v>47.83</v>
      </c>
      <c r="L53" t="n">
        <v>13.75</v>
      </c>
      <c r="M53" t="n">
        <v>3</v>
      </c>
      <c r="N53" t="n">
        <v>27.97</v>
      </c>
      <c r="O53" t="n">
        <v>19911.36</v>
      </c>
      <c r="P53" t="n">
        <v>63.14</v>
      </c>
      <c r="Q53" t="n">
        <v>204.14</v>
      </c>
      <c r="R53" t="n">
        <v>24.18</v>
      </c>
      <c r="S53" t="n">
        <v>17.37</v>
      </c>
      <c r="T53" t="n">
        <v>1306.72</v>
      </c>
      <c r="U53" t="n">
        <v>0.72</v>
      </c>
      <c r="V53" t="n">
        <v>0.75</v>
      </c>
      <c r="W53" t="n">
        <v>1.15</v>
      </c>
      <c r="X53" t="n">
        <v>0.08</v>
      </c>
      <c r="Y53" t="n">
        <v>1</v>
      </c>
      <c r="Z53" t="n">
        <v>10</v>
      </c>
      <c r="AA53" t="n">
        <v>56.37091388217032</v>
      </c>
      <c r="AB53" t="n">
        <v>77.12917128276121</v>
      </c>
      <c r="AC53" t="n">
        <v>69.76807142702394</v>
      </c>
      <c r="AD53" t="n">
        <v>56370.91388217032</v>
      </c>
      <c r="AE53" t="n">
        <v>77129.17128276121</v>
      </c>
      <c r="AF53" t="n">
        <v>7.612549221953465e-06</v>
      </c>
      <c r="AG53" t="n">
        <v>0.3808333333333334</v>
      </c>
      <c r="AH53" t="n">
        <v>69768.07142702394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10.9396</v>
      </c>
      <c r="E54" t="n">
        <v>9.140000000000001</v>
      </c>
      <c r="F54" t="n">
        <v>6.77</v>
      </c>
      <c r="G54" t="n">
        <v>81.22</v>
      </c>
      <c r="H54" t="n">
        <v>1.55</v>
      </c>
      <c r="I54" t="n">
        <v>5</v>
      </c>
      <c r="J54" t="n">
        <v>159.9</v>
      </c>
      <c r="K54" t="n">
        <v>47.83</v>
      </c>
      <c r="L54" t="n">
        <v>14</v>
      </c>
      <c r="M54" t="n">
        <v>3</v>
      </c>
      <c r="N54" t="n">
        <v>28.07</v>
      </c>
      <c r="O54" t="n">
        <v>19955.16</v>
      </c>
      <c r="P54" t="n">
        <v>62.95</v>
      </c>
      <c r="Q54" t="n">
        <v>204.14</v>
      </c>
      <c r="R54" t="n">
        <v>24.2</v>
      </c>
      <c r="S54" t="n">
        <v>17.37</v>
      </c>
      <c r="T54" t="n">
        <v>1318.73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56.27024481048043</v>
      </c>
      <c r="AB54" t="n">
        <v>76.99143141766918</v>
      </c>
      <c r="AC54" t="n">
        <v>69.6434772613371</v>
      </c>
      <c r="AD54" t="n">
        <v>56270.24481048044</v>
      </c>
      <c r="AE54" t="n">
        <v>76991.43141766917</v>
      </c>
      <c r="AF54" t="n">
        <v>7.613453961628601e-06</v>
      </c>
      <c r="AG54" t="n">
        <v>0.3808333333333334</v>
      </c>
      <c r="AH54" t="n">
        <v>69643.4772613371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10.9333</v>
      </c>
      <c r="E55" t="n">
        <v>9.15</v>
      </c>
      <c r="F55" t="n">
        <v>6.77</v>
      </c>
      <c r="G55" t="n">
        <v>81.28</v>
      </c>
      <c r="H55" t="n">
        <v>1.58</v>
      </c>
      <c r="I55" t="n">
        <v>5</v>
      </c>
      <c r="J55" t="n">
        <v>160.26</v>
      </c>
      <c r="K55" t="n">
        <v>47.83</v>
      </c>
      <c r="L55" t="n">
        <v>14.25</v>
      </c>
      <c r="M55" t="n">
        <v>2</v>
      </c>
      <c r="N55" t="n">
        <v>28.18</v>
      </c>
      <c r="O55" t="n">
        <v>19998.99</v>
      </c>
      <c r="P55" t="n">
        <v>62.6</v>
      </c>
      <c r="Q55" t="n">
        <v>204.14</v>
      </c>
      <c r="R55" t="n">
        <v>24.45</v>
      </c>
      <c r="S55" t="n">
        <v>17.37</v>
      </c>
      <c r="T55" t="n">
        <v>1440.48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56.12977678501007</v>
      </c>
      <c r="AB55" t="n">
        <v>76.79923686820879</v>
      </c>
      <c r="AC55" t="n">
        <v>69.46962548993044</v>
      </c>
      <c r="AD55" t="n">
        <v>56129.77678501006</v>
      </c>
      <c r="AE55" t="n">
        <v>76799.2368682088</v>
      </c>
      <c r="AF55" t="n">
        <v>7.609069453972172e-06</v>
      </c>
      <c r="AG55" t="n">
        <v>0.38125</v>
      </c>
      <c r="AH55" t="n">
        <v>69469.62548993043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10.9316</v>
      </c>
      <c r="E56" t="n">
        <v>9.15</v>
      </c>
      <c r="F56" t="n">
        <v>6.78</v>
      </c>
      <c r="G56" t="n">
        <v>81.3</v>
      </c>
      <c r="H56" t="n">
        <v>1.6</v>
      </c>
      <c r="I56" t="n">
        <v>5</v>
      </c>
      <c r="J56" t="n">
        <v>160.61</v>
      </c>
      <c r="K56" t="n">
        <v>47.83</v>
      </c>
      <c r="L56" t="n">
        <v>14.5</v>
      </c>
      <c r="M56" t="n">
        <v>1</v>
      </c>
      <c r="N56" t="n">
        <v>28.28</v>
      </c>
      <c r="O56" t="n">
        <v>20042.86</v>
      </c>
      <c r="P56" t="n">
        <v>62.5</v>
      </c>
      <c r="Q56" t="n">
        <v>204.14</v>
      </c>
      <c r="R56" t="n">
        <v>24.36</v>
      </c>
      <c r="S56" t="n">
        <v>17.37</v>
      </c>
      <c r="T56" t="n">
        <v>1398.51</v>
      </c>
      <c r="U56" t="n">
        <v>0.71</v>
      </c>
      <c r="V56" t="n">
        <v>0.75</v>
      </c>
      <c r="W56" t="n">
        <v>1.15</v>
      </c>
      <c r="X56" t="n">
        <v>0.08</v>
      </c>
      <c r="Y56" t="n">
        <v>1</v>
      </c>
      <c r="Z56" t="n">
        <v>10</v>
      </c>
      <c r="AA56" t="n">
        <v>56.11810329034767</v>
      </c>
      <c r="AB56" t="n">
        <v>76.78326467781346</v>
      </c>
      <c r="AC56" t="n">
        <v>69.45517766296932</v>
      </c>
      <c r="AD56" t="n">
        <v>56118.10329034767</v>
      </c>
      <c r="AE56" t="n">
        <v>76783.26467781347</v>
      </c>
      <c r="AF56" t="n">
        <v>7.607886332858533e-06</v>
      </c>
      <c r="AG56" t="n">
        <v>0.38125</v>
      </c>
      <c r="AH56" t="n">
        <v>69455.17766296932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10.931</v>
      </c>
      <c r="E57" t="n">
        <v>9.15</v>
      </c>
      <c r="F57" t="n">
        <v>6.78</v>
      </c>
      <c r="G57" t="n">
        <v>81.31</v>
      </c>
      <c r="H57" t="n">
        <v>1.62</v>
      </c>
      <c r="I57" t="n">
        <v>5</v>
      </c>
      <c r="J57" t="n">
        <v>160.97</v>
      </c>
      <c r="K57" t="n">
        <v>47.83</v>
      </c>
      <c r="L57" t="n">
        <v>14.75</v>
      </c>
      <c r="M57" t="n">
        <v>1</v>
      </c>
      <c r="N57" t="n">
        <v>28.39</v>
      </c>
      <c r="O57" t="n">
        <v>20086.77</v>
      </c>
      <c r="P57" t="n">
        <v>62.39</v>
      </c>
      <c r="Q57" t="n">
        <v>204.14</v>
      </c>
      <c r="R57" t="n">
        <v>24.4</v>
      </c>
      <c r="S57" t="n">
        <v>17.37</v>
      </c>
      <c r="T57" t="n">
        <v>1417.13</v>
      </c>
      <c r="U57" t="n">
        <v>0.71</v>
      </c>
      <c r="V57" t="n">
        <v>0.75</v>
      </c>
      <c r="W57" t="n">
        <v>1.15</v>
      </c>
      <c r="X57" t="n">
        <v>0.08</v>
      </c>
      <c r="Y57" t="n">
        <v>1</v>
      </c>
      <c r="Z57" t="n">
        <v>10</v>
      </c>
      <c r="AA57" t="n">
        <v>56.06616800317536</v>
      </c>
      <c r="AB57" t="n">
        <v>76.71220452668118</v>
      </c>
      <c r="AC57" t="n">
        <v>69.39089939292752</v>
      </c>
      <c r="AD57" t="n">
        <v>56066.16800317536</v>
      </c>
      <c r="AE57" t="n">
        <v>76712.20452668118</v>
      </c>
      <c r="AF57" t="n">
        <v>7.607468760700777e-06</v>
      </c>
      <c r="AG57" t="n">
        <v>0.38125</v>
      </c>
      <c r="AH57" t="n">
        <v>69390.89939292752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10.9353</v>
      </c>
      <c r="E58" t="n">
        <v>9.140000000000001</v>
      </c>
      <c r="F58" t="n">
        <v>6.77</v>
      </c>
      <c r="G58" t="n">
        <v>81.26000000000001</v>
      </c>
      <c r="H58" t="n">
        <v>1.65</v>
      </c>
      <c r="I58" t="n">
        <v>5</v>
      </c>
      <c r="J58" t="n">
        <v>161.32</v>
      </c>
      <c r="K58" t="n">
        <v>47.83</v>
      </c>
      <c r="L58" t="n">
        <v>15</v>
      </c>
      <c r="M58" t="n">
        <v>1</v>
      </c>
      <c r="N58" t="n">
        <v>28.5</v>
      </c>
      <c r="O58" t="n">
        <v>20130.71</v>
      </c>
      <c r="P58" t="n">
        <v>62.19</v>
      </c>
      <c r="Q58" t="n">
        <v>204.14</v>
      </c>
      <c r="R58" t="n">
        <v>24.3</v>
      </c>
      <c r="S58" t="n">
        <v>17.37</v>
      </c>
      <c r="T58" t="n">
        <v>1367.07</v>
      </c>
      <c r="U58" t="n">
        <v>0.71</v>
      </c>
      <c r="V58" t="n">
        <v>0.75</v>
      </c>
      <c r="W58" t="n">
        <v>1.15</v>
      </c>
      <c r="X58" t="n">
        <v>0.08</v>
      </c>
      <c r="Y58" t="n">
        <v>1</v>
      </c>
      <c r="Z58" t="n">
        <v>10</v>
      </c>
      <c r="AA58" t="n">
        <v>55.91234976248573</v>
      </c>
      <c r="AB58" t="n">
        <v>76.50174362378787</v>
      </c>
      <c r="AC58" t="n">
        <v>69.20052458322255</v>
      </c>
      <c r="AD58" t="n">
        <v>55912.34976248573</v>
      </c>
      <c r="AE58" t="n">
        <v>76501.74362378787</v>
      </c>
      <c r="AF58" t="n">
        <v>7.61046136116469e-06</v>
      </c>
      <c r="AG58" t="n">
        <v>0.3808333333333334</v>
      </c>
      <c r="AH58" t="n">
        <v>69200.52458322255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10.9343</v>
      </c>
      <c r="E59" t="n">
        <v>9.15</v>
      </c>
      <c r="F59" t="n">
        <v>6.77</v>
      </c>
      <c r="G59" t="n">
        <v>81.27</v>
      </c>
      <c r="H59" t="n">
        <v>1.67</v>
      </c>
      <c r="I59" t="n">
        <v>5</v>
      </c>
      <c r="J59" t="n">
        <v>161.68</v>
      </c>
      <c r="K59" t="n">
        <v>47.83</v>
      </c>
      <c r="L59" t="n">
        <v>15.25</v>
      </c>
      <c r="M59" t="n">
        <v>1</v>
      </c>
      <c r="N59" t="n">
        <v>28.6</v>
      </c>
      <c r="O59" t="n">
        <v>20174.69</v>
      </c>
      <c r="P59" t="n">
        <v>62.03</v>
      </c>
      <c r="Q59" t="n">
        <v>204.14</v>
      </c>
      <c r="R59" t="n">
        <v>24.28</v>
      </c>
      <c r="S59" t="n">
        <v>17.37</v>
      </c>
      <c r="T59" t="n">
        <v>1355.61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55.84137733674766</v>
      </c>
      <c r="AB59" t="n">
        <v>76.40463601981065</v>
      </c>
      <c r="AC59" t="n">
        <v>69.11268479267753</v>
      </c>
      <c r="AD59" t="n">
        <v>55841.37733674765</v>
      </c>
      <c r="AE59" t="n">
        <v>76404.63601981066</v>
      </c>
      <c r="AF59" t="n">
        <v>7.609765407568432e-06</v>
      </c>
      <c r="AG59" t="n">
        <v>0.38125</v>
      </c>
      <c r="AH59" t="n">
        <v>69112.68479267752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10.9937</v>
      </c>
      <c r="E60" t="n">
        <v>9.1</v>
      </c>
      <c r="F60" t="n">
        <v>6.75</v>
      </c>
      <c r="G60" t="n">
        <v>101.28</v>
      </c>
      <c r="H60" t="n">
        <v>1.69</v>
      </c>
      <c r="I60" t="n">
        <v>4</v>
      </c>
      <c r="J60" t="n">
        <v>162.04</v>
      </c>
      <c r="K60" t="n">
        <v>47.83</v>
      </c>
      <c r="L60" t="n">
        <v>15.5</v>
      </c>
      <c r="M60" t="n">
        <v>0</v>
      </c>
      <c r="N60" t="n">
        <v>28.71</v>
      </c>
      <c r="O60" t="n">
        <v>20218.71</v>
      </c>
      <c r="P60" t="n">
        <v>61.77</v>
      </c>
      <c r="Q60" t="n">
        <v>204.14</v>
      </c>
      <c r="R60" t="n">
        <v>23.65</v>
      </c>
      <c r="S60" t="n">
        <v>17.37</v>
      </c>
      <c r="T60" t="n">
        <v>1049.34</v>
      </c>
      <c r="U60" t="n">
        <v>0.73</v>
      </c>
      <c r="V60" t="n">
        <v>0.76</v>
      </c>
      <c r="W60" t="n">
        <v>1.15</v>
      </c>
      <c r="X60" t="n">
        <v>0.06</v>
      </c>
      <c r="Y60" t="n">
        <v>1</v>
      </c>
      <c r="Z60" t="n">
        <v>10</v>
      </c>
      <c r="AA60" t="n">
        <v>55.35613506177625</v>
      </c>
      <c r="AB60" t="n">
        <v>75.74070613181679</v>
      </c>
      <c r="AC60" t="n">
        <v>68.51211944136213</v>
      </c>
      <c r="AD60" t="n">
        <v>55356.13506177625</v>
      </c>
      <c r="AE60" t="n">
        <v>75740.7061318168</v>
      </c>
      <c r="AF60" t="n">
        <v>7.651105051186181e-06</v>
      </c>
      <c r="AG60" t="n">
        <v>0.3791666666666667</v>
      </c>
      <c r="AH60" t="n">
        <v>68512.11944136213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7.3919</v>
      </c>
      <c r="E2" t="n">
        <v>13.53</v>
      </c>
      <c r="F2" t="n">
        <v>8.300000000000001</v>
      </c>
      <c r="G2" t="n">
        <v>6.3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108.92</v>
      </c>
      <c r="Q2" t="n">
        <v>204.2</v>
      </c>
      <c r="R2" t="n">
        <v>71.78</v>
      </c>
      <c r="S2" t="n">
        <v>17.37</v>
      </c>
      <c r="T2" t="n">
        <v>24736.31</v>
      </c>
      <c r="U2" t="n">
        <v>0.24</v>
      </c>
      <c r="V2" t="n">
        <v>0.62</v>
      </c>
      <c r="W2" t="n">
        <v>1.27</v>
      </c>
      <c r="X2" t="n">
        <v>1.6</v>
      </c>
      <c r="Y2" t="n">
        <v>1</v>
      </c>
      <c r="Z2" t="n">
        <v>10</v>
      </c>
      <c r="AA2" t="n">
        <v>127.5726712490698</v>
      </c>
      <c r="AB2" t="n">
        <v>174.5505569119445</v>
      </c>
      <c r="AC2" t="n">
        <v>157.8916967435624</v>
      </c>
      <c r="AD2" t="n">
        <v>127572.6712490698</v>
      </c>
      <c r="AE2" t="n">
        <v>174550.5569119444</v>
      </c>
      <c r="AF2" t="n">
        <v>4.648480129271799e-06</v>
      </c>
      <c r="AG2" t="n">
        <v>0.56375</v>
      </c>
      <c r="AH2" t="n">
        <v>157891.6967435624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8.0023</v>
      </c>
      <c r="E3" t="n">
        <v>12.5</v>
      </c>
      <c r="F3" t="n">
        <v>7.91</v>
      </c>
      <c r="G3" t="n">
        <v>7.78</v>
      </c>
      <c r="H3" t="n">
        <v>0.13</v>
      </c>
      <c r="I3" t="n">
        <v>61</v>
      </c>
      <c r="J3" t="n">
        <v>177.1</v>
      </c>
      <c r="K3" t="n">
        <v>52.44</v>
      </c>
      <c r="L3" t="n">
        <v>1.25</v>
      </c>
      <c r="M3" t="n">
        <v>59</v>
      </c>
      <c r="N3" t="n">
        <v>33.41</v>
      </c>
      <c r="O3" t="n">
        <v>22076.81</v>
      </c>
      <c r="P3" t="n">
        <v>103.55</v>
      </c>
      <c r="Q3" t="n">
        <v>204.17</v>
      </c>
      <c r="R3" t="n">
        <v>59.85</v>
      </c>
      <c r="S3" t="n">
        <v>17.37</v>
      </c>
      <c r="T3" t="n">
        <v>18860.71</v>
      </c>
      <c r="U3" t="n">
        <v>0.29</v>
      </c>
      <c r="V3" t="n">
        <v>0.65</v>
      </c>
      <c r="W3" t="n">
        <v>1.23</v>
      </c>
      <c r="X3" t="n">
        <v>1.21</v>
      </c>
      <c r="Y3" t="n">
        <v>1</v>
      </c>
      <c r="Z3" t="n">
        <v>10</v>
      </c>
      <c r="AA3" t="n">
        <v>112.4980625750874</v>
      </c>
      <c r="AB3" t="n">
        <v>153.9248122794138</v>
      </c>
      <c r="AC3" t="n">
        <v>139.2344442303396</v>
      </c>
      <c r="AD3" t="n">
        <v>112498.0625750874</v>
      </c>
      <c r="AE3" t="n">
        <v>153924.8122794138</v>
      </c>
      <c r="AF3" t="n">
        <v>5.032337090392418e-06</v>
      </c>
      <c r="AG3" t="n">
        <v>0.5208333333333334</v>
      </c>
      <c r="AH3" t="n">
        <v>139234.4442303396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8.4459</v>
      </c>
      <c r="E4" t="n">
        <v>11.84</v>
      </c>
      <c r="F4" t="n">
        <v>7.68</v>
      </c>
      <c r="G4" t="n">
        <v>9.4</v>
      </c>
      <c r="H4" t="n">
        <v>0.15</v>
      </c>
      <c r="I4" t="n">
        <v>49</v>
      </c>
      <c r="J4" t="n">
        <v>177.47</v>
      </c>
      <c r="K4" t="n">
        <v>52.44</v>
      </c>
      <c r="L4" t="n">
        <v>1.5</v>
      </c>
      <c r="M4" t="n">
        <v>47</v>
      </c>
      <c r="N4" t="n">
        <v>33.53</v>
      </c>
      <c r="O4" t="n">
        <v>22122.46</v>
      </c>
      <c r="P4" t="n">
        <v>100.39</v>
      </c>
      <c r="Q4" t="n">
        <v>204.19</v>
      </c>
      <c r="R4" t="n">
        <v>52.54</v>
      </c>
      <c r="S4" t="n">
        <v>17.37</v>
      </c>
      <c r="T4" t="n">
        <v>15269.67</v>
      </c>
      <c r="U4" t="n">
        <v>0.33</v>
      </c>
      <c r="V4" t="n">
        <v>0.67</v>
      </c>
      <c r="W4" t="n">
        <v>1.22</v>
      </c>
      <c r="X4" t="n">
        <v>0.98</v>
      </c>
      <c r="Y4" t="n">
        <v>1</v>
      </c>
      <c r="Z4" t="n">
        <v>10</v>
      </c>
      <c r="AA4" t="n">
        <v>103.5152840926543</v>
      </c>
      <c r="AB4" t="n">
        <v>141.6341784675374</v>
      </c>
      <c r="AC4" t="n">
        <v>128.1168112594518</v>
      </c>
      <c r="AD4" t="n">
        <v>103515.2840926543</v>
      </c>
      <c r="AE4" t="n">
        <v>141634.1784675374</v>
      </c>
      <c r="AF4" t="n">
        <v>5.311299980223852e-06</v>
      </c>
      <c r="AG4" t="n">
        <v>0.4933333333333333</v>
      </c>
      <c r="AH4" t="n">
        <v>128116.8112594518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8.792299999999999</v>
      </c>
      <c r="E5" t="n">
        <v>11.37</v>
      </c>
      <c r="F5" t="n">
        <v>7.5</v>
      </c>
      <c r="G5" t="n">
        <v>10.97</v>
      </c>
      <c r="H5" t="n">
        <v>0.17</v>
      </c>
      <c r="I5" t="n">
        <v>41</v>
      </c>
      <c r="J5" t="n">
        <v>177.84</v>
      </c>
      <c r="K5" t="n">
        <v>52.44</v>
      </c>
      <c r="L5" t="n">
        <v>1.75</v>
      </c>
      <c r="M5" t="n">
        <v>39</v>
      </c>
      <c r="N5" t="n">
        <v>33.65</v>
      </c>
      <c r="O5" t="n">
        <v>22168.15</v>
      </c>
      <c r="P5" t="n">
        <v>97.81999999999999</v>
      </c>
      <c r="Q5" t="n">
        <v>204.15</v>
      </c>
      <c r="R5" t="n">
        <v>46.69</v>
      </c>
      <c r="S5" t="n">
        <v>17.37</v>
      </c>
      <c r="T5" t="n">
        <v>12380.37</v>
      </c>
      <c r="U5" t="n">
        <v>0.37</v>
      </c>
      <c r="V5" t="n">
        <v>0.68</v>
      </c>
      <c r="W5" t="n">
        <v>1.21</v>
      </c>
      <c r="X5" t="n">
        <v>0.8</v>
      </c>
      <c r="Y5" t="n">
        <v>1</v>
      </c>
      <c r="Z5" t="n">
        <v>10</v>
      </c>
      <c r="AA5" t="n">
        <v>97.13777046751346</v>
      </c>
      <c r="AB5" t="n">
        <v>132.90818296958</v>
      </c>
      <c r="AC5" t="n">
        <v>120.2236125248051</v>
      </c>
      <c r="AD5" t="n">
        <v>97137.77046751346</v>
      </c>
      <c r="AE5" t="n">
        <v>132908.18296958</v>
      </c>
      <c r="AF5" t="n">
        <v>5.529137547937125e-06</v>
      </c>
      <c r="AG5" t="n">
        <v>0.4737499999999999</v>
      </c>
      <c r="AH5" t="n">
        <v>120223.6125248051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9.0036</v>
      </c>
      <c r="E6" t="n">
        <v>11.11</v>
      </c>
      <c r="F6" t="n">
        <v>7.41</v>
      </c>
      <c r="G6" t="n">
        <v>12.34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96.48999999999999</v>
      </c>
      <c r="Q6" t="n">
        <v>204.2</v>
      </c>
      <c r="R6" t="n">
        <v>43.76</v>
      </c>
      <c r="S6" t="n">
        <v>17.37</v>
      </c>
      <c r="T6" t="n">
        <v>10940.41</v>
      </c>
      <c r="U6" t="n">
        <v>0.4</v>
      </c>
      <c r="V6" t="n">
        <v>0.6899999999999999</v>
      </c>
      <c r="W6" t="n">
        <v>1.2</v>
      </c>
      <c r="X6" t="n">
        <v>0.71</v>
      </c>
      <c r="Y6" t="n">
        <v>1</v>
      </c>
      <c r="Z6" t="n">
        <v>10</v>
      </c>
      <c r="AA6" t="n">
        <v>93.71582569230377</v>
      </c>
      <c r="AB6" t="n">
        <v>128.2261271625916</v>
      </c>
      <c r="AC6" t="n">
        <v>115.9884055527276</v>
      </c>
      <c r="AD6" t="n">
        <v>93715.82569230377</v>
      </c>
      <c r="AE6" t="n">
        <v>128226.1271625916</v>
      </c>
      <c r="AF6" t="n">
        <v>5.662015948796868e-06</v>
      </c>
      <c r="AG6" t="n">
        <v>0.4629166666666666</v>
      </c>
      <c r="AH6" t="n">
        <v>115988.4055527276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9.2027</v>
      </c>
      <c r="E7" t="n">
        <v>10.87</v>
      </c>
      <c r="F7" t="n">
        <v>7.31</v>
      </c>
      <c r="G7" t="n">
        <v>13.7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94.98999999999999</v>
      </c>
      <c r="Q7" t="n">
        <v>204.17</v>
      </c>
      <c r="R7" t="n">
        <v>41.19</v>
      </c>
      <c r="S7" t="n">
        <v>17.37</v>
      </c>
      <c r="T7" t="n">
        <v>9678.59</v>
      </c>
      <c r="U7" t="n">
        <v>0.42</v>
      </c>
      <c r="V7" t="n">
        <v>0.7</v>
      </c>
      <c r="W7" t="n">
        <v>1.18</v>
      </c>
      <c r="X7" t="n">
        <v>0.62</v>
      </c>
      <c r="Y7" t="n">
        <v>1</v>
      </c>
      <c r="Z7" t="n">
        <v>10</v>
      </c>
      <c r="AA7" t="n">
        <v>90.42680630967615</v>
      </c>
      <c r="AB7" t="n">
        <v>123.7259457419883</v>
      </c>
      <c r="AC7" t="n">
        <v>111.9177151308609</v>
      </c>
      <c r="AD7" t="n">
        <v>90426.80630967615</v>
      </c>
      <c r="AE7" t="n">
        <v>123725.9457419883</v>
      </c>
      <c r="AF7" t="n">
        <v>5.787222241324907e-06</v>
      </c>
      <c r="AG7" t="n">
        <v>0.4529166666666666</v>
      </c>
      <c r="AH7" t="n">
        <v>111917.7151308609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9.397</v>
      </c>
      <c r="E8" t="n">
        <v>10.64</v>
      </c>
      <c r="F8" t="n">
        <v>7.23</v>
      </c>
      <c r="G8" t="n">
        <v>15.48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93.73999999999999</v>
      </c>
      <c r="Q8" t="n">
        <v>204.14</v>
      </c>
      <c r="R8" t="n">
        <v>38.73</v>
      </c>
      <c r="S8" t="n">
        <v>17.37</v>
      </c>
      <c r="T8" t="n">
        <v>8465.99</v>
      </c>
      <c r="U8" t="n">
        <v>0.45</v>
      </c>
      <c r="V8" t="n">
        <v>0.71</v>
      </c>
      <c r="W8" t="n">
        <v>1.17</v>
      </c>
      <c r="X8" t="n">
        <v>0.53</v>
      </c>
      <c r="Y8" t="n">
        <v>1</v>
      </c>
      <c r="Z8" t="n">
        <v>10</v>
      </c>
      <c r="AA8" t="n">
        <v>87.54119457898256</v>
      </c>
      <c r="AB8" t="n">
        <v>119.7777244678504</v>
      </c>
      <c r="AC8" t="n">
        <v>108.3463065537621</v>
      </c>
      <c r="AD8" t="n">
        <v>87541.19457898255</v>
      </c>
      <c r="AE8" t="n">
        <v>119777.7244678504</v>
      </c>
      <c r="AF8" t="n">
        <v>5.909409999427359e-06</v>
      </c>
      <c r="AG8" t="n">
        <v>0.4433333333333334</v>
      </c>
      <c r="AH8" t="n">
        <v>108346.3065537621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9.482900000000001</v>
      </c>
      <c r="E9" t="n">
        <v>10.55</v>
      </c>
      <c r="F9" t="n">
        <v>7.2</v>
      </c>
      <c r="G9" t="n">
        <v>16.62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93.23</v>
      </c>
      <c r="Q9" t="n">
        <v>204.16</v>
      </c>
      <c r="R9" t="n">
        <v>37.33</v>
      </c>
      <c r="S9" t="n">
        <v>17.37</v>
      </c>
      <c r="T9" t="n">
        <v>7778.13</v>
      </c>
      <c r="U9" t="n">
        <v>0.47</v>
      </c>
      <c r="V9" t="n">
        <v>0.71</v>
      </c>
      <c r="W9" t="n">
        <v>1.19</v>
      </c>
      <c r="X9" t="n">
        <v>0.51</v>
      </c>
      <c r="Y9" t="n">
        <v>1</v>
      </c>
      <c r="Z9" t="n">
        <v>10</v>
      </c>
      <c r="AA9" t="n">
        <v>86.35171567720026</v>
      </c>
      <c r="AB9" t="n">
        <v>118.1502269583272</v>
      </c>
      <c r="AC9" t="n">
        <v>106.8741351223401</v>
      </c>
      <c r="AD9" t="n">
        <v>86351.71567720026</v>
      </c>
      <c r="AE9" t="n">
        <v>118150.2269583272</v>
      </c>
      <c r="AF9" t="n">
        <v>5.963429188418613e-06</v>
      </c>
      <c r="AG9" t="n">
        <v>0.4395833333333334</v>
      </c>
      <c r="AH9" t="n">
        <v>106874.1351223401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9.639799999999999</v>
      </c>
      <c r="E10" t="n">
        <v>10.37</v>
      </c>
      <c r="F10" t="n">
        <v>7.14</v>
      </c>
      <c r="G10" t="n">
        <v>18.61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92.2</v>
      </c>
      <c r="Q10" t="n">
        <v>204.14</v>
      </c>
      <c r="R10" t="n">
        <v>35.73</v>
      </c>
      <c r="S10" t="n">
        <v>17.37</v>
      </c>
      <c r="T10" t="n">
        <v>6991.6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84.15063665581219</v>
      </c>
      <c r="AB10" t="n">
        <v>115.1386135365124</v>
      </c>
      <c r="AC10" t="n">
        <v>104.1499458586765</v>
      </c>
      <c r="AD10" t="n">
        <v>84150.6366558122</v>
      </c>
      <c r="AE10" t="n">
        <v>115138.6135365124</v>
      </c>
      <c r="AF10" t="n">
        <v>6.062097532455023e-06</v>
      </c>
      <c r="AG10" t="n">
        <v>0.4320833333333333</v>
      </c>
      <c r="AH10" t="n">
        <v>104149.9458586765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9.701700000000001</v>
      </c>
      <c r="E11" t="n">
        <v>10.31</v>
      </c>
      <c r="F11" t="n">
        <v>7.1</v>
      </c>
      <c r="G11" t="n">
        <v>19.38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91.62</v>
      </c>
      <c r="Q11" t="n">
        <v>204.17</v>
      </c>
      <c r="R11" t="n">
        <v>34.67</v>
      </c>
      <c r="S11" t="n">
        <v>17.37</v>
      </c>
      <c r="T11" t="n">
        <v>6469.38</v>
      </c>
      <c r="U11" t="n">
        <v>0.5</v>
      </c>
      <c r="V11" t="n">
        <v>0.72</v>
      </c>
      <c r="W11" t="n">
        <v>1.17</v>
      </c>
      <c r="X11" t="n">
        <v>0.41</v>
      </c>
      <c r="Y11" t="n">
        <v>1</v>
      </c>
      <c r="Z11" t="n">
        <v>10</v>
      </c>
      <c r="AA11" t="n">
        <v>83.14695009367522</v>
      </c>
      <c r="AB11" t="n">
        <v>113.7653253026712</v>
      </c>
      <c r="AC11" t="n">
        <v>102.9077223264505</v>
      </c>
      <c r="AD11" t="n">
        <v>83146.95009367522</v>
      </c>
      <c r="AE11" t="n">
        <v>113765.3253026712</v>
      </c>
      <c r="AF11" t="n">
        <v>6.101024049318337e-06</v>
      </c>
      <c r="AG11" t="n">
        <v>0.4295833333333334</v>
      </c>
      <c r="AH11" t="n">
        <v>102907.7223264505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9.801299999999999</v>
      </c>
      <c r="E12" t="n">
        <v>10.2</v>
      </c>
      <c r="F12" t="n">
        <v>7.07</v>
      </c>
      <c r="G12" t="n">
        <v>21.21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91.09</v>
      </c>
      <c r="Q12" t="n">
        <v>204.15</v>
      </c>
      <c r="R12" t="n">
        <v>33.81</v>
      </c>
      <c r="S12" t="n">
        <v>17.37</v>
      </c>
      <c r="T12" t="n">
        <v>6045.62</v>
      </c>
      <c r="U12" t="n">
        <v>0.51</v>
      </c>
      <c r="V12" t="n">
        <v>0.72</v>
      </c>
      <c r="W12" t="n">
        <v>1.16</v>
      </c>
      <c r="X12" t="n">
        <v>0.38</v>
      </c>
      <c r="Y12" t="n">
        <v>1</v>
      </c>
      <c r="Z12" t="n">
        <v>10</v>
      </c>
      <c r="AA12" t="n">
        <v>81.90407832879359</v>
      </c>
      <c r="AB12" t="n">
        <v>112.0647733223286</v>
      </c>
      <c r="AC12" t="n">
        <v>101.3694686403716</v>
      </c>
      <c r="AD12" t="n">
        <v>81904.07832879359</v>
      </c>
      <c r="AE12" t="n">
        <v>112064.7733223286</v>
      </c>
      <c r="AF12" t="n">
        <v>6.16365863864929e-06</v>
      </c>
      <c r="AG12" t="n">
        <v>0.425</v>
      </c>
      <c r="AH12" t="n">
        <v>101369.4686403715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9.8568</v>
      </c>
      <c r="E13" t="n">
        <v>10.15</v>
      </c>
      <c r="F13" t="n">
        <v>7.05</v>
      </c>
      <c r="G13" t="n">
        <v>22.26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90.66</v>
      </c>
      <c r="Q13" t="n">
        <v>204.15</v>
      </c>
      <c r="R13" t="n">
        <v>33.07</v>
      </c>
      <c r="S13" t="n">
        <v>17.37</v>
      </c>
      <c r="T13" t="n">
        <v>5682.92</v>
      </c>
      <c r="U13" t="n">
        <v>0.53</v>
      </c>
      <c r="V13" t="n">
        <v>0.72</v>
      </c>
      <c r="W13" t="n">
        <v>1.16</v>
      </c>
      <c r="X13" t="n">
        <v>0.36</v>
      </c>
      <c r="Y13" t="n">
        <v>1</v>
      </c>
      <c r="Z13" t="n">
        <v>10</v>
      </c>
      <c r="AA13" t="n">
        <v>81.14008093358264</v>
      </c>
      <c r="AB13" t="n">
        <v>111.0194383810152</v>
      </c>
      <c r="AC13" t="n">
        <v>100.42389899872</v>
      </c>
      <c r="AD13" t="n">
        <v>81140.08093358263</v>
      </c>
      <c r="AE13" t="n">
        <v>111019.4383810152</v>
      </c>
      <c r="AF13" t="n">
        <v>6.198560442945152e-06</v>
      </c>
      <c r="AG13" t="n">
        <v>0.4229166666666667</v>
      </c>
      <c r="AH13" t="n">
        <v>100423.89899872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9.9206</v>
      </c>
      <c r="E14" t="n">
        <v>10.08</v>
      </c>
      <c r="F14" t="n">
        <v>7.02</v>
      </c>
      <c r="G14" t="n">
        <v>23.4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89.8</v>
      </c>
      <c r="Q14" t="n">
        <v>204.14</v>
      </c>
      <c r="R14" t="n">
        <v>32.1</v>
      </c>
      <c r="S14" t="n">
        <v>17.37</v>
      </c>
      <c r="T14" t="n">
        <v>5204.22</v>
      </c>
      <c r="U14" t="n">
        <v>0.54</v>
      </c>
      <c r="V14" t="n">
        <v>0.73</v>
      </c>
      <c r="W14" t="n">
        <v>1.16</v>
      </c>
      <c r="X14" t="n">
        <v>0.33</v>
      </c>
      <c r="Y14" t="n">
        <v>1</v>
      </c>
      <c r="Z14" t="n">
        <v>10</v>
      </c>
      <c r="AA14" t="n">
        <v>80.0407606573262</v>
      </c>
      <c r="AB14" t="n">
        <v>109.5152998804542</v>
      </c>
      <c r="AC14" t="n">
        <v>99.0633133655804</v>
      </c>
      <c r="AD14" t="n">
        <v>80040.7606573262</v>
      </c>
      <c r="AE14" t="n">
        <v>109515.2998804542</v>
      </c>
      <c r="AF14" t="n">
        <v>6.238681796351927e-06</v>
      </c>
      <c r="AG14" t="n">
        <v>0.42</v>
      </c>
      <c r="AH14" t="n">
        <v>99063.3133655804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9.958</v>
      </c>
      <c r="E15" t="n">
        <v>10.04</v>
      </c>
      <c r="F15" t="n">
        <v>7.02</v>
      </c>
      <c r="G15" t="n">
        <v>24.77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15</v>
      </c>
      <c r="N15" t="n">
        <v>34.88</v>
      </c>
      <c r="O15" t="n">
        <v>22627.36</v>
      </c>
      <c r="P15" t="n">
        <v>89.88</v>
      </c>
      <c r="Q15" t="n">
        <v>204.16</v>
      </c>
      <c r="R15" t="n">
        <v>31.95</v>
      </c>
      <c r="S15" t="n">
        <v>17.37</v>
      </c>
      <c r="T15" t="n">
        <v>5131.46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79.78665338502543</v>
      </c>
      <c r="AB15" t="n">
        <v>109.1676191000708</v>
      </c>
      <c r="AC15" t="n">
        <v>98.74881475090362</v>
      </c>
      <c r="AD15" t="n">
        <v>79786.65338502543</v>
      </c>
      <c r="AE15" t="n">
        <v>109167.6191000708</v>
      </c>
      <c r="AF15" t="n">
        <v>6.262201210417967e-06</v>
      </c>
      <c r="AG15" t="n">
        <v>0.4183333333333333</v>
      </c>
      <c r="AH15" t="n">
        <v>98748.81475090362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10.0008</v>
      </c>
      <c r="E16" t="n">
        <v>10</v>
      </c>
      <c r="F16" t="n">
        <v>7.01</v>
      </c>
      <c r="G16" t="n">
        <v>26.29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14</v>
      </c>
      <c r="N16" t="n">
        <v>35</v>
      </c>
      <c r="O16" t="n">
        <v>22673.63</v>
      </c>
      <c r="P16" t="n">
        <v>89.59999999999999</v>
      </c>
      <c r="Q16" t="n">
        <v>204.17</v>
      </c>
      <c r="R16" t="n">
        <v>31.81</v>
      </c>
      <c r="S16" t="n">
        <v>17.37</v>
      </c>
      <c r="T16" t="n">
        <v>5066.52</v>
      </c>
      <c r="U16" t="n">
        <v>0.55</v>
      </c>
      <c r="V16" t="n">
        <v>0.73</v>
      </c>
      <c r="W16" t="n">
        <v>1.16</v>
      </c>
      <c r="X16" t="n">
        <v>0.32</v>
      </c>
      <c r="Y16" t="n">
        <v>1</v>
      </c>
      <c r="Z16" t="n">
        <v>10</v>
      </c>
      <c r="AA16" t="n">
        <v>79.26177402426146</v>
      </c>
      <c r="AB16" t="n">
        <v>108.4494560026308</v>
      </c>
      <c r="AC16" t="n">
        <v>98.09919213153481</v>
      </c>
      <c r="AD16" t="n">
        <v>79261.77402426145</v>
      </c>
      <c r="AE16" t="n">
        <v>108449.4560026308</v>
      </c>
      <c r="AF16" t="n">
        <v>6.289116475712795e-06</v>
      </c>
      <c r="AG16" t="n">
        <v>0.4166666666666667</v>
      </c>
      <c r="AH16" t="n">
        <v>98099.1921315348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10.0888</v>
      </c>
      <c r="E17" t="n">
        <v>9.91</v>
      </c>
      <c r="F17" t="n">
        <v>6.96</v>
      </c>
      <c r="G17" t="n">
        <v>27.83</v>
      </c>
      <c r="H17" t="n">
        <v>0.46</v>
      </c>
      <c r="I17" t="n">
        <v>15</v>
      </c>
      <c r="J17" t="n">
        <v>182.32</v>
      </c>
      <c r="K17" t="n">
        <v>52.44</v>
      </c>
      <c r="L17" t="n">
        <v>4.75</v>
      </c>
      <c r="M17" t="n">
        <v>13</v>
      </c>
      <c r="N17" t="n">
        <v>35.12</v>
      </c>
      <c r="O17" t="n">
        <v>22719.83</v>
      </c>
      <c r="P17" t="n">
        <v>88.70999999999999</v>
      </c>
      <c r="Q17" t="n">
        <v>204.18</v>
      </c>
      <c r="R17" t="n">
        <v>30.17</v>
      </c>
      <c r="S17" t="n">
        <v>17.37</v>
      </c>
      <c r="T17" t="n">
        <v>4253.98</v>
      </c>
      <c r="U17" t="n">
        <v>0.58</v>
      </c>
      <c r="V17" t="n">
        <v>0.73</v>
      </c>
      <c r="W17" t="n">
        <v>1.16</v>
      </c>
      <c r="X17" t="n">
        <v>0.27</v>
      </c>
      <c r="Y17" t="n">
        <v>1</v>
      </c>
      <c r="Z17" t="n">
        <v>10</v>
      </c>
      <c r="AA17" t="n">
        <v>77.91725756866309</v>
      </c>
      <c r="AB17" t="n">
        <v>106.6098292722023</v>
      </c>
      <c r="AC17" t="n">
        <v>96.43513679432546</v>
      </c>
      <c r="AD17" t="n">
        <v>77917.25756866309</v>
      </c>
      <c r="AE17" t="n">
        <v>106609.8292722023</v>
      </c>
      <c r="AF17" t="n">
        <v>6.344456273515243e-06</v>
      </c>
      <c r="AG17" t="n">
        <v>0.4129166666666667</v>
      </c>
      <c r="AH17" t="n">
        <v>96435.13679432546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10.1331</v>
      </c>
      <c r="E18" t="n">
        <v>9.869999999999999</v>
      </c>
      <c r="F18" t="n">
        <v>6.95</v>
      </c>
      <c r="G18" t="n">
        <v>29.79</v>
      </c>
      <c r="H18" t="n">
        <v>0.49</v>
      </c>
      <c r="I18" t="n">
        <v>14</v>
      </c>
      <c r="J18" t="n">
        <v>182.69</v>
      </c>
      <c r="K18" t="n">
        <v>52.44</v>
      </c>
      <c r="L18" t="n">
        <v>5</v>
      </c>
      <c r="M18" t="n">
        <v>12</v>
      </c>
      <c r="N18" t="n">
        <v>35.25</v>
      </c>
      <c r="O18" t="n">
        <v>22766.06</v>
      </c>
      <c r="P18" t="n">
        <v>88.47</v>
      </c>
      <c r="Q18" t="n">
        <v>204.14</v>
      </c>
      <c r="R18" t="n">
        <v>29.82</v>
      </c>
      <c r="S18" t="n">
        <v>17.37</v>
      </c>
      <c r="T18" t="n">
        <v>4080.9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77.41737750979414</v>
      </c>
      <c r="AB18" t="n">
        <v>105.9258713225064</v>
      </c>
      <c r="AC18" t="n">
        <v>95.8164548314073</v>
      </c>
      <c r="AD18" t="n">
        <v>77417.37750979414</v>
      </c>
      <c r="AE18" t="n">
        <v>105925.8713225064</v>
      </c>
      <c r="AF18" t="n">
        <v>6.372314830818067e-06</v>
      </c>
      <c r="AG18" t="n">
        <v>0.4112499999999999</v>
      </c>
      <c r="AH18" t="n">
        <v>95816.4548314073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10.1989</v>
      </c>
      <c r="E19" t="n">
        <v>9.800000000000001</v>
      </c>
      <c r="F19" t="n">
        <v>6.92</v>
      </c>
      <c r="G19" t="n">
        <v>31.95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87.81999999999999</v>
      </c>
      <c r="Q19" t="n">
        <v>204.14</v>
      </c>
      <c r="R19" t="n">
        <v>29.18</v>
      </c>
      <c r="S19" t="n">
        <v>17.37</v>
      </c>
      <c r="T19" t="n">
        <v>3766.87</v>
      </c>
      <c r="U19" t="n">
        <v>0.6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76.46771079960651</v>
      </c>
      <c r="AB19" t="n">
        <v>104.6264954332899</v>
      </c>
      <c r="AC19" t="n">
        <v>94.64108955337178</v>
      </c>
      <c r="AD19" t="n">
        <v>76467.7107996065</v>
      </c>
      <c r="AE19" t="n">
        <v>104626.4954332899</v>
      </c>
      <c r="AF19" t="n">
        <v>6.41369390690217e-06</v>
      </c>
      <c r="AG19" t="n">
        <v>0.4083333333333334</v>
      </c>
      <c r="AH19" t="n">
        <v>94641.08955337178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10.1992</v>
      </c>
      <c r="E20" t="n">
        <v>9.800000000000001</v>
      </c>
      <c r="F20" t="n">
        <v>6.92</v>
      </c>
      <c r="G20" t="n">
        <v>31.95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87.86</v>
      </c>
      <c r="Q20" t="n">
        <v>204.15</v>
      </c>
      <c r="R20" t="n">
        <v>28.98</v>
      </c>
      <c r="S20" t="n">
        <v>17.37</v>
      </c>
      <c r="T20" t="n">
        <v>3668.69</v>
      </c>
      <c r="U20" t="n">
        <v>0.6</v>
      </c>
      <c r="V20" t="n">
        <v>0.74</v>
      </c>
      <c r="W20" t="n">
        <v>1.16</v>
      </c>
      <c r="X20" t="n">
        <v>0.23</v>
      </c>
      <c r="Y20" t="n">
        <v>1</v>
      </c>
      <c r="Z20" t="n">
        <v>10</v>
      </c>
      <c r="AA20" t="n">
        <v>76.48694854192972</v>
      </c>
      <c r="AB20" t="n">
        <v>104.6528173610458</v>
      </c>
      <c r="AC20" t="n">
        <v>94.66489935328573</v>
      </c>
      <c r="AD20" t="n">
        <v>76486.94854192973</v>
      </c>
      <c r="AE20" t="n">
        <v>104652.8173610458</v>
      </c>
      <c r="AF20" t="n">
        <v>6.41388256530377e-06</v>
      </c>
      <c r="AG20" t="n">
        <v>0.4083333333333334</v>
      </c>
      <c r="AH20" t="n">
        <v>94664.89935328573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10.2482</v>
      </c>
      <c r="E21" t="n">
        <v>9.76</v>
      </c>
      <c r="F21" t="n">
        <v>6.91</v>
      </c>
      <c r="G21" t="n">
        <v>34.55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10</v>
      </c>
      <c r="N21" t="n">
        <v>35.63</v>
      </c>
      <c r="O21" t="n">
        <v>22905.03</v>
      </c>
      <c r="P21" t="n">
        <v>87.48</v>
      </c>
      <c r="Q21" t="n">
        <v>204.16</v>
      </c>
      <c r="R21" t="n">
        <v>28.82</v>
      </c>
      <c r="S21" t="n">
        <v>17.37</v>
      </c>
      <c r="T21" t="n">
        <v>3590.47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75.89132349205704</v>
      </c>
      <c r="AB21" t="n">
        <v>103.8378568906878</v>
      </c>
      <c r="AC21" t="n">
        <v>93.92771756641417</v>
      </c>
      <c r="AD21" t="n">
        <v>75891.32349205704</v>
      </c>
      <c r="AE21" t="n">
        <v>103837.8568906878</v>
      </c>
      <c r="AF21" t="n">
        <v>6.444696770898314e-06</v>
      </c>
      <c r="AG21" t="n">
        <v>0.4066666666666667</v>
      </c>
      <c r="AH21" t="n">
        <v>93927.71756641417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10.2439</v>
      </c>
      <c r="E22" t="n">
        <v>9.76</v>
      </c>
      <c r="F22" t="n">
        <v>6.91</v>
      </c>
      <c r="G22" t="n">
        <v>34.57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87.40000000000001</v>
      </c>
      <c r="Q22" t="n">
        <v>204.14</v>
      </c>
      <c r="R22" t="n">
        <v>28.81</v>
      </c>
      <c r="S22" t="n">
        <v>17.37</v>
      </c>
      <c r="T22" t="n">
        <v>3587.63</v>
      </c>
      <c r="U22" t="n">
        <v>0.6</v>
      </c>
      <c r="V22" t="n">
        <v>0.74</v>
      </c>
      <c r="W22" t="n">
        <v>1.16</v>
      </c>
      <c r="X22" t="n">
        <v>0.22</v>
      </c>
      <c r="Y22" t="n">
        <v>1</v>
      </c>
      <c r="Z22" t="n">
        <v>10</v>
      </c>
      <c r="AA22" t="n">
        <v>75.878628405407</v>
      </c>
      <c r="AB22" t="n">
        <v>103.8204869130655</v>
      </c>
      <c r="AC22" t="n">
        <v>93.91200535507726</v>
      </c>
      <c r="AD22" t="n">
        <v>75878.628405407</v>
      </c>
      <c r="AE22" t="n">
        <v>103820.4869130655</v>
      </c>
      <c r="AF22" t="n">
        <v>6.441992667142059e-06</v>
      </c>
      <c r="AG22" t="n">
        <v>0.4066666666666667</v>
      </c>
      <c r="AH22" t="n">
        <v>93912.00535507726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10.3217</v>
      </c>
      <c r="E23" t="n">
        <v>9.69</v>
      </c>
      <c r="F23" t="n">
        <v>6.88</v>
      </c>
      <c r="G23" t="n">
        <v>37.51</v>
      </c>
      <c r="H23" t="n">
        <v>0.6</v>
      </c>
      <c r="I23" t="n">
        <v>11</v>
      </c>
      <c r="J23" t="n">
        <v>184.57</v>
      </c>
      <c r="K23" t="n">
        <v>52.44</v>
      </c>
      <c r="L23" t="n">
        <v>6.25</v>
      </c>
      <c r="M23" t="n">
        <v>9</v>
      </c>
      <c r="N23" t="n">
        <v>35.88</v>
      </c>
      <c r="O23" t="n">
        <v>22997.88</v>
      </c>
      <c r="P23" t="n">
        <v>86.51000000000001</v>
      </c>
      <c r="Q23" t="n">
        <v>204.15</v>
      </c>
      <c r="R23" t="n">
        <v>27.64</v>
      </c>
      <c r="S23" t="n">
        <v>17.37</v>
      </c>
      <c r="T23" t="n">
        <v>3008.11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74.74038507034786</v>
      </c>
      <c r="AB23" t="n">
        <v>102.2630921662865</v>
      </c>
      <c r="AC23" t="n">
        <v>92.50324617711307</v>
      </c>
      <c r="AD23" t="n">
        <v>74740.38507034785</v>
      </c>
      <c r="AE23" t="n">
        <v>102263.0921662865</v>
      </c>
      <c r="AF23" t="n">
        <v>6.490918079290133e-06</v>
      </c>
      <c r="AG23" t="n">
        <v>0.40375</v>
      </c>
      <c r="AH23" t="n">
        <v>92503.24617711308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10.319</v>
      </c>
      <c r="E24" t="n">
        <v>9.69</v>
      </c>
      <c r="F24" t="n">
        <v>6.88</v>
      </c>
      <c r="G24" t="n">
        <v>37.52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86.52</v>
      </c>
      <c r="Q24" t="n">
        <v>204.14</v>
      </c>
      <c r="R24" t="n">
        <v>27.72</v>
      </c>
      <c r="S24" t="n">
        <v>17.37</v>
      </c>
      <c r="T24" t="n">
        <v>3046.77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74.76394296117599</v>
      </c>
      <c r="AB24" t="n">
        <v>102.2953251118183</v>
      </c>
      <c r="AC24" t="n">
        <v>92.53240285556257</v>
      </c>
      <c r="AD24" t="n">
        <v>74763.94296117598</v>
      </c>
      <c r="AE24" t="n">
        <v>102295.3251118183</v>
      </c>
      <c r="AF24" t="n">
        <v>6.489220153675739e-06</v>
      </c>
      <c r="AG24" t="n">
        <v>0.40375</v>
      </c>
      <c r="AH24" t="n">
        <v>92532.40285556257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10.3128</v>
      </c>
      <c r="E25" t="n">
        <v>9.699999999999999</v>
      </c>
      <c r="F25" t="n">
        <v>6.88</v>
      </c>
      <c r="G25" t="n">
        <v>37.55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86.26000000000001</v>
      </c>
      <c r="Q25" t="n">
        <v>204.15</v>
      </c>
      <c r="R25" t="n">
        <v>27.91</v>
      </c>
      <c r="S25" t="n">
        <v>17.37</v>
      </c>
      <c r="T25" t="n">
        <v>3143.24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74.67278299324927</v>
      </c>
      <c r="AB25" t="n">
        <v>102.1705960220071</v>
      </c>
      <c r="AC25" t="n">
        <v>92.4195777350245</v>
      </c>
      <c r="AD25" t="n">
        <v>74672.78299324928</v>
      </c>
      <c r="AE25" t="n">
        <v>102170.5960220071</v>
      </c>
      <c r="AF25" t="n">
        <v>6.485321213376021e-06</v>
      </c>
      <c r="AG25" t="n">
        <v>0.4041666666666666</v>
      </c>
      <c r="AH25" t="n">
        <v>92419.5777350245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10.3699</v>
      </c>
      <c r="E26" t="n">
        <v>9.640000000000001</v>
      </c>
      <c r="F26" t="n">
        <v>6.87</v>
      </c>
      <c r="G26" t="n">
        <v>41.2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85.78</v>
      </c>
      <c r="Q26" t="n">
        <v>204.14</v>
      </c>
      <c r="R26" t="n">
        <v>27.3</v>
      </c>
      <c r="S26" t="n">
        <v>17.37</v>
      </c>
      <c r="T26" t="n">
        <v>2843.36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73.97730842784449</v>
      </c>
      <c r="AB26" t="n">
        <v>101.2190170394484</v>
      </c>
      <c r="AC26" t="n">
        <v>91.55881611501138</v>
      </c>
      <c r="AD26" t="n">
        <v>73977.30842784449</v>
      </c>
      <c r="AE26" t="n">
        <v>101219.0170394484</v>
      </c>
      <c r="AF26" t="n">
        <v>6.521229195813746e-06</v>
      </c>
      <c r="AG26" t="n">
        <v>0.4016666666666667</v>
      </c>
      <c r="AH26" t="n">
        <v>91558.81611501139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10.3705</v>
      </c>
      <c r="E27" t="n">
        <v>9.640000000000001</v>
      </c>
      <c r="F27" t="n">
        <v>6.87</v>
      </c>
      <c r="G27" t="n">
        <v>41.2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85.72</v>
      </c>
      <c r="Q27" t="n">
        <v>204.17</v>
      </c>
      <c r="R27" t="n">
        <v>27.35</v>
      </c>
      <c r="S27" t="n">
        <v>17.37</v>
      </c>
      <c r="T27" t="n">
        <v>2865.42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73.94182322170445</v>
      </c>
      <c r="AB27" t="n">
        <v>101.1704646149108</v>
      </c>
      <c r="AC27" t="n">
        <v>91.5148974657279</v>
      </c>
      <c r="AD27" t="n">
        <v>73941.82322170446</v>
      </c>
      <c r="AE27" t="n">
        <v>101170.4646149108</v>
      </c>
      <c r="AF27" t="n">
        <v>6.521606512616944e-06</v>
      </c>
      <c r="AG27" t="n">
        <v>0.4016666666666667</v>
      </c>
      <c r="AH27" t="n">
        <v>91514.8974657279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10.3654</v>
      </c>
      <c r="E28" t="n">
        <v>9.65</v>
      </c>
      <c r="F28" t="n">
        <v>6.87</v>
      </c>
      <c r="G28" t="n">
        <v>41.23</v>
      </c>
      <c r="H28" t="n">
        <v>0.71</v>
      </c>
      <c r="I28" t="n">
        <v>10</v>
      </c>
      <c r="J28" t="n">
        <v>186.46</v>
      </c>
      <c r="K28" t="n">
        <v>52.44</v>
      </c>
      <c r="L28" t="n">
        <v>7.5</v>
      </c>
      <c r="M28" t="n">
        <v>8</v>
      </c>
      <c r="N28" t="n">
        <v>36.52</v>
      </c>
      <c r="O28" t="n">
        <v>23230.78</v>
      </c>
      <c r="P28" t="n">
        <v>85.65000000000001</v>
      </c>
      <c r="Q28" t="n">
        <v>204.14</v>
      </c>
      <c r="R28" t="n">
        <v>27.4</v>
      </c>
      <c r="S28" t="n">
        <v>17.37</v>
      </c>
      <c r="T28" t="n">
        <v>2891.86</v>
      </c>
      <c r="U28" t="n">
        <v>0.63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73.94308560268902</v>
      </c>
      <c r="AB28" t="n">
        <v>101.1721918602662</v>
      </c>
      <c r="AC28" t="n">
        <v>91.51645986521078</v>
      </c>
      <c r="AD28" t="n">
        <v>73943.08560268903</v>
      </c>
      <c r="AE28" t="n">
        <v>101172.1918602662</v>
      </c>
      <c r="AF28" t="n">
        <v>6.518399319789756e-06</v>
      </c>
      <c r="AG28" t="n">
        <v>0.4020833333333333</v>
      </c>
      <c r="AH28" t="n">
        <v>91516.45986521078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10.4191</v>
      </c>
      <c r="E29" t="n">
        <v>9.6</v>
      </c>
      <c r="F29" t="n">
        <v>6.86</v>
      </c>
      <c r="G29" t="n">
        <v>45.71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85.33</v>
      </c>
      <c r="Q29" t="n">
        <v>204.14</v>
      </c>
      <c r="R29" t="n">
        <v>26.91</v>
      </c>
      <c r="S29" t="n">
        <v>17.37</v>
      </c>
      <c r="T29" t="n">
        <v>2652.45</v>
      </c>
      <c r="U29" t="n">
        <v>0.65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73.36480180722616</v>
      </c>
      <c r="AB29" t="n">
        <v>100.3809584592338</v>
      </c>
      <c r="AC29" t="n">
        <v>90.80074066946965</v>
      </c>
      <c r="AD29" t="n">
        <v>73364.80180722616</v>
      </c>
      <c r="AE29" t="n">
        <v>100380.9584592338</v>
      </c>
      <c r="AF29" t="n">
        <v>6.552169173676024e-06</v>
      </c>
      <c r="AG29" t="n">
        <v>0.4</v>
      </c>
      <c r="AH29" t="n">
        <v>90800.74066946964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10.4251</v>
      </c>
      <c r="E30" t="n">
        <v>9.59</v>
      </c>
      <c r="F30" t="n">
        <v>6.85</v>
      </c>
      <c r="G30" t="n">
        <v>45.68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7</v>
      </c>
      <c r="N30" t="n">
        <v>36.78</v>
      </c>
      <c r="O30" t="n">
        <v>23324.24</v>
      </c>
      <c r="P30" t="n">
        <v>85.40000000000001</v>
      </c>
      <c r="Q30" t="n">
        <v>204.2</v>
      </c>
      <c r="R30" t="n">
        <v>26.86</v>
      </c>
      <c r="S30" t="n">
        <v>17.37</v>
      </c>
      <c r="T30" t="n">
        <v>2629.27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73.32295721504227</v>
      </c>
      <c r="AB30" t="n">
        <v>100.3237048421547</v>
      </c>
      <c r="AC30" t="n">
        <v>90.74895125724858</v>
      </c>
      <c r="AD30" t="n">
        <v>73322.95721504226</v>
      </c>
      <c r="AE30" t="n">
        <v>100323.7048421547</v>
      </c>
      <c r="AF30" t="n">
        <v>6.55594234170801e-06</v>
      </c>
      <c r="AG30" t="n">
        <v>0.3995833333333333</v>
      </c>
      <c r="AH30" t="n">
        <v>90748.95125724858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10.4176</v>
      </c>
      <c r="E31" t="n">
        <v>9.6</v>
      </c>
      <c r="F31" t="n">
        <v>6.86</v>
      </c>
      <c r="G31" t="n">
        <v>45.72</v>
      </c>
      <c r="H31" t="n">
        <v>0.78</v>
      </c>
      <c r="I31" t="n">
        <v>9</v>
      </c>
      <c r="J31" t="n">
        <v>187.6</v>
      </c>
      <c r="K31" t="n">
        <v>52.44</v>
      </c>
      <c r="L31" t="n">
        <v>8.25</v>
      </c>
      <c r="M31" t="n">
        <v>7</v>
      </c>
      <c r="N31" t="n">
        <v>36.9</v>
      </c>
      <c r="O31" t="n">
        <v>23371.04</v>
      </c>
      <c r="P31" t="n">
        <v>85.15000000000001</v>
      </c>
      <c r="Q31" t="n">
        <v>204.14</v>
      </c>
      <c r="R31" t="n">
        <v>27.05</v>
      </c>
      <c r="S31" t="n">
        <v>17.37</v>
      </c>
      <c r="T31" t="n">
        <v>2721.14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73.28064205097152</v>
      </c>
      <c r="AB31" t="n">
        <v>100.2658073678599</v>
      </c>
      <c r="AC31" t="n">
        <v>90.69657943664082</v>
      </c>
      <c r="AD31" t="n">
        <v>73280.64205097152</v>
      </c>
      <c r="AE31" t="n">
        <v>100265.8073678599</v>
      </c>
      <c r="AF31" t="n">
        <v>6.551225881668028e-06</v>
      </c>
      <c r="AG31" t="n">
        <v>0.4</v>
      </c>
      <c r="AH31" t="n">
        <v>90696.57943664082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10.4227</v>
      </c>
      <c r="E32" t="n">
        <v>9.59</v>
      </c>
      <c r="F32" t="n">
        <v>6.85</v>
      </c>
      <c r="G32" t="n">
        <v>45.69</v>
      </c>
      <c r="H32" t="n">
        <v>0.8</v>
      </c>
      <c r="I32" t="n">
        <v>9</v>
      </c>
      <c r="J32" t="n">
        <v>187.98</v>
      </c>
      <c r="K32" t="n">
        <v>52.44</v>
      </c>
      <c r="L32" t="n">
        <v>8.5</v>
      </c>
      <c r="M32" t="n">
        <v>7</v>
      </c>
      <c r="N32" t="n">
        <v>37.03</v>
      </c>
      <c r="O32" t="n">
        <v>23417.88</v>
      </c>
      <c r="P32" t="n">
        <v>84.79000000000001</v>
      </c>
      <c r="Q32" t="n">
        <v>204.22</v>
      </c>
      <c r="R32" t="n">
        <v>26.94</v>
      </c>
      <c r="S32" t="n">
        <v>17.37</v>
      </c>
      <c r="T32" t="n">
        <v>2666.5</v>
      </c>
      <c r="U32" t="n">
        <v>0.64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73.02023433761488</v>
      </c>
      <c r="AB32" t="n">
        <v>99.90950604606796</v>
      </c>
      <c r="AC32" t="n">
        <v>90.37428301292859</v>
      </c>
      <c r="AD32" t="n">
        <v>73020.23433761488</v>
      </c>
      <c r="AE32" t="n">
        <v>99909.50604606797</v>
      </c>
      <c r="AF32" t="n">
        <v>6.554433074495216e-06</v>
      </c>
      <c r="AG32" t="n">
        <v>0.3995833333333333</v>
      </c>
      <c r="AH32" t="n">
        <v>90374.28301292859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10.4969</v>
      </c>
      <c r="E33" t="n">
        <v>9.529999999999999</v>
      </c>
      <c r="F33" t="n">
        <v>6.82</v>
      </c>
      <c r="G33" t="n">
        <v>51.16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84.19</v>
      </c>
      <c r="Q33" t="n">
        <v>204.14</v>
      </c>
      <c r="R33" t="n">
        <v>25.99</v>
      </c>
      <c r="S33" t="n">
        <v>17.37</v>
      </c>
      <c r="T33" t="n">
        <v>2196.49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72.09894959037054</v>
      </c>
      <c r="AB33" t="n">
        <v>98.64896361067437</v>
      </c>
      <c r="AC33" t="n">
        <v>89.23404497838612</v>
      </c>
      <c r="AD33" t="n">
        <v>72098.94959037054</v>
      </c>
      <c r="AE33" t="n">
        <v>98648.96361067437</v>
      </c>
      <c r="AF33" t="n">
        <v>6.601094585824098e-06</v>
      </c>
      <c r="AG33" t="n">
        <v>0.3970833333333333</v>
      </c>
      <c r="AH33" t="n">
        <v>89234.04497838613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10.4972</v>
      </c>
      <c r="E34" t="n">
        <v>9.529999999999999</v>
      </c>
      <c r="F34" t="n">
        <v>6.82</v>
      </c>
      <c r="G34" t="n">
        <v>51.16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6</v>
      </c>
      <c r="N34" t="n">
        <v>37.3</v>
      </c>
      <c r="O34" t="n">
        <v>23511.69</v>
      </c>
      <c r="P34" t="n">
        <v>83.88</v>
      </c>
      <c r="Q34" t="n">
        <v>204.15</v>
      </c>
      <c r="R34" t="n">
        <v>25.88</v>
      </c>
      <c r="S34" t="n">
        <v>17.37</v>
      </c>
      <c r="T34" t="n">
        <v>2141.63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71.93631595447197</v>
      </c>
      <c r="AB34" t="n">
        <v>98.42644109514842</v>
      </c>
      <c r="AC34" t="n">
        <v>89.03275969942959</v>
      </c>
      <c r="AD34" t="n">
        <v>71936.31595447197</v>
      </c>
      <c r="AE34" t="n">
        <v>98426.44109514842</v>
      </c>
      <c r="AF34" t="n">
        <v>6.601283244225697e-06</v>
      </c>
      <c r="AG34" t="n">
        <v>0.3970833333333333</v>
      </c>
      <c r="AH34" t="n">
        <v>89032.75969942959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10.4819</v>
      </c>
      <c r="E35" t="n">
        <v>9.539999999999999</v>
      </c>
      <c r="F35" t="n">
        <v>6.84</v>
      </c>
      <c r="G35" t="n">
        <v>51.26</v>
      </c>
      <c r="H35" t="n">
        <v>0.87</v>
      </c>
      <c r="I35" t="n">
        <v>8</v>
      </c>
      <c r="J35" t="n">
        <v>189.12</v>
      </c>
      <c r="K35" t="n">
        <v>52.44</v>
      </c>
      <c r="L35" t="n">
        <v>9.25</v>
      </c>
      <c r="M35" t="n">
        <v>6</v>
      </c>
      <c r="N35" t="n">
        <v>37.43</v>
      </c>
      <c r="O35" t="n">
        <v>23558.67</v>
      </c>
      <c r="P35" t="n">
        <v>83.89</v>
      </c>
      <c r="Q35" t="n">
        <v>204.15</v>
      </c>
      <c r="R35" t="n">
        <v>26.31</v>
      </c>
      <c r="S35" t="n">
        <v>17.37</v>
      </c>
      <c r="T35" t="n">
        <v>2359.81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72.11299177851976</v>
      </c>
      <c r="AB35" t="n">
        <v>98.66817675199775</v>
      </c>
      <c r="AC35" t="n">
        <v>89.25142444446743</v>
      </c>
      <c r="AD35" t="n">
        <v>72112.99177851976</v>
      </c>
      <c r="AE35" t="n">
        <v>98668.17675199774</v>
      </c>
      <c r="AF35" t="n">
        <v>6.591661665744135e-06</v>
      </c>
      <c r="AG35" t="n">
        <v>0.3975</v>
      </c>
      <c r="AH35" t="n">
        <v>89251.42444446743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10.4874</v>
      </c>
      <c r="E36" t="n">
        <v>9.539999999999999</v>
      </c>
      <c r="F36" t="n">
        <v>6.83</v>
      </c>
      <c r="G36" t="n">
        <v>51.23</v>
      </c>
      <c r="H36" t="n">
        <v>0.89</v>
      </c>
      <c r="I36" t="n">
        <v>8</v>
      </c>
      <c r="J36" t="n">
        <v>189.5</v>
      </c>
      <c r="K36" t="n">
        <v>52.44</v>
      </c>
      <c r="L36" t="n">
        <v>9.5</v>
      </c>
      <c r="M36" t="n">
        <v>6</v>
      </c>
      <c r="N36" t="n">
        <v>37.56</v>
      </c>
      <c r="O36" t="n">
        <v>23605.68</v>
      </c>
      <c r="P36" t="n">
        <v>83.73</v>
      </c>
      <c r="Q36" t="n">
        <v>204.14</v>
      </c>
      <c r="R36" t="n">
        <v>26.11</v>
      </c>
      <c r="S36" t="n">
        <v>17.37</v>
      </c>
      <c r="T36" t="n">
        <v>2256.53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71.95994958294915</v>
      </c>
      <c r="AB36" t="n">
        <v>98.45877766827296</v>
      </c>
      <c r="AC36" t="n">
        <v>89.0620101153998</v>
      </c>
      <c r="AD36" t="n">
        <v>71959.94958294915</v>
      </c>
      <c r="AE36" t="n">
        <v>98458.77766827296</v>
      </c>
      <c r="AF36" t="n">
        <v>6.595120403106787e-06</v>
      </c>
      <c r="AG36" t="n">
        <v>0.3975</v>
      </c>
      <c r="AH36" t="n">
        <v>89062.0101153998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10.4892</v>
      </c>
      <c r="E37" t="n">
        <v>9.529999999999999</v>
      </c>
      <c r="F37" t="n">
        <v>6.83</v>
      </c>
      <c r="G37" t="n">
        <v>51.21</v>
      </c>
      <c r="H37" t="n">
        <v>0.91</v>
      </c>
      <c r="I37" t="n">
        <v>8</v>
      </c>
      <c r="J37" t="n">
        <v>189.88</v>
      </c>
      <c r="K37" t="n">
        <v>52.44</v>
      </c>
      <c r="L37" t="n">
        <v>9.75</v>
      </c>
      <c r="M37" t="n">
        <v>6</v>
      </c>
      <c r="N37" t="n">
        <v>37.69</v>
      </c>
      <c r="O37" t="n">
        <v>23652.75</v>
      </c>
      <c r="P37" t="n">
        <v>83.29000000000001</v>
      </c>
      <c r="Q37" t="n">
        <v>204.14</v>
      </c>
      <c r="R37" t="n">
        <v>26.15</v>
      </c>
      <c r="S37" t="n">
        <v>17.37</v>
      </c>
      <c r="T37" t="n">
        <v>2277.5</v>
      </c>
      <c r="U37" t="n">
        <v>0.66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71.71613185698729</v>
      </c>
      <c r="AB37" t="n">
        <v>98.12517549913319</v>
      </c>
      <c r="AC37" t="n">
        <v>88.76024646906907</v>
      </c>
      <c r="AD37" t="n">
        <v>71716.13185698728</v>
      </c>
      <c r="AE37" t="n">
        <v>98125.1754991332</v>
      </c>
      <c r="AF37" t="n">
        <v>6.596252353516384e-06</v>
      </c>
      <c r="AG37" t="n">
        <v>0.3970833333333333</v>
      </c>
      <c r="AH37" t="n">
        <v>88760.24646906907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10.5584</v>
      </c>
      <c r="E38" t="n">
        <v>9.470000000000001</v>
      </c>
      <c r="F38" t="n">
        <v>6.8</v>
      </c>
      <c r="G38" t="n">
        <v>58.3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5</v>
      </c>
      <c r="N38" t="n">
        <v>37.82</v>
      </c>
      <c r="O38" t="n">
        <v>23699.85</v>
      </c>
      <c r="P38" t="n">
        <v>82.86</v>
      </c>
      <c r="Q38" t="n">
        <v>204.16</v>
      </c>
      <c r="R38" t="n">
        <v>25.26</v>
      </c>
      <c r="S38" t="n">
        <v>17.37</v>
      </c>
      <c r="T38" t="n">
        <v>1838.02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70.9283791590434</v>
      </c>
      <c r="AB38" t="n">
        <v>97.04733750461065</v>
      </c>
      <c r="AC38" t="n">
        <v>87.78527581998826</v>
      </c>
      <c r="AD38" t="n">
        <v>70928.3791590434</v>
      </c>
      <c r="AE38" t="n">
        <v>97047.33750461065</v>
      </c>
      <c r="AF38" t="n">
        <v>6.639769558151946e-06</v>
      </c>
      <c r="AG38" t="n">
        <v>0.3945833333333333</v>
      </c>
      <c r="AH38" t="n">
        <v>87785.27581998825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10.5513</v>
      </c>
      <c r="E39" t="n">
        <v>9.48</v>
      </c>
      <c r="F39" t="n">
        <v>6.81</v>
      </c>
      <c r="G39" t="n">
        <v>58.35</v>
      </c>
      <c r="H39" t="n">
        <v>0.95</v>
      </c>
      <c r="I39" t="n">
        <v>7</v>
      </c>
      <c r="J39" t="n">
        <v>190.65</v>
      </c>
      <c r="K39" t="n">
        <v>52.44</v>
      </c>
      <c r="L39" t="n">
        <v>10.25</v>
      </c>
      <c r="M39" t="n">
        <v>5</v>
      </c>
      <c r="N39" t="n">
        <v>37.95</v>
      </c>
      <c r="O39" t="n">
        <v>23747</v>
      </c>
      <c r="P39" t="n">
        <v>83.04000000000001</v>
      </c>
      <c r="Q39" t="n">
        <v>204.14</v>
      </c>
      <c r="R39" t="n">
        <v>25.47</v>
      </c>
      <c r="S39" t="n">
        <v>17.37</v>
      </c>
      <c r="T39" t="n">
        <v>1940.3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71.10425285046533</v>
      </c>
      <c r="AB39" t="n">
        <v>97.28797564821367</v>
      </c>
      <c r="AC39" t="n">
        <v>88.00294779690365</v>
      </c>
      <c r="AD39" t="n">
        <v>71104.25285046533</v>
      </c>
      <c r="AE39" t="n">
        <v>97287.97564821367</v>
      </c>
      <c r="AF39" t="n">
        <v>6.635304642647429e-06</v>
      </c>
      <c r="AG39" t="n">
        <v>0.395</v>
      </c>
      <c r="AH39" t="n">
        <v>88002.94779690365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10.5519</v>
      </c>
      <c r="E40" t="n">
        <v>9.48</v>
      </c>
      <c r="F40" t="n">
        <v>6.81</v>
      </c>
      <c r="G40" t="n">
        <v>58.35</v>
      </c>
      <c r="H40" t="n">
        <v>0.98</v>
      </c>
      <c r="I40" t="n">
        <v>7</v>
      </c>
      <c r="J40" t="n">
        <v>191.03</v>
      </c>
      <c r="K40" t="n">
        <v>52.44</v>
      </c>
      <c r="L40" t="n">
        <v>10.5</v>
      </c>
      <c r="M40" t="n">
        <v>5</v>
      </c>
      <c r="N40" t="n">
        <v>38.09</v>
      </c>
      <c r="O40" t="n">
        <v>23794.2</v>
      </c>
      <c r="P40" t="n">
        <v>83.04000000000001</v>
      </c>
      <c r="Q40" t="n">
        <v>204.14</v>
      </c>
      <c r="R40" t="n">
        <v>25.53</v>
      </c>
      <c r="S40" t="n">
        <v>17.37</v>
      </c>
      <c r="T40" t="n">
        <v>1973.94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71.10048134786949</v>
      </c>
      <c r="AB40" t="n">
        <v>97.2828153119751</v>
      </c>
      <c r="AC40" t="n">
        <v>87.99827995591311</v>
      </c>
      <c r="AD40" t="n">
        <v>71100.48134786949</v>
      </c>
      <c r="AE40" t="n">
        <v>97282.81531197509</v>
      </c>
      <c r="AF40" t="n">
        <v>6.635681959450628e-06</v>
      </c>
      <c r="AG40" t="n">
        <v>0.395</v>
      </c>
      <c r="AH40" t="n">
        <v>87998.27995591311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10.5461</v>
      </c>
      <c r="E41" t="n">
        <v>9.48</v>
      </c>
      <c r="F41" t="n">
        <v>6.81</v>
      </c>
      <c r="G41" t="n">
        <v>58.4</v>
      </c>
      <c r="H41" t="n">
        <v>1</v>
      </c>
      <c r="I41" t="n">
        <v>7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82.98999999999999</v>
      </c>
      <c r="Q41" t="n">
        <v>204.14</v>
      </c>
      <c r="R41" t="n">
        <v>25.55</v>
      </c>
      <c r="S41" t="n">
        <v>17.37</v>
      </c>
      <c r="T41" t="n">
        <v>1983.89</v>
      </c>
      <c r="U41" t="n">
        <v>0.68</v>
      </c>
      <c r="V41" t="n">
        <v>0.75</v>
      </c>
      <c r="W41" t="n">
        <v>1.15</v>
      </c>
      <c r="X41" t="n">
        <v>0.12</v>
      </c>
      <c r="Y41" t="n">
        <v>1</v>
      </c>
      <c r="Z41" t="n">
        <v>10</v>
      </c>
      <c r="AA41" t="n">
        <v>71.111156372122</v>
      </c>
      <c r="AB41" t="n">
        <v>97.29742135110619</v>
      </c>
      <c r="AC41" t="n">
        <v>88.01149201516925</v>
      </c>
      <c r="AD41" t="n">
        <v>71111.156372122</v>
      </c>
      <c r="AE41" t="n">
        <v>97297.4213511062</v>
      </c>
      <c r="AF41" t="n">
        <v>6.632034563686376e-06</v>
      </c>
      <c r="AG41" t="n">
        <v>0.395</v>
      </c>
      <c r="AH41" t="n">
        <v>88011.49201516925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10.5504</v>
      </c>
      <c r="E42" t="n">
        <v>9.48</v>
      </c>
      <c r="F42" t="n">
        <v>6.81</v>
      </c>
      <c r="G42" t="n">
        <v>58.36</v>
      </c>
      <c r="H42" t="n">
        <v>1.02</v>
      </c>
      <c r="I42" t="n">
        <v>7</v>
      </c>
      <c r="J42" t="n">
        <v>191.79</v>
      </c>
      <c r="K42" t="n">
        <v>52.44</v>
      </c>
      <c r="L42" t="n">
        <v>11</v>
      </c>
      <c r="M42" t="n">
        <v>5</v>
      </c>
      <c r="N42" t="n">
        <v>38.35</v>
      </c>
      <c r="O42" t="n">
        <v>23888.73</v>
      </c>
      <c r="P42" t="n">
        <v>82.65000000000001</v>
      </c>
      <c r="Q42" t="n">
        <v>204.17</v>
      </c>
      <c r="R42" t="n">
        <v>25.65</v>
      </c>
      <c r="S42" t="n">
        <v>17.37</v>
      </c>
      <c r="T42" t="n">
        <v>2030.84</v>
      </c>
      <c r="U42" t="n">
        <v>0.68</v>
      </c>
      <c r="V42" t="n">
        <v>0.75</v>
      </c>
      <c r="W42" t="n">
        <v>1.14</v>
      </c>
      <c r="X42" t="n">
        <v>0.12</v>
      </c>
      <c r="Y42" t="n">
        <v>1</v>
      </c>
      <c r="Z42" t="n">
        <v>10</v>
      </c>
      <c r="AA42" t="n">
        <v>70.90874660769238</v>
      </c>
      <c r="AB42" t="n">
        <v>97.02047538172516</v>
      </c>
      <c r="AC42" t="n">
        <v>87.76097738040974</v>
      </c>
      <c r="AD42" t="n">
        <v>70908.74660769237</v>
      </c>
      <c r="AE42" t="n">
        <v>97020.47538172516</v>
      </c>
      <c r="AF42" t="n">
        <v>6.634738667442631e-06</v>
      </c>
      <c r="AG42" t="n">
        <v>0.395</v>
      </c>
      <c r="AH42" t="n">
        <v>87760.97738040973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10.5436</v>
      </c>
      <c r="E43" t="n">
        <v>9.48</v>
      </c>
      <c r="F43" t="n">
        <v>6.82</v>
      </c>
      <c r="G43" t="n">
        <v>58.41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82.34999999999999</v>
      </c>
      <c r="Q43" t="n">
        <v>204.15</v>
      </c>
      <c r="R43" t="n">
        <v>25.74</v>
      </c>
      <c r="S43" t="n">
        <v>17.37</v>
      </c>
      <c r="T43" t="n">
        <v>2075.34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70.83108760404954</v>
      </c>
      <c r="AB43" t="n">
        <v>96.91421890686763</v>
      </c>
      <c r="AC43" t="n">
        <v>87.66486187438069</v>
      </c>
      <c r="AD43" t="n">
        <v>70831.08760404955</v>
      </c>
      <c r="AE43" t="n">
        <v>96914.21890686764</v>
      </c>
      <c r="AF43" t="n">
        <v>6.630462410339715e-06</v>
      </c>
      <c r="AG43" t="n">
        <v>0.395</v>
      </c>
      <c r="AH43" t="n">
        <v>87664.86187438069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10.547</v>
      </c>
      <c r="E44" t="n">
        <v>9.48</v>
      </c>
      <c r="F44" t="n">
        <v>6.81</v>
      </c>
      <c r="G44" t="n">
        <v>58.39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81.98999999999999</v>
      </c>
      <c r="Q44" t="n">
        <v>204.14</v>
      </c>
      <c r="R44" t="n">
        <v>25.58</v>
      </c>
      <c r="S44" t="n">
        <v>17.37</v>
      </c>
      <c r="T44" t="n">
        <v>1998.07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70.5895237223173</v>
      </c>
      <c r="AB44" t="n">
        <v>96.58370054683542</v>
      </c>
      <c r="AC44" t="n">
        <v>87.3658877227444</v>
      </c>
      <c r="AD44" t="n">
        <v>70589.5237223173</v>
      </c>
      <c r="AE44" t="n">
        <v>96583.70054683542</v>
      </c>
      <c r="AF44" t="n">
        <v>6.632600538891173e-06</v>
      </c>
      <c r="AG44" t="n">
        <v>0.395</v>
      </c>
      <c r="AH44" t="n">
        <v>87365.8877227444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10.6145</v>
      </c>
      <c r="E45" t="n">
        <v>9.42</v>
      </c>
      <c r="F45" t="n">
        <v>6.79</v>
      </c>
      <c r="G45" t="n">
        <v>67.87</v>
      </c>
      <c r="H45" t="n">
        <v>1.08</v>
      </c>
      <c r="I45" t="n">
        <v>6</v>
      </c>
      <c r="J45" t="n">
        <v>192.95</v>
      </c>
      <c r="K45" t="n">
        <v>52.44</v>
      </c>
      <c r="L45" t="n">
        <v>11.75</v>
      </c>
      <c r="M45" t="n">
        <v>4</v>
      </c>
      <c r="N45" t="n">
        <v>38.75</v>
      </c>
      <c r="O45" t="n">
        <v>24030.86</v>
      </c>
      <c r="P45" t="n">
        <v>81.38</v>
      </c>
      <c r="Q45" t="n">
        <v>204.14</v>
      </c>
      <c r="R45" t="n">
        <v>24.74</v>
      </c>
      <c r="S45" t="n">
        <v>17.37</v>
      </c>
      <c r="T45" t="n">
        <v>1581.18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69.76557786801612</v>
      </c>
      <c r="AB45" t="n">
        <v>95.45634147905547</v>
      </c>
      <c r="AC45" t="n">
        <v>86.34612222213462</v>
      </c>
      <c r="AD45" t="n">
        <v>69765.57786801612</v>
      </c>
      <c r="AE45" t="n">
        <v>95456.34147905547</v>
      </c>
      <c r="AF45" t="n">
        <v>6.675048679251006e-06</v>
      </c>
      <c r="AG45" t="n">
        <v>0.3925</v>
      </c>
      <c r="AH45" t="n">
        <v>86346.12222213463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10.612</v>
      </c>
      <c r="E46" t="n">
        <v>9.42</v>
      </c>
      <c r="F46" t="n">
        <v>6.79</v>
      </c>
      <c r="G46" t="n">
        <v>67.89</v>
      </c>
      <c r="H46" t="n">
        <v>1.1</v>
      </c>
      <c r="I46" t="n">
        <v>6</v>
      </c>
      <c r="J46" t="n">
        <v>193.33</v>
      </c>
      <c r="K46" t="n">
        <v>52.44</v>
      </c>
      <c r="L46" t="n">
        <v>12</v>
      </c>
      <c r="M46" t="n">
        <v>4</v>
      </c>
      <c r="N46" t="n">
        <v>38.89</v>
      </c>
      <c r="O46" t="n">
        <v>24078.33</v>
      </c>
      <c r="P46" t="n">
        <v>81.39</v>
      </c>
      <c r="Q46" t="n">
        <v>204.14</v>
      </c>
      <c r="R46" t="n">
        <v>24.85</v>
      </c>
      <c r="S46" t="n">
        <v>17.37</v>
      </c>
      <c r="T46" t="n">
        <v>1635.85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69.78602188758568</v>
      </c>
      <c r="AB46" t="n">
        <v>95.48431388855703</v>
      </c>
      <c r="AC46" t="n">
        <v>86.37142498413289</v>
      </c>
      <c r="AD46" t="n">
        <v>69786.02188758568</v>
      </c>
      <c r="AE46" t="n">
        <v>95484.31388855702</v>
      </c>
      <c r="AF46" t="n">
        <v>6.673476525904346e-06</v>
      </c>
      <c r="AG46" t="n">
        <v>0.3925</v>
      </c>
      <c r="AH46" t="n">
        <v>86371.42498413289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10.6132</v>
      </c>
      <c r="E47" t="n">
        <v>9.42</v>
      </c>
      <c r="F47" t="n">
        <v>6.79</v>
      </c>
      <c r="G47" t="n">
        <v>67.88</v>
      </c>
      <c r="H47" t="n">
        <v>1.12</v>
      </c>
      <c r="I47" t="n">
        <v>6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81.5</v>
      </c>
      <c r="Q47" t="n">
        <v>204.14</v>
      </c>
      <c r="R47" t="n">
        <v>24.82</v>
      </c>
      <c r="S47" t="n">
        <v>17.37</v>
      </c>
      <c r="T47" t="n">
        <v>1620.31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69.83507169174848</v>
      </c>
      <c r="AB47" t="n">
        <v>95.55142599453717</v>
      </c>
      <c r="AC47" t="n">
        <v>86.43213200491074</v>
      </c>
      <c r="AD47" t="n">
        <v>69835.07169174848</v>
      </c>
      <c r="AE47" t="n">
        <v>95551.42599453717</v>
      </c>
      <c r="AF47" t="n">
        <v>6.674231159510743e-06</v>
      </c>
      <c r="AG47" t="n">
        <v>0.3925</v>
      </c>
      <c r="AH47" t="n">
        <v>86432.13200491075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10.6129</v>
      </c>
      <c r="E48" t="n">
        <v>9.42</v>
      </c>
      <c r="F48" t="n">
        <v>6.79</v>
      </c>
      <c r="G48" t="n">
        <v>67.89</v>
      </c>
      <c r="H48" t="n">
        <v>1.14</v>
      </c>
      <c r="I48" t="n">
        <v>6</v>
      </c>
      <c r="J48" t="n">
        <v>194.1</v>
      </c>
      <c r="K48" t="n">
        <v>52.44</v>
      </c>
      <c r="L48" t="n">
        <v>12.5</v>
      </c>
      <c r="M48" t="n">
        <v>4</v>
      </c>
      <c r="N48" t="n">
        <v>39.16</v>
      </c>
      <c r="O48" t="n">
        <v>24173.41</v>
      </c>
      <c r="P48" t="n">
        <v>81.44</v>
      </c>
      <c r="Q48" t="n">
        <v>204.14</v>
      </c>
      <c r="R48" t="n">
        <v>24.95</v>
      </c>
      <c r="S48" t="n">
        <v>17.37</v>
      </c>
      <c r="T48" t="n">
        <v>1687.25</v>
      </c>
      <c r="U48" t="n">
        <v>0.7</v>
      </c>
      <c r="V48" t="n">
        <v>0.75</v>
      </c>
      <c r="W48" t="n">
        <v>1.14</v>
      </c>
      <c r="X48" t="n">
        <v>0.1</v>
      </c>
      <c r="Y48" t="n">
        <v>1</v>
      </c>
      <c r="Z48" t="n">
        <v>10</v>
      </c>
      <c r="AA48" t="n">
        <v>69.80614531122384</v>
      </c>
      <c r="AB48" t="n">
        <v>95.51184764456156</v>
      </c>
      <c r="AC48" t="n">
        <v>86.3963309571082</v>
      </c>
      <c r="AD48" t="n">
        <v>69806.14531122384</v>
      </c>
      <c r="AE48" t="n">
        <v>95511.84764456155</v>
      </c>
      <c r="AF48" t="n">
        <v>6.674042501109143e-06</v>
      </c>
      <c r="AG48" t="n">
        <v>0.3925</v>
      </c>
      <c r="AH48" t="n">
        <v>86396.33095710821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10.6217</v>
      </c>
      <c r="E49" t="n">
        <v>9.41</v>
      </c>
      <c r="F49" t="n">
        <v>6.78</v>
      </c>
      <c r="G49" t="n">
        <v>67.81</v>
      </c>
      <c r="H49" t="n">
        <v>1.16</v>
      </c>
      <c r="I49" t="n">
        <v>6</v>
      </c>
      <c r="J49" t="n">
        <v>194.49</v>
      </c>
      <c r="K49" t="n">
        <v>52.44</v>
      </c>
      <c r="L49" t="n">
        <v>12.75</v>
      </c>
      <c r="M49" t="n">
        <v>4</v>
      </c>
      <c r="N49" t="n">
        <v>39.3</v>
      </c>
      <c r="O49" t="n">
        <v>24221.02</v>
      </c>
      <c r="P49" t="n">
        <v>81.09999999999999</v>
      </c>
      <c r="Q49" t="n">
        <v>204.15</v>
      </c>
      <c r="R49" t="n">
        <v>24.61</v>
      </c>
      <c r="S49" t="n">
        <v>17.37</v>
      </c>
      <c r="T49" t="n">
        <v>1516.29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69.53976067917718</v>
      </c>
      <c r="AB49" t="n">
        <v>95.14736843893492</v>
      </c>
      <c r="AC49" t="n">
        <v>86.0666371353167</v>
      </c>
      <c r="AD49" t="n">
        <v>69539.76067917718</v>
      </c>
      <c r="AE49" t="n">
        <v>95147.36843893492</v>
      </c>
      <c r="AF49" t="n">
        <v>6.679576480889389e-06</v>
      </c>
      <c r="AG49" t="n">
        <v>0.3920833333333333</v>
      </c>
      <c r="AH49" t="n">
        <v>86066.63713531669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10.6201</v>
      </c>
      <c r="E50" t="n">
        <v>9.42</v>
      </c>
      <c r="F50" t="n">
        <v>6.78</v>
      </c>
      <c r="G50" t="n">
        <v>67.81999999999999</v>
      </c>
      <c r="H50" t="n">
        <v>1.18</v>
      </c>
      <c r="I50" t="n">
        <v>6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80.83</v>
      </c>
      <c r="Q50" t="n">
        <v>204.14</v>
      </c>
      <c r="R50" t="n">
        <v>24.75</v>
      </c>
      <c r="S50" t="n">
        <v>17.37</v>
      </c>
      <c r="T50" t="n">
        <v>1588.22</v>
      </c>
      <c r="U50" t="n">
        <v>0.7</v>
      </c>
      <c r="V50" t="n">
        <v>0.75</v>
      </c>
      <c r="W50" t="n">
        <v>1.14</v>
      </c>
      <c r="X50" t="n">
        <v>0.09</v>
      </c>
      <c r="Y50" t="n">
        <v>1</v>
      </c>
      <c r="Z50" t="n">
        <v>10</v>
      </c>
      <c r="AA50" t="n">
        <v>69.41518248465547</v>
      </c>
      <c r="AB50" t="n">
        <v>94.97691505718835</v>
      </c>
      <c r="AC50" t="n">
        <v>85.91245158509115</v>
      </c>
      <c r="AD50" t="n">
        <v>69415.18248465548</v>
      </c>
      <c r="AE50" t="n">
        <v>94976.91505718835</v>
      </c>
      <c r="AF50" t="n">
        <v>6.678570302747525e-06</v>
      </c>
      <c r="AG50" t="n">
        <v>0.3925</v>
      </c>
      <c r="AH50" t="n">
        <v>85912.45158509114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10.6082</v>
      </c>
      <c r="E51" t="n">
        <v>9.43</v>
      </c>
      <c r="F51" t="n">
        <v>6.79</v>
      </c>
      <c r="G51" t="n">
        <v>67.93000000000001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4</v>
      </c>
      <c r="N51" t="n">
        <v>39.57</v>
      </c>
      <c r="O51" t="n">
        <v>24316.37</v>
      </c>
      <c r="P51" t="n">
        <v>80.73999999999999</v>
      </c>
      <c r="Q51" t="n">
        <v>204.14</v>
      </c>
      <c r="R51" t="n">
        <v>25.06</v>
      </c>
      <c r="S51" t="n">
        <v>17.37</v>
      </c>
      <c r="T51" t="n">
        <v>1742.06</v>
      </c>
      <c r="U51" t="n">
        <v>0.6899999999999999</v>
      </c>
      <c r="V51" t="n">
        <v>0.75</v>
      </c>
      <c r="W51" t="n">
        <v>1.14</v>
      </c>
      <c r="X51" t="n">
        <v>0.1</v>
      </c>
      <c r="Y51" t="n">
        <v>1</v>
      </c>
      <c r="Z51" t="n">
        <v>10</v>
      </c>
      <c r="AA51" t="n">
        <v>69.47988476096538</v>
      </c>
      <c r="AB51" t="n">
        <v>95.06544356609851</v>
      </c>
      <c r="AC51" t="n">
        <v>85.99253105736148</v>
      </c>
      <c r="AD51" t="n">
        <v>69479.88476096537</v>
      </c>
      <c r="AE51" t="n">
        <v>95065.4435660985</v>
      </c>
      <c r="AF51" t="n">
        <v>6.671086852817422e-06</v>
      </c>
      <c r="AG51" t="n">
        <v>0.3929166666666666</v>
      </c>
      <c r="AH51" t="n">
        <v>85992.53105736147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10.6113</v>
      </c>
      <c r="E52" t="n">
        <v>9.42</v>
      </c>
      <c r="F52" t="n">
        <v>6.79</v>
      </c>
      <c r="G52" t="n">
        <v>67.90000000000001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4</v>
      </c>
      <c r="N52" t="n">
        <v>39.71</v>
      </c>
      <c r="O52" t="n">
        <v>24364.12</v>
      </c>
      <c r="P52" t="n">
        <v>80.31</v>
      </c>
      <c r="Q52" t="n">
        <v>204.14</v>
      </c>
      <c r="R52" t="n">
        <v>24.89</v>
      </c>
      <c r="S52" t="n">
        <v>17.37</v>
      </c>
      <c r="T52" t="n">
        <v>1659.16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69.23643871836978</v>
      </c>
      <c r="AB52" t="n">
        <v>94.73234995053795</v>
      </c>
      <c r="AC52" t="n">
        <v>85.69122742897011</v>
      </c>
      <c r="AD52" t="n">
        <v>69236.43871836978</v>
      </c>
      <c r="AE52" t="n">
        <v>94732.34995053796</v>
      </c>
      <c r="AF52" t="n">
        <v>6.67303632296728e-06</v>
      </c>
      <c r="AG52" t="n">
        <v>0.3925</v>
      </c>
      <c r="AH52" t="n">
        <v>85691.2274289701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10.6157</v>
      </c>
      <c r="E53" t="n">
        <v>9.42</v>
      </c>
      <c r="F53" t="n">
        <v>6.79</v>
      </c>
      <c r="G53" t="n">
        <v>67.86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4</v>
      </c>
      <c r="N53" t="n">
        <v>39.84</v>
      </c>
      <c r="O53" t="n">
        <v>24411.91</v>
      </c>
      <c r="P53" t="n">
        <v>80.34999999999999</v>
      </c>
      <c r="Q53" t="n">
        <v>204.14</v>
      </c>
      <c r="R53" t="n">
        <v>24.79</v>
      </c>
      <c r="S53" t="n">
        <v>17.37</v>
      </c>
      <c r="T53" t="n">
        <v>1606.25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69.23021676587791</v>
      </c>
      <c r="AB53" t="n">
        <v>94.72383680064543</v>
      </c>
      <c r="AC53" t="n">
        <v>85.68352676215501</v>
      </c>
      <c r="AD53" t="n">
        <v>69230.21676587791</v>
      </c>
      <c r="AE53" t="n">
        <v>94723.83680064543</v>
      </c>
      <c r="AF53" t="n">
        <v>6.675803312857403e-06</v>
      </c>
      <c r="AG53" t="n">
        <v>0.3925</v>
      </c>
      <c r="AH53" t="n">
        <v>85683.52676215502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10.6082</v>
      </c>
      <c r="E54" t="n">
        <v>9.43</v>
      </c>
      <c r="F54" t="n">
        <v>6.79</v>
      </c>
      <c r="G54" t="n">
        <v>67.93000000000001</v>
      </c>
      <c r="H54" t="n">
        <v>1.27</v>
      </c>
      <c r="I54" t="n">
        <v>6</v>
      </c>
      <c r="J54" t="n">
        <v>196.42</v>
      </c>
      <c r="K54" t="n">
        <v>52.44</v>
      </c>
      <c r="L54" t="n">
        <v>14</v>
      </c>
      <c r="M54" t="n">
        <v>4</v>
      </c>
      <c r="N54" t="n">
        <v>39.98</v>
      </c>
      <c r="O54" t="n">
        <v>24459.75</v>
      </c>
      <c r="P54" t="n">
        <v>79.79000000000001</v>
      </c>
      <c r="Q54" t="n">
        <v>204.15</v>
      </c>
      <c r="R54" t="n">
        <v>25.08</v>
      </c>
      <c r="S54" t="n">
        <v>17.37</v>
      </c>
      <c r="T54" t="n">
        <v>1753.13</v>
      </c>
      <c r="U54" t="n">
        <v>0.6899999999999999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68.99253906248586</v>
      </c>
      <c r="AB54" t="n">
        <v>94.39863568126434</v>
      </c>
      <c r="AC54" t="n">
        <v>85.38936238118492</v>
      </c>
      <c r="AD54" t="n">
        <v>68992.53906248586</v>
      </c>
      <c r="AE54" t="n">
        <v>94398.63568126434</v>
      </c>
      <c r="AF54" t="n">
        <v>6.671086852817422e-06</v>
      </c>
      <c r="AG54" t="n">
        <v>0.3929166666666666</v>
      </c>
      <c r="AH54" t="n">
        <v>85389.36238118492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10.672</v>
      </c>
      <c r="E55" t="n">
        <v>9.369999999999999</v>
      </c>
      <c r="F55" t="n">
        <v>6.77</v>
      </c>
      <c r="G55" t="n">
        <v>81.26000000000001</v>
      </c>
      <c r="H55" t="n">
        <v>1.29</v>
      </c>
      <c r="I55" t="n">
        <v>5</v>
      </c>
      <c r="J55" t="n">
        <v>196.81</v>
      </c>
      <c r="K55" t="n">
        <v>52.44</v>
      </c>
      <c r="L55" t="n">
        <v>14.25</v>
      </c>
      <c r="M55" t="n">
        <v>3</v>
      </c>
      <c r="N55" t="n">
        <v>40.12</v>
      </c>
      <c r="O55" t="n">
        <v>24507.64</v>
      </c>
      <c r="P55" t="n">
        <v>79.04000000000001</v>
      </c>
      <c r="Q55" t="n">
        <v>204.14</v>
      </c>
      <c r="R55" t="n">
        <v>24.35</v>
      </c>
      <c r="S55" t="n">
        <v>17.37</v>
      </c>
      <c r="T55" t="n">
        <v>1390.56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68.13375740542267</v>
      </c>
      <c r="AB55" t="n">
        <v>93.22361273129829</v>
      </c>
      <c r="AC55" t="n">
        <v>84.3264819724082</v>
      </c>
      <c r="AD55" t="n">
        <v>68133.75740542267</v>
      </c>
      <c r="AE55" t="n">
        <v>93223.61273129829</v>
      </c>
      <c r="AF55" t="n">
        <v>6.711208206224197e-06</v>
      </c>
      <c r="AG55" t="n">
        <v>0.3904166666666666</v>
      </c>
      <c r="AH55" t="n">
        <v>84326.4819724082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10.667</v>
      </c>
      <c r="E56" t="n">
        <v>9.369999999999999</v>
      </c>
      <c r="F56" t="n">
        <v>6.78</v>
      </c>
      <c r="G56" t="n">
        <v>81.31999999999999</v>
      </c>
      <c r="H56" t="n">
        <v>1.31</v>
      </c>
      <c r="I56" t="n">
        <v>5</v>
      </c>
      <c r="J56" t="n">
        <v>197.2</v>
      </c>
      <c r="K56" t="n">
        <v>52.44</v>
      </c>
      <c r="L56" t="n">
        <v>14.5</v>
      </c>
      <c r="M56" t="n">
        <v>3</v>
      </c>
      <c r="N56" t="n">
        <v>40.26</v>
      </c>
      <c r="O56" t="n">
        <v>24555.57</v>
      </c>
      <c r="P56" t="n">
        <v>79.42</v>
      </c>
      <c r="Q56" t="n">
        <v>204.14</v>
      </c>
      <c r="R56" t="n">
        <v>24.59</v>
      </c>
      <c r="S56" t="n">
        <v>17.37</v>
      </c>
      <c r="T56" t="n">
        <v>1514.21</v>
      </c>
      <c r="U56" t="n">
        <v>0.71</v>
      </c>
      <c r="V56" t="n">
        <v>0.75</v>
      </c>
      <c r="W56" t="n">
        <v>1.14</v>
      </c>
      <c r="X56" t="n">
        <v>0.09</v>
      </c>
      <c r="Y56" t="n">
        <v>1</v>
      </c>
      <c r="Z56" t="n">
        <v>10</v>
      </c>
      <c r="AA56" t="n">
        <v>68.39147134003915</v>
      </c>
      <c r="AB56" t="n">
        <v>93.57622830617676</v>
      </c>
      <c r="AC56" t="n">
        <v>84.64544441171944</v>
      </c>
      <c r="AD56" t="n">
        <v>68391.47134003915</v>
      </c>
      <c r="AE56" t="n">
        <v>93576.22830617675</v>
      </c>
      <c r="AF56" t="n">
        <v>6.708063899530876e-06</v>
      </c>
      <c r="AG56" t="n">
        <v>0.3904166666666666</v>
      </c>
      <c r="AH56" t="n">
        <v>84645.44441171944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10.673</v>
      </c>
      <c r="E57" t="n">
        <v>9.369999999999999</v>
      </c>
      <c r="F57" t="n">
        <v>6.77</v>
      </c>
      <c r="G57" t="n">
        <v>81.25</v>
      </c>
      <c r="H57" t="n">
        <v>1.33</v>
      </c>
      <c r="I57" t="n">
        <v>5</v>
      </c>
      <c r="J57" t="n">
        <v>197.59</v>
      </c>
      <c r="K57" t="n">
        <v>52.44</v>
      </c>
      <c r="L57" t="n">
        <v>14.75</v>
      </c>
      <c r="M57" t="n">
        <v>3</v>
      </c>
      <c r="N57" t="n">
        <v>40.4</v>
      </c>
      <c r="O57" t="n">
        <v>24603.55</v>
      </c>
      <c r="P57" t="n">
        <v>79.39</v>
      </c>
      <c r="Q57" t="n">
        <v>204.14</v>
      </c>
      <c r="R57" t="n">
        <v>24.36</v>
      </c>
      <c r="S57" t="n">
        <v>17.37</v>
      </c>
      <c r="T57" t="n">
        <v>1396.14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68.30627537679082</v>
      </c>
      <c r="AB57" t="n">
        <v>93.45965943067984</v>
      </c>
      <c r="AC57" t="n">
        <v>84.54000070609446</v>
      </c>
      <c r="AD57" t="n">
        <v>68306.27537679083</v>
      </c>
      <c r="AE57" t="n">
        <v>93459.65943067984</v>
      </c>
      <c r="AF57" t="n">
        <v>6.711837067562861e-06</v>
      </c>
      <c r="AG57" t="n">
        <v>0.3904166666666666</v>
      </c>
      <c r="AH57" t="n">
        <v>84540.00070609446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10.6679</v>
      </c>
      <c r="E58" t="n">
        <v>9.369999999999999</v>
      </c>
      <c r="F58" t="n">
        <v>6.78</v>
      </c>
      <c r="G58" t="n">
        <v>81.31</v>
      </c>
      <c r="H58" t="n">
        <v>1.35</v>
      </c>
      <c r="I58" t="n">
        <v>5</v>
      </c>
      <c r="J58" t="n">
        <v>197.98</v>
      </c>
      <c r="K58" t="n">
        <v>52.44</v>
      </c>
      <c r="L58" t="n">
        <v>15</v>
      </c>
      <c r="M58" t="n">
        <v>3</v>
      </c>
      <c r="N58" t="n">
        <v>40.54</v>
      </c>
      <c r="O58" t="n">
        <v>24651.58</v>
      </c>
      <c r="P58" t="n">
        <v>79.67</v>
      </c>
      <c r="Q58" t="n">
        <v>204.15</v>
      </c>
      <c r="R58" t="n">
        <v>24.48</v>
      </c>
      <c r="S58" t="n">
        <v>17.37</v>
      </c>
      <c r="T58" t="n">
        <v>1458.04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68.51363189911618</v>
      </c>
      <c r="AB58" t="n">
        <v>93.74337377244936</v>
      </c>
      <c r="AC58" t="n">
        <v>84.79663774928117</v>
      </c>
      <c r="AD58" t="n">
        <v>68513.63189911618</v>
      </c>
      <c r="AE58" t="n">
        <v>93743.37377244935</v>
      </c>
      <c r="AF58" t="n">
        <v>6.708629874735673e-06</v>
      </c>
      <c r="AG58" t="n">
        <v>0.3904166666666666</v>
      </c>
      <c r="AH58" t="n">
        <v>84796.63774928117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10.6705</v>
      </c>
      <c r="E59" t="n">
        <v>9.369999999999999</v>
      </c>
      <c r="F59" t="n">
        <v>6.77</v>
      </c>
      <c r="G59" t="n">
        <v>81.28</v>
      </c>
      <c r="H59" t="n">
        <v>1.36</v>
      </c>
      <c r="I59" t="n">
        <v>5</v>
      </c>
      <c r="J59" t="n">
        <v>198.37</v>
      </c>
      <c r="K59" t="n">
        <v>52.44</v>
      </c>
      <c r="L59" t="n">
        <v>15.25</v>
      </c>
      <c r="M59" t="n">
        <v>3</v>
      </c>
      <c r="N59" t="n">
        <v>40.68</v>
      </c>
      <c r="O59" t="n">
        <v>24699.65</v>
      </c>
      <c r="P59" t="n">
        <v>79.33</v>
      </c>
      <c r="Q59" t="n">
        <v>204.14</v>
      </c>
      <c r="R59" t="n">
        <v>24.39</v>
      </c>
      <c r="S59" t="n">
        <v>17.37</v>
      </c>
      <c r="T59" t="n">
        <v>1414.32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68.29057009174966</v>
      </c>
      <c r="AB59" t="n">
        <v>93.43817076681822</v>
      </c>
      <c r="AC59" t="n">
        <v>84.52056289015228</v>
      </c>
      <c r="AD59" t="n">
        <v>68290.57009174966</v>
      </c>
      <c r="AE59" t="n">
        <v>93438.17076681822</v>
      </c>
      <c r="AF59" t="n">
        <v>6.7102649142162e-06</v>
      </c>
      <c r="AG59" t="n">
        <v>0.3904166666666666</v>
      </c>
      <c r="AH59" t="n">
        <v>84520.56289015227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10.6645</v>
      </c>
      <c r="E60" t="n">
        <v>9.380000000000001</v>
      </c>
      <c r="F60" t="n">
        <v>6.78</v>
      </c>
      <c r="G60" t="n">
        <v>81.34</v>
      </c>
      <c r="H60" t="n">
        <v>1.38</v>
      </c>
      <c r="I60" t="n">
        <v>5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79.33</v>
      </c>
      <c r="Q60" t="n">
        <v>204.14</v>
      </c>
      <c r="R60" t="n">
        <v>24.54</v>
      </c>
      <c r="S60" t="n">
        <v>17.37</v>
      </c>
      <c r="T60" t="n">
        <v>1485.75</v>
      </c>
      <c r="U60" t="n">
        <v>0.71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68.36448266969865</v>
      </c>
      <c r="AB60" t="n">
        <v>93.53930121676079</v>
      </c>
      <c r="AC60" t="n">
        <v>84.61204159188982</v>
      </c>
      <c r="AD60" t="n">
        <v>68364.48266969864</v>
      </c>
      <c r="AE60" t="n">
        <v>93539.3012167608</v>
      </c>
      <c r="AF60" t="n">
        <v>6.706491746184216e-06</v>
      </c>
      <c r="AG60" t="n">
        <v>0.3908333333333334</v>
      </c>
      <c r="AH60" t="n">
        <v>84612.04159188982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10.673</v>
      </c>
      <c r="E61" t="n">
        <v>9.369999999999999</v>
      </c>
      <c r="F61" t="n">
        <v>6.77</v>
      </c>
      <c r="G61" t="n">
        <v>81.25</v>
      </c>
      <c r="H61" t="n">
        <v>1.4</v>
      </c>
      <c r="I61" t="n">
        <v>5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79.05</v>
      </c>
      <c r="Q61" t="n">
        <v>204.14</v>
      </c>
      <c r="R61" t="n">
        <v>24.41</v>
      </c>
      <c r="S61" t="n">
        <v>17.37</v>
      </c>
      <c r="T61" t="n">
        <v>1420.42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68.13291587967046</v>
      </c>
      <c r="AB61" t="n">
        <v>93.22246131863861</v>
      </c>
      <c r="AC61" t="n">
        <v>84.32544044895674</v>
      </c>
      <c r="AD61" t="n">
        <v>68132.91587967046</v>
      </c>
      <c r="AE61" t="n">
        <v>93222.46131863861</v>
      </c>
      <c r="AF61" t="n">
        <v>6.711837067562861e-06</v>
      </c>
      <c r="AG61" t="n">
        <v>0.3904166666666666</v>
      </c>
      <c r="AH61" t="n">
        <v>84325.44044895674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10.6743</v>
      </c>
      <c r="E62" t="n">
        <v>9.369999999999999</v>
      </c>
      <c r="F62" t="n">
        <v>6.77</v>
      </c>
      <c r="G62" t="n">
        <v>81.23999999999999</v>
      </c>
      <c r="H62" t="n">
        <v>1.42</v>
      </c>
      <c r="I62" t="n">
        <v>5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78.79000000000001</v>
      </c>
      <c r="Q62" t="n">
        <v>204.14</v>
      </c>
      <c r="R62" t="n">
        <v>24.39</v>
      </c>
      <c r="S62" t="n">
        <v>17.37</v>
      </c>
      <c r="T62" t="n">
        <v>1410.02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67.99264160590494</v>
      </c>
      <c r="AB62" t="n">
        <v>93.03053186880852</v>
      </c>
      <c r="AC62" t="n">
        <v>84.15182847644368</v>
      </c>
      <c r="AD62" t="n">
        <v>67992.64160590494</v>
      </c>
      <c r="AE62" t="n">
        <v>93030.53186880852</v>
      </c>
      <c r="AF62" t="n">
        <v>6.712654587303124e-06</v>
      </c>
      <c r="AG62" t="n">
        <v>0.3904166666666666</v>
      </c>
      <c r="AH62" t="n">
        <v>84151.82847644368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10.6787</v>
      </c>
      <c r="E63" t="n">
        <v>9.359999999999999</v>
      </c>
      <c r="F63" t="n">
        <v>6.77</v>
      </c>
      <c r="G63" t="n">
        <v>81.19</v>
      </c>
      <c r="H63" t="n">
        <v>1.44</v>
      </c>
      <c r="I63" t="n">
        <v>5</v>
      </c>
      <c r="J63" t="n">
        <v>199.93</v>
      </c>
      <c r="K63" t="n">
        <v>52.44</v>
      </c>
      <c r="L63" t="n">
        <v>16.25</v>
      </c>
      <c r="M63" t="n">
        <v>3</v>
      </c>
      <c r="N63" t="n">
        <v>41.24</v>
      </c>
      <c r="O63" t="n">
        <v>24892.44</v>
      </c>
      <c r="P63" t="n">
        <v>78.34999999999999</v>
      </c>
      <c r="Q63" t="n">
        <v>204.14</v>
      </c>
      <c r="R63" t="n">
        <v>24.14</v>
      </c>
      <c r="S63" t="n">
        <v>17.37</v>
      </c>
      <c r="T63" t="n">
        <v>1287.17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67.73833429953741</v>
      </c>
      <c r="AB63" t="n">
        <v>92.68257739299011</v>
      </c>
      <c r="AC63" t="n">
        <v>83.83708228744014</v>
      </c>
      <c r="AD63" t="n">
        <v>67738.33429953741</v>
      </c>
      <c r="AE63" t="n">
        <v>92682.57739299012</v>
      </c>
      <c r="AF63" t="n">
        <v>6.715421577193246e-06</v>
      </c>
      <c r="AG63" t="n">
        <v>0.39</v>
      </c>
      <c r="AH63" t="n">
        <v>83837.08228744013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10.6803</v>
      </c>
      <c r="E64" t="n">
        <v>9.359999999999999</v>
      </c>
      <c r="F64" t="n">
        <v>6.76</v>
      </c>
      <c r="G64" t="n">
        <v>81.18000000000001</v>
      </c>
      <c r="H64" t="n">
        <v>1.46</v>
      </c>
      <c r="I64" t="n">
        <v>5</v>
      </c>
      <c r="J64" t="n">
        <v>200.32</v>
      </c>
      <c r="K64" t="n">
        <v>52.44</v>
      </c>
      <c r="L64" t="n">
        <v>16.5</v>
      </c>
      <c r="M64" t="n">
        <v>3</v>
      </c>
      <c r="N64" t="n">
        <v>41.38</v>
      </c>
      <c r="O64" t="n">
        <v>24940.75</v>
      </c>
      <c r="P64" t="n">
        <v>77.83</v>
      </c>
      <c r="Q64" t="n">
        <v>204.14</v>
      </c>
      <c r="R64" t="n">
        <v>24.06</v>
      </c>
      <c r="S64" t="n">
        <v>17.37</v>
      </c>
      <c r="T64" t="n">
        <v>1248.07</v>
      </c>
      <c r="U64" t="n">
        <v>0.72</v>
      </c>
      <c r="V64" t="n">
        <v>0.75</v>
      </c>
      <c r="W64" t="n">
        <v>1.15</v>
      </c>
      <c r="X64" t="n">
        <v>0.07000000000000001</v>
      </c>
      <c r="Y64" t="n">
        <v>1</v>
      </c>
      <c r="Z64" t="n">
        <v>10</v>
      </c>
      <c r="AA64" t="n">
        <v>67.42984872896018</v>
      </c>
      <c r="AB64" t="n">
        <v>92.26049382590365</v>
      </c>
      <c r="AC64" t="n">
        <v>83.45528178359827</v>
      </c>
      <c r="AD64" t="n">
        <v>67429.84872896018</v>
      </c>
      <c r="AE64" t="n">
        <v>92260.49382590366</v>
      </c>
      <c r="AF64" t="n">
        <v>6.71642775533511e-06</v>
      </c>
      <c r="AG64" t="n">
        <v>0.39</v>
      </c>
      <c r="AH64" t="n">
        <v>83455.28178359827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10.6746</v>
      </c>
      <c r="E65" t="n">
        <v>9.369999999999999</v>
      </c>
      <c r="F65" t="n">
        <v>6.77</v>
      </c>
      <c r="G65" t="n">
        <v>81.23999999999999</v>
      </c>
      <c r="H65" t="n">
        <v>1.48</v>
      </c>
      <c r="I65" t="n">
        <v>5</v>
      </c>
      <c r="J65" t="n">
        <v>200.72</v>
      </c>
      <c r="K65" t="n">
        <v>52.44</v>
      </c>
      <c r="L65" t="n">
        <v>16.75</v>
      </c>
      <c r="M65" t="n">
        <v>3</v>
      </c>
      <c r="N65" t="n">
        <v>41.52</v>
      </c>
      <c r="O65" t="n">
        <v>24989.11</v>
      </c>
      <c r="P65" t="n">
        <v>77.29000000000001</v>
      </c>
      <c r="Q65" t="n">
        <v>204.14</v>
      </c>
      <c r="R65" t="n">
        <v>24.21</v>
      </c>
      <c r="S65" t="n">
        <v>17.37</v>
      </c>
      <c r="T65" t="n">
        <v>1321.92</v>
      </c>
      <c r="U65" t="n">
        <v>0.72</v>
      </c>
      <c r="V65" t="n">
        <v>0.75</v>
      </c>
      <c r="W65" t="n">
        <v>1.15</v>
      </c>
      <c r="X65" t="n">
        <v>0.08</v>
      </c>
      <c r="Y65" t="n">
        <v>1</v>
      </c>
      <c r="Z65" t="n">
        <v>10</v>
      </c>
      <c r="AA65" t="n">
        <v>67.22615706571561</v>
      </c>
      <c r="AB65" t="n">
        <v>91.98179390601062</v>
      </c>
      <c r="AC65" t="n">
        <v>83.20318059290193</v>
      </c>
      <c r="AD65" t="n">
        <v>67226.15706571561</v>
      </c>
      <c r="AE65" t="n">
        <v>91981.79390601063</v>
      </c>
      <c r="AF65" t="n">
        <v>6.712843245704724e-06</v>
      </c>
      <c r="AG65" t="n">
        <v>0.3904166666666666</v>
      </c>
      <c r="AH65" t="n">
        <v>83203.18059290193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10.6784</v>
      </c>
      <c r="E66" t="n">
        <v>9.359999999999999</v>
      </c>
      <c r="F66" t="n">
        <v>6.77</v>
      </c>
      <c r="G66" t="n">
        <v>81.2</v>
      </c>
      <c r="H66" t="n">
        <v>1.5</v>
      </c>
      <c r="I66" t="n">
        <v>5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76.90000000000001</v>
      </c>
      <c r="Q66" t="n">
        <v>204.14</v>
      </c>
      <c r="R66" t="n">
        <v>24.18</v>
      </c>
      <c r="S66" t="n">
        <v>17.37</v>
      </c>
      <c r="T66" t="n">
        <v>1308.09</v>
      </c>
      <c r="U66" t="n">
        <v>0.72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67.00115110844271</v>
      </c>
      <c r="AB66" t="n">
        <v>91.67393082870778</v>
      </c>
      <c r="AC66" t="n">
        <v>82.9246995356082</v>
      </c>
      <c r="AD66" t="n">
        <v>67001.15110844272</v>
      </c>
      <c r="AE66" t="n">
        <v>91673.93082870779</v>
      </c>
      <c r="AF66" t="n">
        <v>6.715232918791648e-06</v>
      </c>
      <c r="AG66" t="n">
        <v>0.39</v>
      </c>
      <c r="AH66" t="n">
        <v>82924.6995356082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10.6739</v>
      </c>
      <c r="E67" t="n">
        <v>9.369999999999999</v>
      </c>
      <c r="F67" t="n">
        <v>6.77</v>
      </c>
      <c r="G67" t="n">
        <v>81.23999999999999</v>
      </c>
      <c r="H67" t="n">
        <v>1.52</v>
      </c>
      <c r="I67" t="n">
        <v>5</v>
      </c>
      <c r="J67" t="n">
        <v>201.5</v>
      </c>
      <c r="K67" t="n">
        <v>52.44</v>
      </c>
      <c r="L67" t="n">
        <v>17.25</v>
      </c>
      <c r="M67" t="n">
        <v>3</v>
      </c>
      <c r="N67" t="n">
        <v>41.81</v>
      </c>
      <c r="O67" t="n">
        <v>25085.99</v>
      </c>
      <c r="P67" t="n">
        <v>76.8</v>
      </c>
      <c r="Q67" t="n">
        <v>204.14</v>
      </c>
      <c r="R67" t="n">
        <v>24.29</v>
      </c>
      <c r="S67" t="n">
        <v>17.37</v>
      </c>
      <c r="T67" t="n">
        <v>1364.19</v>
      </c>
      <c r="U67" t="n">
        <v>0.72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66.98043486623544</v>
      </c>
      <c r="AB67" t="n">
        <v>91.64558595218367</v>
      </c>
      <c r="AC67" t="n">
        <v>82.89905985431729</v>
      </c>
      <c r="AD67" t="n">
        <v>66980.43486623545</v>
      </c>
      <c r="AE67" t="n">
        <v>91645.58595218367</v>
      </c>
      <c r="AF67" t="n">
        <v>6.712403042767658e-06</v>
      </c>
      <c r="AG67" t="n">
        <v>0.3904166666666666</v>
      </c>
      <c r="AH67" t="n">
        <v>82899.05985431728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10.666</v>
      </c>
      <c r="E68" t="n">
        <v>9.380000000000001</v>
      </c>
      <c r="F68" t="n">
        <v>6.78</v>
      </c>
      <c r="G68" t="n">
        <v>81.33</v>
      </c>
      <c r="H68" t="n">
        <v>1.54</v>
      </c>
      <c r="I68" t="n">
        <v>5</v>
      </c>
      <c r="J68" t="n">
        <v>201.9</v>
      </c>
      <c r="K68" t="n">
        <v>52.44</v>
      </c>
      <c r="L68" t="n">
        <v>17.5</v>
      </c>
      <c r="M68" t="n">
        <v>3</v>
      </c>
      <c r="N68" t="n">
        <v>41.95</v>
      </c>
      <c r="O68" t="n">
        <v>25134.5</v>
      </c>
      <c r="P68" t="n">
        <v>76.63</v>
      </c>
      <c r="Q68" t="n">
        <v>204.14</v>
      </c>
      <c r="R68" t="n">
        <v>24.48</v>
      </c>
      <c r="S68" t="n">
        <v>17.37</v>
      </c>
      <c r="T68" t="n">
        <v>1455.37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66.97795257570152</v>
      </c>
      <c r="AB68" t="n">
        <v>91.64218957276424</v>
      </c>
      <c r="AC68" t="n">
        <v>82.8959876205828</v>
      </c>
      <c r="AD68" t="n">
        <v>66977.95257570152</v>
      </c>
      <c r="AE68" t="n">
        <v>91642.18957276424</v>
      </c>
      <c r="AF68" t="n">
        <v>6.707435038192212e-06</v>
      </c>
      <c r="AG68" t="n">
        <v>0.3908333333333334</v>
      </c>
      <c r="AH68" t="n">
        <v>82895.9876205828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10.6736</v>
      </c>
      <c r="E69" t="n">
        <v>9.369999999999999</v>
      </c>
      <c r="F69" t="n">
        <v>6.77</v>
      </c>
      <c r="G69" t="n">
        <v>81.25</v>
      </c>
      <c r="H69" t="n">
        <v>1.56</v>
      </c>
      <c r="I69" t="n">
        <v>5</v>
      </c>
      <c r="J69" t="n">
        <v>202.29</v>
      </c>
      <c r="K69" t="n">
        <v>52.44</v>
      </c>
      <c r="L69" t="n">
        <v>17.75</v>
      </c>
      <c r="M69" t="n">
        <v>3</v>
      </c>
      <c r="N69" t="n">
        <v>42.1</v>
      </c>
      <c r="O69" t="n">
        <v>25183.06</v>
      </c>
      <c r="P69" t="n">
        <v>76.01000000000001</v>
      </c>
      <c r="Q69" t="n">
        <v>204.14</v>
      </c>
      <c r="R69" t="n">
        <v>24.23</v>
      </c>
      <c r="S69" t="n">
        <v>17.37</v>
      </c>
      <c r="T69" t="n">
        <v>1332.14</v>
      </c>
      <c r="U69" t="n">
        <v>0.72</v>
      </c>
      <c r="V69" t="n">
        <v>0.75</v>
      </c>
      <c r="W69" t="n">
        <v>1.15</v>
      </c>
      <c r="X69" t="n">
        <v>0.08</v>
      </c>
      <c r="Y69" t="n">
        <v>1</v>
      </c>
      <c r="Z69" t="n">
        <v>10</v>
      </c>
      <c r="AA69" t="n">
        <v>66.57940120302415</v>
      </c>
      <c r="AB69" t="n">
        <v>91.0968740018217</v>
      </c>
      <c r="AC69" t="n">
        <v>82.40271620237563</v>
      </c>
      <c r="AD69" t="n">
        <v>66579.40120302414</v>
      </c>
      <c r="AE69" t="n">
        <v>91096.87400182171</v>
      </c>
      <c r="AF69" t="n">
        <v>6.71221438436606e-06</v>
      </c>
      <c r="AG69" t="n">
        <v>0.3904166666666666</v>
      </c>
      <c r="AH69" t="n">
        <v>82402.71620237562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10.7456</v>
      </c>
      <c r="E70" t="n">
        <v>9.31</v>
      </c>
      <c r="F70" t="n">
        <v>6.74</v>
      </c>
      <c r="G70" t="n">
        <v>101.15</v>
      </c>
      <c r="H70" t="n">
        <v>1.58</v>
      </c>
      <c r="I70" t="n">
        <v>4</v>
      </c>
      <c r="J70" t="n">
        <v>202.68</v>
      </c>
      <c r="K70" t="n">
        <v>52.44</v>
      </c>
      <c r="L70" t="n">
        <v>18</v>
      </c>
      <c r="M70" t="n">
        <v>2</v>
      </c>
      <c r="N70" t="n">
        <v>42.24</v>
      </c>
      <c r="O70" t="n">
        <v>25231.66</v>
      </c>
      <c r="P70" t="n">
        <v>75.09</v>
      </c>
      <c r="Q70" t="n">
        <v>204.14</v>
      </c>
      <c r="R70" t="n">
        <v>23.44</v>
      </c>
      <c r="S70" t="n">
        <v>17.37</v>
      </c>
      <c r="T70" t="n">
        <v>939.85</v>
      </c>
      <c r="U70" t="n">
        <v>0.74</v>
      </c>
      <c r="V70" t="n">
        <v>0.76</v>
      </c>
      <c r="W70" t="n">
        <v>1.14</v>
      </c>
      <c r="X70" t="n">
        <v>0.05</v>
      </c>
      <c r="Y70" t="n">
        <v>1</v>
      </c>
      <c r="Z70" t="n">
        <v>10</v>
      </c>
      <c r="AA70" t="n">
        <v>65.57334940517876</v>
      </c>
      <c r="AB70" t="n">
        <v>89.72034954813749</v>
      </c>
      <c r="AC70" t="n">
        <v>81.15756531058638</v>
      </c>
      <c r="AD70" t="n">
        <v>65573.34940517876</v>
      </c>
      <c r="AE70" t="n">
        <v>89720.34954813748</v>
      </c>
      <c r="AF70" t="n">
        <v>6.75749240074988e-06</v>
      </c>
      <c r="AG70" t="n">
        <v>0.3879166666666667</v>
      </c>
      <c r="AH70" t="n">
        <v>81157.56531058637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10.7447</v>
      </c>
      <c r="E71" t="n">
        <v>9.31</v>
      </c>
      <c r="F71" t="n">
        <v>6.74</v>
      </c>
      <c r="G71" t="n">
        <v>101.16</v>
      </c>
      <c r="H71" t="n">
        <v>1.6</v>
      </c>
      <c r="I71" t="n">
        <v>4</v>
      </c>
      <c r="J71" t="n">
        <v>203.08</v>
      </c>
      <c r="K71" t="n">
        <v>52.44</v>
      </c>
      <c r="L71" t="n">
        <v>18.25</v>
      </c>
      <c r="M71" t="n">
        <v>2</v>
      </c>
      <c r="N71" t="n">
        <v>42.39</v>
      </c>
      <c r="O71" t="n">
        <v>25280.45</v>
      </c>
      <c r="P71" t="n">
        <v>75.11</v>
      </c>
      <c r="Q71" t="n">
        <v>204.14</v>
      </c>
      <c r="R71" t="n">
        <v>23.48</v>
      </c>
      <c r="S71" t="n">
        <v>17.37</v>
      </c>
      <c r="T71" t="n">
        <v>960.41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65.5885771501398</v>
      </c>
      <c r="AB71" t="n">
        <v>89.74118482059386</v>
      </c>
      <c r="AC71" t="n">
        <v>81.17641209388201</v>
      </c>
      <c r="AD71" t="n">
        <v>65588.5771501398</v>
      </c>
      <c r="AE71" t="n">
        <v>89741.18482059386</v>
      </c>
      <c r="AF71" t="n">
        <v>6.756926425545083e-06</v>
      </c>
      <c r="AG71" t="n">
        <v>0.3879166666666667</v>
      </c>
      <c r="AH71" t="n">
        <v>81176.41209388201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10.7399</v>
      </c>
      <c r="E72" t="n">
        <v>9.31</v>
      </c>
      <c r="F72" t="n">
        <v>6.75</v>
      </c>
      <c r="G72" t="n">
        <v>101.22</v>
      </c>
      <c r="H72" t="n">
        <v>1.61</v>
      </c>
      <c r="I72" t="n">
        <v>4</v>
      </c>
      <c r="J72" t="n">
        <v>203.47</v>
      </c>
      <c r="K72" t="n">
        <v>52.44</v>
      </c>
      <c r="L72" t="n">
        <v>18.5</v>
      </c>
      <c r="M72" t="n">
        <v>2</v>
      </c>
      <c r="N72" t="n">
        <v>42.53</v>
      </c>
      <c r="O72" t="n">
        <v>25329.15</v>
      </c>
      <c r="P72" t="n">
        <v>75.45999999999999</v>
      </c>
      <c r="Q72" t="n">
        <v>204.14</v>
      </c>
      <c r="R72" t="n">
        <v>23.64</v>
      </c>
      <c r="S72" t="n">
        <v>17.37</v>
      </c>
      <c r="T72" t="n">
        <v>1043.32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65.82703321456366</v>
      </c>
      <c r="AB72" t="n">
        <v>90.0674509278775</v>
      </c>
      <c r="AC72" t="n">
        <v>81.47153982180396</v>
      </c>
      <c r="AD72" t="n">
        <v>65827.03321456365</v>
      </c>
      <c r="AE72" t="n">
        <v>90067.45092787751</v>
      </c>
      <c r="AF72" t="n">
        <v>6.753907891119496e-06</v>
      </c>
      <c r="AG72" t="n">
        <v>0.3879166666666667</v>
      </c>
      <c r="AH72" t="n">
        <v>81471.53982180396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10.7402</v>
      </c>
      <c r="E73" t="n">
        <v>9.31</v>
      </c>
      <c r="F73" t="n">
        <v>6.75</v>
      </c>
      <c r="G73" t="n">
        <v>101.22</v>
      </c>
      <c r="H73" t="n">
        <v>1.63</v>
      </c>
      <c r="I73" t="n">
        <v>4</v>
      </c>
      <c r="J73" t="n">
        <v>203.87</v>
      </c>
      <c r="K73" t="n">
        <v>52.44</v>
      </c>
      <c r="L73" t="n">
        <v>18.75</v>
      </c>
      <c r="M73" t="n">
        <v>2</v>
      </c>
      <c r="N73" t="n">
        <v>42.68</v>
      </c>
      <c r="O73" t="n">
        <v>25377.91</v>
      </c>
      <c r="P73" t="n">
        <v>75.51000000000001</v>
      </c>
      <c r="Q73" t="n">
        <v>204.14</v>
      </c>
      <c r="R73" t="n">
        <v>23.63</v>
      </c>
      <c r="S73" t="n">
        <v>17.37</v>
      </c>
      <c r="T73" t="n">
        <v>1036.11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65.85066055513683</v>
      </c>
      <c r="AB73" t="n">
        <v>90.0997788976144</v>
      </c>
      <c r="AC73" t="n">
        <v>81.50078245548177</v>
      </c>
      <c r="AD73" t="n">
        <v>65850.66055513683</v>
      </c>
      <c r="AE73" t="n">
        <v>90099.77889761439</v>
      </c>
      <c r="AF73" t="n">
        <v>6.754096549521094e-06</v>
      </c>
      <c r="AG73" t="n">
        <v>0.3879166666666667</v>
      </c>
      <c r="AH73" t="n">
        <v>81500.78245548176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10.7392</v>
      </c>
      <c r="E74" t="n">
        <v>9.31</v>
      </c>
      <c r="F74" t="n">
        <v>6.75</v>
      </c>
      <c r="G74" t="n">
        <v>101.23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75.59</v>
      </c>
      <c r="Q74" t="n">
        <v>204.16</v>
      </c>
      <c r="R74" t="n">
        <v>23.64</v>
      </c>
      <c r="S74" t="n">
        <v>17.37</v>
      </c>
      <c r="T74" t="n">
        <v>1044.44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65.89689294331384</v>
      </c>
      <c r="AB74" t="n">
        <v>90.1630360907472</v>
      </c>
      <c r="AC74" t="n">
        <v>81.55800247088402</v>
      </c>
      <c r="AD74" t="n">
        <v>65896.89294331384</v>
      </c>
      <c r="AE74" t="n">
        <v>90163.03609074719</v>
      </c>
      <c r="AF74" t="n">
        <v>6.75346768818243e-06</v>
      </c>
      <c r="AG74" t="n">
        <v>0.3879166666666667</v>
      </c>
      <c r="AH74" t="n">
        <v>81558.00247088402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10.7476</v>
      </c>
      <c r="E75" t="n">
        <v>9.300000000000001</v>
      </c>
      <c r="F75" t="n">
        <v>6.74</v>
      </c>
      <c r="G75" t="n">
        <v>101.12</v>
      </c>
      <c r="H75" t="n">
        <v>1.67</v>
      </c>
      <c r="I75" t="n">
        <v>4</v>
      </c>
      <c r="J75" t="n">
        <v>204.66</v>
      </c>
      <c r="K75" t="n">
        <v>52.44</v>
      </c>
      <c r="L75" t="n">
        <v>19.25</v>
      </c>
      <c r="M75" t="n">
        <v>2</v>
      </c>
      <c r="N75" t="n">
        <v>42.97</v>
      </c>
      <c r="O75" t="n">
        <v>25475.58</v>
      </c>
      <c r="P75" t="n">
        <v>75.5</v>
      </c>
      <c r="Q75" t="n">
        <v>204.14</v>
      </c>
      <c r="R75" t="n">
        <v>23.47</v>
      </c>
      <c r="S75" t="n">
        <v>17.37</v>
      </c>
      <c r="T75" t="n">
        <v>957.72</v>
      </c>
      <c r="U75" t="n">
        <v>0.74</v>
      </c>
      <c r="V75" t="n">
        <v>0.76</v>
      </c>
      <c r="W75" t="n">
        <v>1.14</v>
      </c>
      <c r="X75" t="n">
        <v>0.05</v>
      </c>
      <c r="Y75" t="n">
        <v>1</v>
      </c>
      <c r="Z75" t="n">
        <v>10</v>
      </c>
      <c r="AA75" t="n">
        <v>65.76560920006389</v>
      </c>
      <c r="AB75" t="n">
        <v>89.9834078814027</v>
      </c>
      <c r="AC75" t="n">
        <v>81.39551772572955</v>
      </c>
      <c r="AD75" t="n">
        <v>65765.60920006389</v>
      </c>
      <c r="AE75" t="n">
        <v>89983.4078814027</v>
      </c>
      <c r="AF75" t="n">
        <v>6.75875012342721e-06</v>
      </c>
      <c r="AG75" t="n">
        <v>0.3875</v>
      </c>
      <c r="AH75" t="n">
        <v>81395.51772572954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10.744</v>
      </c>
      <c r="E76" t="n">
        <v>9.31</v>
      </c>
      <c r="F76" t="n">
        <v>6.74</v>
      </c>
      <c r="G76" t="n">
        <v>101.17</v>
      </c>
      <c r="H76" t="n">
        <v>1.69</v>
      </c>
      <c r="I76" t="n">
        <v>4</v>
      </c>
      <c r="J76" t="n">
        <v>205.06</v>
      </c>
      <c r="K76" t="n">
        <v>52.44</v>
      </c>
      <c r="L76" t="n">
        <v>19.5</v>
      </c>
      <c r="M76" t="n">
        <v>2</v>
      </c>
      <c r="N76" t="n">
        <v>43.11</v>
      </c>
      <c r="O76" t="n">
        <v>25524.49</v>
      </c>
      <c r="P76" t="n">
        <v>75.63</v>
      </c>
      <c r="Q76" t="n">
        <v>204.14</v>
      </c>
      <c r="R76" t="n">
        <v>23.51</v>
      </c>
      <c r="S76" t="n">
        <v>17.37</v>
      </c>
      <c r="T76" t="n">
        <v>978.9</v>
      </c>
      <c r="U76" t="n">
        <v>0.74</v>
      </c>
      <c r="V76" t="n">
        <v>0.76</v>
      </c>
      <c r="W76" t="n">
        <v>1.14</v>
      </c>
      <c r="X76" t="n">
        <v>0.05</v>
      </c>
      <c r="Y76" t="n">
        <v>1</v>
      </c>
      <c r="Z76" t="n">
        <v>10</v>
      </c>
      <c r="AA76" t="n">
        <v>65.85592958134443</v>
      </c>
      <c r="AB76" t="n">
        <v>90.10698821172467</v>
      </c>
      <c r="AC76" t="n">
        <v>81.5073037227717</v>
      </c>
      <c r="AD76" t="n">
        <v>65855.92958134443</v>
      </c>
      <c r="AE76" t="n">
        <v>90106.98821172467</v>
      </c>
      <c r="AF76" t="n">
        <v>6.756486222608018e-06</v>
      </c>
      <c r="AG76" t="n">
        <v>0.3879166666666667</v>
      </c>
      <c r="AH76" t="n">
        <v>81507.3037227717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10.7408</v>
      </c>
      <c r="E77" t="n">
        <v>9.31</v>
      </c>
      <c r="F77" t="n">
        <v>6.75</v>
      </c>
      <c r="G77" t="n">
        <v>101.21</v>
      </c>
      <c r="H77" t="n">
        <v>1.71</v>
      </c>
      <c r="I77" t="n">
        <v>4</v>
      </c>
      <c r="J77" t="n">
        <v>205.45</v>
      </c>
      <c r="K77" t="n">
        <v>52.44</v>
      </c>
      <c r="L77" t="n">
        <v>19.75</v>
      </c>
      <c r="M77" t="n">
        <v>2</v>
      </c>
      <c r="N77" t="n">
        <v>43.26</v>
      </c>
      <c r="O77" t="n">
        <v>25573.44</v>
      </c>
      <c r="P77" t="n">
        <v>75.51000000000001</v>
      </c>
      <c r="Q77" t="n">
        <v>204.14</v>
      </c>
      <c r="R77" t="n">
        <v>23.62</v>
      </c>
      <c r="S77" t="n">
        <v>17.37</v>
      </c>
      <c r="T77" t="n">
        <v>1031.97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65.84724504543064</v>
      </c>
      <c r="AB77" t="n">
        <v>90.09510564655272</v>
      </c>
      <c r="AC77" t="n">
        <v>81.4965552129425</v>
      </c>
      <c r="AD77" t="n">
        <v>65847.24504543064</v>
      </c>
      <c r="AE77" t="n">
        <v>90095.10564655272</v>
      </c>
      <c r="AF77" t="n">
        <v>6.754473866324293e-06</v>
      </c>
      <c r="AG77" t="n">
        <v>0.3879166666666667</v>
      </c>
      <c r="AH77" t="n">
        <v>81496.55521294249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10.7399</v>
      </c>
      <c r="E78" t="n">
        <v>9.31</v>
      </c>
      <c r="F78" t="n">
        <v>6.75</v>
      </c>
      <c r="G78" t="n">
        <v>101.22</v>
      </c>
      <c r="H78" t="n">
        <v>1.73</v>
      </c>
      <c r="I78" t="n">
        <v>4</v>
      </c>
      <c r="J78" t="n">
        <v>205.85</v>
      </c>
      <c r="K78" t="n">
        <v>52.44</v>
      </c>
      <c r="L78" t="n">
        <v>20</v>
      </c>
      <c r="M78" t="n">
        <v>2</v>
      </c>
      <c r="N78" t="n">
        <v>43.41</v>
      </c>
      <c r="O78" t="n">
        <v>25622.45</v>
      </c>
      <c r="P78" t="n">
        <v>75.42</v>
      </c>
      <c r="Q78" t="n">
        <v>204.15</v>
      </c>
      <c r="R78" t="n">
        <v>23.63</v>
      </c>
      <c r="S78" t="n">
        <v>17.37</v>
      </c>
      <c r="T78" t="n">
        <v>1035.29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65.80676502373521</v>
      </c>
      <c r="AB78" t="n">
        <v>90.03971909501658</v>
      </c>
      <c r="AC78" t="n">
        <v>81.44645467614941</v>
      </c>
      <c r="AD78" t="n">
        <v>65806.76502373521</v>
      </c>
      <c r="AE78" t="n">
        <v>90039.71909501658</v>
      </c>
      <c r="AF78" t="n">
        <v>6.753907891119496e-06</v>
      </c>
      <c r="AG78" t="n">
        <v>0.3879166666666667</v>
      </c>
      <c r="AH78" t="n">
        <v>81446.45467614941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10.7386</v>
      </c>
      <c r="E79" t="n">
        <v>9.31</v>
      </c>
      <c r="F79" t="n">
        <v>6.75</v>
      </c>
      <c r="G79" t="n">
        <v>101.24</v>
      </c>
      <c r="H79" t="n">
        <v>1.74</v>
      </c>
      <c r="I79" t="n">
        <v>4</v>
      </c>
      <c r="J79" t="n">
        <v>206.25</v>
      </c>
      <c r="K79" t="n">
        <v>52.44</v>
      </c>
      <c r="L79" t="n">
        <v>20.25</v>
      </c>
      <c r="M79" t="n">
        <v>2</v>
      </c>
      <c r="N79" t="n">
        <v>43.56</v>
      </c>
      <c r="O79" t="n">
        <v>25671.51</v>
      </c>
      <c r="P79" t="n">
        <v>75.26000000000001</v>
      </c>
      <c r="Q79" t="n">
        <v>204.14</v>
      </c>
      <c r="R79" t="n">
        <v>23.64</v>
      </c>
      <c r="S79" t="n">
        <v>17.37</v>
      </c>
      <c r="T79" t="n">
        <v>1041.77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65.73307891904523</v>
      </c>
      <c r="AB79" t="n">
        <v>89.93889851577828</v>
      </c>
      <c r="AC79" t="n">
        <v>81.355256271491</v>
      </c>
      <c r="AD79" t="n">
        <v>65733.07891904522</v>
      </c>
      <c r="AE79" t="n">
        <v>89938.89851577827</v>
      </c>
      <c r="AF79" t="n">
        <v>6.753090371379231e-06</v>
      </c>
      <c r="AG79" t="n">
        <v>0.3879166666666667</v>
      </c>
      <c r="AH79" t="n">
        <v>81355.256271491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10.7389</v>
      </c>
      <c r="E80" t="n">
        <v>9.31</v>
      </c>
      <c r="F80" t="n">
        <v>6.75</v>
      </c>
      <c r="G80" t="n">
        <v>101.24</v>
      </c>
      <c r="H80" t="n">
        <v>1.76</v>
      </c>
      <c r="I80" t="n">
        <v>4</v>
      </c>
      <c r="J80" t="n">
        <v>206.65</v>
      </c>
      <c r="K80" t="n">
        <v>52.44</v>
      </c>
      <c r="L80" t="n">
        <v>20.5</v>
      </c>
      <c r="M80" t="n">
        <v>2</v>
      </c>
      <c r="N80" t="n">
        <v>43.71</v>
      </c>
      <c r="O80" t="n">
        <v>25720.62</v>
      </c>
      <c r="P80" t="n">
        <v>75.09</v>
      </c>
      <c r="Q80" t="n">
        <v>204.14</v>
      </c>
      <c r="R80" t="n">
        <v>23.57</v>
      </c>
      <c r="S80" t="n">
        <v>17.37</v>
      </c>
      <c r="T80" t="n">
        <v>1009.16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65.6452263144751</v>
      </c>
      <c r="AB80" t="n">
        <v>89.81869470642211</v>
      </c>
      <c r="AC80" t="n">
        <v>81.24652454499262</v>
      </c>
      <c r="AD80" t="n">
        <v>65645.22631447509</v>
      </c>
      <c r="AE80" t="n">
        <v>89818.6947064221</v>
      </c>
      <c r="AF80" t="n">
        <v>6.753279029780831e-06</v>
      </c>
      <c r="AG80" t="n">
        <v>0.3879166666666667</v>
      </c>
      <c r="AH80" t="n">
        <v>81246.52454499263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10.745</v>
      </c>
      <c r="E81" t="n">
        <v>9.31</v>
      </c>
      <c r="F81" t="n">
        <v>6.74</v>
      </c>
      <c r="G81" t="n">
        <v>101.16</v>
      </c>
      <c r="H81" t="n">
        <v>1.78</v>
      </c>
      <c r="I81" t="n">
        <v>4</v>
      </c>
      <c r="J81" t="n">
        <v>207.05</v>
      </c>
      <c r="K81" t="n">
        <v>52.44</v>
      </c>
      <c r="L81" t="n">
        <v>20.75</v>
      </c>
      <c r="M81" t="n">
        <v>2</v>
      </c>
      <c r="N81" t="n">
        <v>43.85</v>
      </c>
      <c r="O81" t="n">
        <v>25769.78</v>
      </c>
      <c r="P81" t="n">
        <v>74.81</v>
      </c>
      <c r="Q81" t="n">
        <v>204.14</v>
      </c>
      <c r="R81" t="n">
        <v>23.49</v>
      </c>
      <c r="S81" t="n">
        <v>17.37</v>
      </c>
      <c r="T81" t="n">
        <v>965.6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65.43493809956816</v>
      </c>
      <c r="AB81" t="n">
        <v>89.5309690935253</v>
      </c>
      <c r="AC81" t="n">
        <v>80.98625906076518</v>
      </c>
      <c r="AD81" t="n">
        <v>65434.93809956816</v>
      </c>
      <c r="AE81" t="n">
        <v>89530.9690935253</v>
      </c>
      <c r="AF81" t="n">
        <v>6.757115083946682e-06</v>
      </c>
      <c r="AG81" t="n">
        <v>0.3879166666666667</v>
      </c>
      <c r="AH81" t="n">
        <v>80986.25906076518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10.7466</v>
      </c>
      <c r="E82" t="n">
        <v>9.31</v>
      </c>
      <c r="F82" t="n">
        <v>6.74</v>
      </c>
      <c r="G82" t="n">
        <v>101.14</v>
      </c>
      <c r="H82" t="n">
        <v>1.8</v>
      </c>
      <c r="I82" t="n">
        <v>4</v>
      </c>
      <c r="J82" t="n">
        <v>207.45</v>
      </c>
      <c r="K82" t="n">
        <v>52.44</v>
      </c>
      <c r="L82" t="n">
        <v>21</v>
      </c>
      <c r="M82" t="n">
        <v>2</v>
      </c>
      <c r="N82" t="n">
        <v>44</v>
      </c>
      <c r="O82" t="n">
        <v>25818.99</v>
      </c>
      <c r="P82" t="n">
        <v>74.39</v>
      </c>
      <c r="Q82" t="n">
        <v>204.14</v>
      </c>
      <c r="R82" t="n">
        <v>23.43</v>
      </c>
      <c r="S82" t="n">
        <v>17.37</v>
      </c>
      <c r="T82" t="n">
        <v>938.21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65.2132135609606</v>
      </c>
      <c r="AB82" t="n">
        <v>89.22759579800629</v>
      </c>
      <c r="AC82" t="n">
        <v>80.71183928678332</v>
      </c>
      <c r="AD82" t="n">
        <v>65213.21356096059</v>
      </c>
      <c r="AE82" t="n">
        <v>89227.5957980063</v>
      </c>
      <c r="AF82" t="n">
        <v>6.758121262088545e-06</v>
      </c>
      <c r="AG82" t="n">
        <v>0.3879166666666667</v>
      </c>
      <c r="AH82" t="n">
        <v>80711.83928678332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10.7492</v>
      </c>
      <c r="E83" t="n">
        <v>9.300000000000001</v>
      </c>
      <c r="F83" t="n">
        <v>6.74</v>
      </c>
      <c r="G83" t="n">
        <v>101.1</v>
      </c>
      <c r="H83" t="n">
        <v>1.82</v>
      </c>
      <c r="I83" t="n">
        <v>4</v>
      </c>
      <c r="J83" t="n">
        <v>207.84</v>
      </c>
      <c r="K83" t="n">
        <v>52.44</v>
      </c>
      <c r="L83" t="n">
        <v>21.25</v>
      </c>
      <c r="M83" t="n">
        <v>2</v>
      </c>
      <c r="N83" t="n">
        <v>44.15</v>
      </c>
      <c r="O83" t="n">
        <v>25868.26</v>
      </c>
      <c r="P83" t="n">
        <v>74.01000000000001</v>
      </c>
      <c r="Q83" t="n">
        <v>204.14</v>
      </c>
      <c r="R83" t="n">
        <v>23.4</v>
      </c>
      <c r="S83" t="n">
        <v>17.37</v>
      </c>
      <c r="T83" t="n">
        <v>924.49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65.00218344842084</v>
      </c>
      <c r="AB83" t="n">
        <v>88.93885508803805</v>
      </c>
      <c r="AC83" t="n">
        <v>80.45065558492423</v>
      </c>
      <c r="AD83" t="n">
        <v>65002.18344842083</v>
      </c>
      <c r="AE83" t="n">
        <v>88938.85508803805</v>
      </c>
      <c r="AF83" t="n">
        <v>6.759756301569072e-06</v>
      </c>
      <c r="AG83" t="n">
        <v>0.3875</v>
      </c>
      <c r="AH83" t="n">
        <v>80450.65558492423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10.7469</v>
      </c>
      <c r="E84" t="n">
        <v>9.300000000000001</v>
      </c>
      <c r="F84" t="n">
        <v>6.74</v>
      </c>
      <c r="G84" t="n">
        <v>101.13</v>
      </c>
      <c r="H84" t="n">
        <v>1.83</v>
      </c>
      <c r="I84" t="n">
        <v>4</v>
      </c>
      <c r="J84" t="n">
        <v>208.24</v>
      </c>
      <c r="K84" t="n">
        <v>52.44</v>
      </c>
      <c r="L84" t="n">
        <v>21.5</v>
      </c>
      <c r="M84" t="n">
        <v>1</v>
      </c>
      <c r="N84" t="n">
        <v>44.3</v>
      </c>
      <c r="O84" t="n">
        <v>25917.57</v>
      </c>
      <c r="P84" t="n">
        <v>74.01000000000001</v>
      </c>
      <c r="Q84" t="n">
        <v>204.14</v>
      </c>
      <c r="R84" t="n">
        <v>23.36</v>
      </c>
      <c r="S84" t="n">
        <v>17.37</v>
      </c>
      <c r="T84" t="n">
        <v>904.72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65.01508807616571</v>
      </c>
      <c r="AB84" t="n">
        <v>88.95651176903061</v>
      </c>
      <c r="AC84" t="n">
        <v>80.46662713706417</v>
      </c>
      <c r="AD84" t="n">
        <v>65015.08807616572</v>
      </c>
      <c r="AE84" t="n">
        <v>88956.51176903061</v>
      </c>
      <c r="AF84" t="n">
        <v>6.758309920490145e-06</v>
      </c>
      <c r="AG84" t="n">
        <v>0.3875</v>
      </c>
      <c r="AH84" t="n">
        <v>80466.62713706416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10.7476</v>
      </c>
      <c r="E85" t="n">
        <v>9.300000000000001</v>
      </c>
      <c r="F85" t="n">
        <v>6.74</v>
      </c>
      <c r="G85" t="n">
        <v>101.12</v>
      </c>
      <c r="H85" t="n">
        <v>1.85</v>
      </c>
      <c r="I85" t="n">
        <v>4</v>
      </c>
      <c r="J85" t="n">
        <v>208.64</v>
      </c>
      <c r="K85" t="n">
        <v>52.44</v>
      </c>
      <c r="L85" t="n">
        <v>21.75</v>
      </c>
      <c r="M85" t="n">
        <v>1</v>
      </c>
      <c r="N85" t="n">
        <v>44.45</v>
      </c>
      <c r="O85" t="n">
        <v>25966.93</v>
      </c>
      <c r="P85" t="n">
        <v>73.93000000000001</v>
      </c>
      <c r="Q85" t="n">
        <v>204.14</v>
      </c>
      <c r="R85" t="n">
        <v>23.31</v>
      </c>
      <c r="S85" t="n">
        <v>17.37</v>
      </c>
      <c r="T85" t="n">
        <v>876.67</v>
      </c>
      <c r="U85" t="n">
        <v>0.75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64.97065265626574</v>
      </c>
      <c r="AB85" t="n">
        <v>88.8957132671711</v>
      </c>
      <c r="AC85" t="n">
        <v>80.41163115889087</v>
      </c>
      <c r="AD85" t="n">
        <v>64970.65265626574</v>
      </c>
      <c r="AE85" t="n">
        <v>88895.7132671711</v>
      </c>
      <c r="AF85" t="n">
        <v>6.75875012342721e-06</v>
      </c>
      <c r="AG85" t="n">
        <v>0.3875</v>
      </c>
      <c r="AH85" t="n">
        <v>80411.63115889087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10.7504</v>
      </c>
      <c r="E86" t="n">
        <v>9.300000000000001</v>
      </c>
      <c r="F86" t="n">
        <v>6.74</v>
      </c>
      <c r="G86" t="n">
        <v>101.09</v>
      </c>
      <c r="H86" t="n">
        <v>1.87</v>
      </c>
      <c r="I86" t="n">
        <v>4</v>
      </c>
      <c r="J86" t="n">
        <v>209.05</v>
      </c>
      <c r="K86" t="n">
        <v>52.44</v>
      </c>
      <c r="L86" t="n">
        <v>22</v>
      </c>
      <c r="M86" t="n">
        <v>1</v>
      </c>
      <c r="N86" t="n">
        <v>44.6</v>
      </c>
      <c r="O86" t="n">
        <v>26016.35</v>
      </c>
      <c r="P86" t="n">
        <v>73.81</v>
      </c>
      <c r="Q86" t="n">
        <v>204.18</v>
      </c>
      <c r="R86" t="n">
        <v>23.28</v>
      </c>
      <c r="S86" t="n">
        <v>17.37</v>
      </c>
      <c r="T86" t="n">
        <v>864.79</v>
      </c>
      <c r="U86" t="n">
        <v>0.75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64.8942108175341</v>
      </c>
      <c r="AB86" t="n">
        <v>88.79112217104262</v>
      </c>
      <c r="AC86" t="n">
        <v>80.31702209018235</v>
      </c>
      <c r="AD86" t="n">
        <v>64894.21081753411</v>
      </c>
      <c r="AE86" t="n">
        <v>88791.12217104262</v>
      </c>
      <c r="AF86" t="n">
        <v>6.76051093517547e-06</v>
      </c>
      <c r="AG86" t="n">
        <v>0.3875</v>
      </c>
      <c r="AH86" t="n">
        <v>80317.02209018235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10.7469</v>
      </c>
      <c r="E87" t="n">
        <v>9.300000000000001</v>
      </c>
      <c r="F87" t="n">
        <v>6.74</v>
      </c>
      <c r="G87" t="n">
        <v>101.13</v>
      </c>
      <c r="H87" t="n">
        <v>1.89</v>
      </c>
      <c r="I87" t="n">
        <v>4</v>
      </c>
      <c r="J87" t="n">
        <v>209.45</v>
      </c>
      <c r="K87" t="n">
        <v>52.44</v>
      </c>
      <c r="L87" t="n">
        <v>22.25</v>
      </c>
      <c r="M87" t="n">
        <v>0</v>
      </c>
      <c r="N87" t="n">
        <v>44.75</v>
      </c>
      <c r="O87" t="n">
        <v>26065.82</v>
      </c>
      <c r="P87" t="n">
        <v>73.91</v>
      </c>
      <c r="Q87" t="n">
        <v>204.14</v>
      </c>
      <c r="R87" t="n">
        <v>23.31</v>
      </c>
      <c r="S87" t="n">
        <v>17.37</v>
      </c>
      <c r="T87" t="n">
        <v>876.9400000000001</v>
      </c>
      <c r="U87" t="n">
        <v>0.75</v>
      </c>
      <c r="V87" t="n">
        <v>0.76</v>
      </c>
      <c r="W87" t="n">
        <v>1.15</v>
      </c>
      <c r="X87" t="n">
        <v>0.05</v>
      </c>
      <c r="Y87" t="n">
        <v>1</v>
      </c>
      <c r="Z87" t="n">
        <v>10</v>
      </c>
      <c r="AA87" t="n">
        <v>64.96445060334139</v>
      </c>
      <c r="AB87" t="n">
        <v>88.88722734474473</v>
      </c>
      <c r="AC87" t="n">
        <v>80.40395512099082</v>
      </c>
      <c r="AD87" t="n">
        <v>64964.45060334139</v>
      </c>
      <c r="AE87" t="n">
        <v>88887.22734474474</v>
      </c>
      <c r="AF87" t="n">
        <v>6.758309920490145e-06</v>
      </c>
      <c r="AG87" t="n">
        <v>0.3875</v>
      </c>
      <c r="AH87" t="n">
        <v>80403.95512099081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6.635</v>
      </c>
      <c r="E2" t="n">
        <v>15.07</v>
      </c>
      <c r="F2" t="n">
        <v>8.57</v>
      </c>
      <c r="G2" t="n">
        <v>5.59</v>
      </c>
      <c r="H2" t="n">
        <v>0.08</v>
      </c>
      <c r="I2" t="n">
        <v>92</v>
      </c>
      <c r="J2" t="n">
        <v>213.37</v>
      </c>
      <c r="K2" t="n">
        <v>56.13</v>
      </c>
      <c r="L2" t="n">
        <v>1</v>
      </c>
      <c r="M2" t="n">
        <v>90</v>
      </c>
      <c r="N2" t="n">
        <v>46.25</v>
      </c>
      <c r="O2" t="n">
        <v>26550.29</v>
      </c>
      <c r="P2" t="n">
        <v>127.04</v>
      </c>
      <c r="Q2" t="n">
        <v>204.2</v>
      </c>
      <c r="R2" t="n">
        <v>80.15000000000001</v>
      </c>
      <c r="S2" t="n">
        <v>17.37</v>
      </c>
      <c r="T2" t="n">
        <v>28859.58</v>
      </c>
      <c r="U2" t="n">
        <v>0.22</v>
      </c>
      <c r="V2" t="n">
        <v>0.6</v>
      </c>
      <c r="W2" t="n">
        <v>1.3</v>
      </c>
      <c r="X2" t="n">
        <v>1.88</v>
      </c>
      <c r="Y2" t="n">
        <v>1</v>
      </c>
      <c r="Z2" t="n">
        <v>10</v>
      </c>
      <c r="AA2" t="n">
        <v>162.3738576691361</v>
      </c>
      <c r="AB2" t="n">
        <v>222.1670754918427</v>
      </c>
      <c r="AC2" t="n">
        <v>200.9637616204139</v>
      </c>
      <c r="AD2" t="n">
        <v>162373.8576691361</v>
      </c>
      <c r="AE2" t="n">
        <v>222167.0754918427</v>
      </c>
      <c r="AF2" t="n">
        <v>3.848063499942797e-06</v>
      </c>
      <c r="AG2" t="n">
        <v>0.6279166666666667</v>
      </c>
      <c r="AH2" t="n">
        <v>200963.7616204139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7.3162</v>
      </c>
      <c r="E3" t="n">
        <v>13.67</v>
      </c>
      <c r="F3" t="n">
        <v>8.1</v>
      </c>
      <c r="G3" t="n">
        <v>6.94</v>
      </c>
      <c r="H3" t="n">
        <v>0.1</v>
      </c>
      <c r="I3" t="n">
        <v>70</v>
      </c>
      <c r="J3" t="n">
        <v>213.78</v>
      </c>
      <c r="K3" t="n">
        <v>56.13</v>
      </c>
      <c r="L3" t="n">
        <v>1.25</v>
      </c>
      <c r="M3" t="n">
        <v>68</v>
      </c>
      <c r="N3" t="n">
        <v>46.4</v>
      </c>
      <c r="O3" t="n">
        <v>26600.32</v>
      </c>
      <c r="P3" t="n">
        <v>119.85</v>
      </c>
      <c r="Q3" t="n">
        <v>204.17</v>
      </c>
      <c r="R3" t="n">
        <v>65.86</v>
      </c>
      <c r="S3" t="n">
        <v>17.37</v>
      </c>
      <c r="T3" t="n">
        <v>21823.17</v>
      </c>
      <c r="U3" t="n">
        <v>0.26</v>
      </c>
      <c r="V3" t="n">
        <v>0.63</v>
      </c>
      <c r="W3" t="n">
        <v>1.25</v>
      </c>
      <c r="X3" t="n">
        <v>1.41</v>
      </c>
      <c r="Y3" t="n">
        <v>1</v>
      </c>
      <c r="Z3" t="n">
        <v>10</v>
      </c>
      <c r="AA3" t="n">
        <v>139.472449764718</v>
      </c>
      <c r="AB3" t="n">
        <v>190.832358858223</v>
      </c>
      <c r="AC3" t="n">
        <v>172.6195863637459</v>
      </c>
      <c r="AD3" t="n">
        <v>139472.449764718</v>
      </c>
      <c r="AE3" t="n">
        <v>190832.358858223</v>
      </c>
      <c r="AF3" t="n">
        <v>4.24313521903263e-06</v>
      </c>
      <c r="AG3" t="n">
        <v>0.5695833333333333</v>
      </c>
      <c r="AH3" t="n">
        <v>172619.5863637459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7.7863</v>
      </c>
      <c r="E4" t="n">
        <v>12.84</v>
      </c>
      <c r="F4" t="n">
        <v>7.82</v>
      </c>
      <c r="G4" t="n">
        <v>8.24</v>
      </c>
      <c r="H4" t="n">
        <v>0.12</v>
      </c>
      <c r="I4" t="n">
        <v>57</v>
      </c>
      <c r="J4" t="n">
        <v>214.19</v>
      </c>
      <c r="K4" t="n">
        <v>56.13</v>
      </c>
      <c r="L4" t="n">
        <v>1.5</v>
      </c>
      <c r="M4" t="n">
        <v>55</v>
      </c>
      <c r="N4" t="n">
        <v>46.56</v>
      </c>
      <c r="O4" t="n">
        <v>26650.41</v>
      </c>
      <c r="P4" t="n">
        <v>115.62</v>
      </c>
      <c r="Q4" t="n">
        <v>204.23</v>
      </c>
      <c r="R4" t="n">
        <v>57.18</v>
      </c>
      <c r="S4" t="n">
        <v>17.37</v>
      </c>
      <c r="T4" t="n">
        <v>17547.7</v>
      </c>
      <c r="U4" t="n">
        <v>0.3</v>
      </c>
      <c r="V4" t="n">
        <v>0.65</v>
      </c>
      <c r="W4" t="n">
        <v>1.22</v>
      </c>
      <c r="X4" t="n">
        <v>1.13</v>
      </c>
      <c r="Y4" t="n">
        <v>1</v>
      </c>
      <c r="Z4" t="n">
        <v>10</v>
      </c>
      <c r="AA4" t="n">
        <v>126.7385786824255</v>
      </c>
      <c r="AB4" t="n">
        <v>173.4093146646952</v>
      </c>
      <c r="AC4" t="n">
        <v>156.8593730546468</v>
      </c>
      <c r="AD4" t="n">
        <v>126738.5786824255</v>
      </c>
      <c r="AE4" t="n">
        <v>173409.3146646952</v>
      </c>
      <c r="AF4" t="n">
        <v>4.515776462638223e-06</v>
      </c>
      <c r="AG4" t="n">
        <v>0.535</v>
      </c>
      <c r="AH4" t="n">
        <v>156859.3730546468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8.136900000000001</v>
      </c>
      <c r="E5" t="n">
        <v>12.29</v>
      </c>
      <c r="F5" t="n">
        <v>7.65</v>
      </c>
      <c r="G5" t="n">
        <v>9.56</v>
      </c>
      <c r="H5" t="n">
        <v>0.14</v>
      </c>
      <c r="I5" t="n">
        <v>48</v>
      </c>
      <c r="J5" t="n">
        <v>214.59</v>
      </c>
      <c r="K5" t="n">
        <v>56.13</v>
      </c>
      <c r="L5" t="n">
        <v>1.75</v>
      </c>
      <c r="M5" t="n">
        <v>46</v>
      </c>
      <c r="N5" t="n">
        <v>46.72</v>
      </c>
      <c r="O5" t="n">
        <v>26700.55</v>
      </c>
      <c r="P5" t="n">
        <v>112.91</v>
      </c>
      <c r="Q5" t="n">
        <v>204.14</v>
      </c>
      <c r="R5" t="n">
        <v>51.55</v>
      </c>
      <c r="S5" t="n">
        <v>17.37</v>
      </c>
      <c r="T5" t="n">
        <v>14777.32</v>
      </c>
      <c r="U5" t="n">
        <v>0.34</v>
      </c>
      <c r="V5" t="n">
        <v>0.67</v>
      </c>
      <c r="W5" t="n">
        <v>1.22</v>
      </c>
      <c r="X5" t="n">
        <v>0.96</v>
      </c>
      <c r="Y5" t="n">
        <v>1</v>
      </c>
      <c r="Z5" t="n">
        <v>10</v>
      </c>
      <c r="AA5" t="n">
        <v>118.6880104244587</v>
      </c>
      <c r="AB5" t="n">
        <v>162.3941720081454</v>
      </c>
      <c r="AC5" t="n">
        <v>146.8955001533847</v>
      </c>
      <c r="AD5" t="n">
        <v>118688.0104244587</v>
      </c>
      <c r="AE5" t="n">
        <v>162394.1720081454</v>
      </c>
      <c r="AF5" t="n">
        <v>4.719111965739948e-06</v>
      </c>
      <c r="AG5" t="n">
        <v>0.5120833333333333</v>
      </c>
      <c r="AH5" t="n">
        <v>146895.5001533847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8.4412</v>
      </c>
      <c r="E6" t="n">
        <v>11.85</v>
      </c>
      <c r="F6" t="n">
        <v>7.5</v>
      </c>
      <c r="G6" t="n">
        <v>10.98</v>
      </c>
      <c r="H6" t="n">
        <v>0.17</v>
      </c>
      <c r="I6" t="n">
        <v>41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110.59</v>
      </c>
      <c r="Q6" t="n">
        <v>204.15</v>
      </c>
      <c r="R6" t="n">
        <v>47.29</v>
      </c>
      <c r="S6" t="n">
        <v>17.37</v>
      </c>
      <c r="T6" t="n">
        <v>12680.08</v>
      </c>
      <c r="U6" t="n">
        <v>0.37</v>
      </c>
      <c r="V6" t="n">
        <v>0.68</v>
      </c>
      <c r="W6" t="n">
        <v>1.2</v>
      </c>
      <c r="X6" t="n">
        <v>0.8100000000000001</v>
      </c>
      <c r="Y6" t="n">
        <v>1</v>
      </c>
      <c r="Z6" t="n">
        <v>10</v>
      </c>
      <c r="AA6" t="n">
        <v>112.1506022661504</v>
      </c>
      <c r="AB6" t="n">
        <v>153.4494017558596</v>
      </c>
      <c r="AC6" t="n">
        <v>138.8044062199103</v>
      </c>
      <c r="AD6" t="n">
        <v>112150.6022661504</v>
      </c>
      <c r="AE6" t="n">
        <v>153449.4017558596</v>
      </c>
      <c r="AF6" t="n">
        <v>4.895595119173647e-06</v>
      </c>
      <c r="AG6" t="n">
        <v>0.49375</v>
      </c>
      <c r="AH6" t="n">
        <v>138804.4062199103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8.670500000000001</v>
      </c>
      <c r="E7" t="n">
        <v>11.53</v>
      </c>
      <c r="F7" t="n">
        <v>7.4</v>
      </c>
      <c r="G7" t="n">
        <v>12.33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108.99</v>
      </c>
      <c r="Q7" t="n">
        <v>204.16</v>
      </c>
      <c r="R7" t="n">
        <v>43.56</v>
      </c>
      <c r="S7" t="n">
        <v>17.37</v>
      </c>
      <c r="T7" t="n">
        <v>10841.01</v>
      </c>
      <c r="U7" t="n">
        <v>0.4</v>
      </c>
      <c r="V7" t="n">
        <v>0.6899999999999999</v>
      </c>
      <c r="W7" t="n">
        <v>1.2</v>
      </c>
      <c r="X7" t="n">
        <v>0.71</v>
      </c>
      <c r="Y7" t="n">
        <v>1</v>
      </c>
      <c r="Z7" t="n">
        <v>10</v>
      </c>
      <c r="AA7" t="n">
        <v>107.7481337365077</v>
      </c>
      <c r="AB7" t="n">
        <v>147.4257500904015</v>
      </c>
      <c r="AC7" t="n">
        <v>133.3556434151534</v>
      </c>
      <c r="AD7" t="n">
        <v>107748.1337365077</v>
      </c>
      <c r="AE7" t="n">
        <v>147425.7500904015</v>
      </c>
      <c r="AF7" t="n">
        <v>5.028580945931278e-06</v>
      </c>
      <c r="AG7" t="n">
        <v>0.4804166666666667</v>
      </c>
      <c r="AH7" t="n">
        <v>133355.6434151534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8.872199999999999</v>
      </c>
      <c r="E8" t="n">
        <v>11.27</v>
      </c>
      <c r="F8" t="n">
        <v>7.31</v>
      </c>
      <c r="G8" t="n">
        <v>13.7</v>
      </c>
      <c r="H8" t="n">
        <v>0.21</v>
      </c>
      <c r="I8" t="n">
        <v>32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107.45</v>
      </c>
      <c r="Q8" t="n">
        <v>204.15</v>
      </c>
      <c r="R8" t="n">
        <v>41.01</v>
      </c>
      <c r="S8" t="n">
        <v>17.37</v>
      </c>
      <c r="T8" t="n">
        <v>9589.34</v>
      </c>
      <c r="U8" t="n">
        <v>0.42</v>
      </c>
      <c r="V8" t="n">
        <v>0.7</v>
      </c>
      <c r="W8" t="n">
        <v>1.19</v>
      </c>
      <c r="X8" t="n">
        <v>0.62</v>
      </c>
      <c r="Y8" t="n">
        <v>1</v>
      </c>
      <c r="Z8" t="n">
        <v>10</v>
      </c>
      <c r="AA8" t="n">
        <v>103.9764787119735</v>
      </c>
      <c r="AB8" t="n">
        <v>142.2652052921601</v>
      </c>
      <c r="AC8" t="n">
        <v>128.6876137695845</v>
      </c>
      <c r="AD8" t="n">
        <v>103976.4787119735</v>
      </c>
      <c r="AE8" t="n">
        <v>142265.2052921602</v>
      </c>
      <c r="AF8" t="n">
        <v>5.145559756472116e-06</v>
      </c>
      <c r="AG8" t="n">
        <v>0.4695833333333333</v>
      </c>
      <c r="AH8" t="n">
        <v>128687.6137695845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9.0014</v>
      </c>
      <c r="E9" t="n">
        <v>11.11</v>
      </c>
      <c r="F9" t="n">
        <v>7.27</v>
      </c>
      <c r="G9" t="n">
        <v>15.05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106.82</v>
      </c>
      <c r="Q9" t="n">
        <v>204.16</v>
      </c>
      <c r="R9" t="n">
        <v>39.94</v>
      </c>
      <c r="S9" t="n">
        <v>17.37</v>
      </c>
      <c r="T9" t="n">
        <v>9065.74</v>
      </c>
      <c r="U9" t="n">
        <v>0.44</v>
      </c>
      <c r="V9" t="n">
        <v>0.7</v>
      </c>
      <c r="W9" t="n">
        <v>1.19</v>
      </c>
      <c r="X9" t="n">
        <v>0.58</v>
      </c>
      <c r="Y9" t="n">
        <v>1</v>
      </c>
      <c r="Z9" t="n">
        <v>10</v>
      </c>
      <c r="AA9" t="n">
        <v>101.9424191553677</v>
      </c>
      <c r="AB9" t="n">
        <v>139.4821152704392</v>
      </c>
      <c r="AC9" t="n">
        <v>126.1701379534443</v>
      </c>
      <c r="AD9" t="n">
        <v>101942.4191553677</v>
      </c>
      <c r="AE9" t="n">
        <v>139482.1152704392</v>
      </c>
      <c r="AF9" t="n">
        <v>5.22049115122609e-06</v>
      </c>
      <c r="AG9" t="n">
        <v>0.4629166666666666</v>
      </c>
      <c r="AH9" t="n">
        <v>126170.1379534443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9.1153</v>
      </c>
      <c r="E10" t="n">
        <v>10.97</v>
      </c>
      <c r="F10" t="n">
        <v>7.22</v>
      </c>
      <c r="G10" t="n">
        <v>16.04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105.89</v>
      </c>
      <c r="Q10" t="n">
        <v>204.17</v>
      </c>
      <c r="R10" t="n">
        <v>38.17</v>
      </c>
      <c r="S10" t="n">
        <v>17.37</v>
      </c>
      <c r="T10" t="n">
        <v>8194.17</v>
      </c>
      <c r="U10" t="n">
        <v>0.46</v>
      </c>
      <c r="V10" t="n">
        <v>0.71</v>
      </c>
      <c r="W10" t="n">
        <v>1.18</v>
      </c>
      <c r="X10" t="n">
        <v>0.53</v>
      </c>
      <c r="Y10" t="n">
        <v>1</v>
      </c>
      <c r="Z10" t="n">
        <v>10</v>
      </c>
      <c r="AA10" t="n">
        <v>99.90849017589686</v>
      </c>
      <c r="AB10" t="n">
        <v>136.6992039101148</v>
      </c>
      <c r="AC10" t="n">
        <v>123.6528237475078</v>
      </c>
      <c r="AD10" t="n">
        <v>99908.49017589686</v>
      </c>
      <c r="AE10" t="n">
        <v>136699.2039101149</v>
      </c>
      <c r="AF10" t="n">
        <v>5.286549091338144e-06</v>
      </c>
      <c r="AG10" t="n">
        <v>0.4570833333333333</v>
      </c>
      <c r="AH10" t="n">
        <v>123652.8237475078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9.232200000000001</v>
      </c>
      <c r="E11" t="n">
        <v>10.83</v>
      </c>
      <c r="F11" t="n">
        <v>7.16</v>
      </c>
      <c r="G11" t="n">
        <v>17.19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104.97</v>
      </c>
      <c r="Q11" t="n">
        <v>204.16</v>
      </c>
      <c r="R11" t="n">
        <v>36.55</v>
      </c>
      <c r="S11" t="n">
        <v>17.37</v>
      </c>
      <c r="T11" t="n">
        <v>7392.28</v>
      </c>
      <c r="U11" t="n">
        <v>0.48</v>
      </c>
      <c r="V11" t="n">
        <v>0.71</v>
      </c>
      <c r="W11" t="n">
        <v>1.17</v>
      </c>
      <c r="X11" t="n">
        <v>0.47</v>
      </c>
      <c r="Y11" t="n">
        <v>1</v>
      </c>
      <c r="Z11" t="n">
        <v>10</v>
      </c>
      <c r="AA11" t="n">
        <v>97.85641830138854</v>
      </c>
      <c r="AB11" t="n">
        <v>133.8914686403922</v>
      </c>
      <c r="AC11" t="n">
        <v>121.1130547912454</v>
      </c>
      <c r="AD11" t="n">
        <v>97856.41830138855</v>
      </c>
      <c r="AE11" t="n">
        <v>133891.4686403922</v>
      </c>
      <c r="AF11" t="n">
        <v>5.354346924517242e-06</v>
      </c>
      <c r="AG11" t="n">
        <v>0.45125</v>
      </c>
      <c r="AH11" t="n">
        <v>121113.0547912454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9.3284</v>
      </c>
      <c r="E12" t="n">
        <v>10.72</v>
      </c>
      <c r="F12" t="n">
        <v>7.14</v>
      </c>
      <c r="G12" t="n">
        <v>18.62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204.17</v>
      </c>
      <c r="R12" t="n">
        <v>35.5</v>
      </c>
      <c r="S12" t="n">
        <v>17.37</v>
      </c>
      <c r="T12" t="n">
        <v>6875.07</v>
      </c>
      <c r="U12" t="n">
        <v>0.49</v>
      </c>
      <c r="V12" t="n">
        <v>0.72</v>
      </c>
      <c r="W12" t="n">
        <v>1.18</v>
      </c>
      <c r="X12" t="n">
        <v>0.44</v>
      </c>
      <c r="Y12" t="n">
        <v>1</v>
      </c>
      <c r="Z12" t="n">
        <v>10</v>
      </c>
      <c r="AA12" t="n">
        <v>96.48163747355633</v>
      </c>
      <c r="AB12" t="n">
        <v>132.0104328607036</v>
      </c>
      <c r="AC12" t="n">
        <v>119.4115424263193</v>
      </c>
      <c r="AD12" t="n">
        <v>96481.63747355633</v>
      </c>
      <c r="AE12" t="n">
        <v>132010.4328607036</v>
      </c>
      <c r="AF12" t="n">
        <v>5.410139495533745e-06</v>
      </c>
      <c r="AG12" t="n">
        <v>0.4466666666666667</v>
      </c>
      <c r="AH12" t="n">
        <v>119411.5424263193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9.441599999999999</v>
      </c>
      <c r="E13" t="n">
        <v>10.59</v>
      </c>
      <c r="F13" t="n">
        <v>7.09</v>
      </c>
      <c r="G13" t="n">
        <v>20.26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103.65</v>
      </c>
      <c r="Q13" t="n">
        <v>204.14</v>
      </c>
      <c r="R13" t="n">
        <v>34.27</v>
      </c>
      <c r="S13" t="n">
        <v>17.37</v>
      </c>
      <c r="T13" t="n">
        <v>6272.87</v>
      </c>
      <c r="U13" t="n">
        <v>0.51</v>
      </c>
      <c r="V13" t="n">
        <v>0.72</v>
      </c>
      <c r="W13" t="n">
        <v>1.17</v>
      </c>
      <c r="X13" t="n">
        <v>0.4</v>
      </c>
      <c r="Y13" t="n">
        <v>1</v>
      </c>
      <c r="Z13" t="n">
        <v>10</v>
      </c>
      <c r="AA13" t="n">
        <v>94.65422352572621</v>
      </c>
      <c r="AB13" t="n">
        <v>129.5100844774701</v>
      </c>
      <c r="AC13" t="n">
        <v>117.1498237835199</v>
      </c>
      <c r="AD13" t="n">
        <v>94654.22352572621</v>
      </c>
      <c r="AE13" t="n">
        <v>129510.0844774701</v>
      </c>
      <c r="AF13" t="n">
        <v>5.475791460596823e-06</v>
      </c>
      <c r="AG13" t="n">
        <v>0.44125</v>
      </c>
      <c r="AH13" t="n">
        <v>117149.8237835199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9.4909</v>
      </c>
      <c r="E14" t="n">
        <v>10.54</v>
      </c>
      <c r="F14" t="n">
        <v>7.08</v>
      </c>
      <c r="G14" t="n">
        <v>21.24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103.39</v>
      </c>
      <c r="Q14" t="n">
        <v>204.16</v>
      </c>
      <c r="R14" t="n">
        <v>33.77</v>
      </c>
      <c r="S14" t="n">
        <v>17.37</v>
      </c>
      <c r="T14" t="n">
        <v>6026.87</v>
      </c>
      <c r="U14" t="n">
        <v>0.51</v>
      </c>
      <c r="V14" t="n">
        <v>0.72</v>
      </c>
      <c r="W14" t="n">
        <v>1.17</v>
      </c>
      <c r="X14" t="n">
        <v>0.39</v>
      </c>
      <c r="Y14" t="n">
        <v>1</v>
      </c>
      <c r="Z14" t="n">
        <v>10</v>
      </c>
      <c r="AA14" t="n">
        <v>93.97894823305302</v>
      </c>
      <c r="AB14" t="n">
        <v>128.5861430309918</v>
      </c>
      <c r="AC14" t="n">
        <v>116.3140620119332</v>
      </c>
      <c r="AD14" t="n">
        <v>93978.94823305302</v>
      </c>
      <c r="AE14" t="n">
        <v>128586.1430309918</v>
      </c>
      <c r="AF14" t="n">
        <v>5.504383703331892e-06</v>
      </c>
      <c r="AG14" t="n">
        <v>0.4391666666666666</v>
      </c>
      <c r="AH14" t="n">
        <v>116314.0620119332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9.5435</v>
      </c>
      <c r="E15" t="n">
        <v>10.48</v>
      </c>
      <c r="F15" t="n">
        <v>7.06</v>
      </c>
      <c r="G15" t="n">
        <v>22.31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103</v>
      </c>
      <c r="Q15" t="n">
        <v>204.17</v>
      </c>
      <c r="R15" t="n">
        <v>33.24</v>
      </c>
      <c r="S15" t="n">
        <v>17.37</v>
      </c>
      <c r="T15" t="n">
        <v>5768.37</v>
      </c>
      <c r="U15" t="n">
        <v>0.52</v>
      </c>
      <c r="V15" t="n">
        <v>0.72</v>
      </c>
      <c r="W15" t="n">
        <v>1.17</v>
      </c>
      <c r="X15" t="n">
        <v>0.37</v>
      </c>
      <c r="Y15" t="n">
        <v>1</v>
      </c>
      <c r="Z15" t="n">
        <v>10</v>
      </c>
      <c r="AA15" t="n">
        <v>93.16043208967506</v>
      </c>
      <c r="AB15" t="n">
        <v>127.4662131332389</v>
      </c>
      <c r="AC15" t="n">
        <v>115.30101665179</v>
      </c>
      <c r="AD15" t="n">
        <v>93160.43208967506</v>
      </c>
      <c r="AE15" t="n">
        <v>127466.2131332389</v>
      </c>
      <c r="AF15" t="n">
        <v>5.534889828440708e-06</v>
      </c>
      <c r="AG15" t="n">
        <v>0.4366666666666667</v>
      </c>
      <c r="AH15" t="n">
        <v>115301.01665179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9.6113</v>
      </c>
      <c r="E16" t="n">
        <v>10.4</v>
      </c>
      <c r="F16" t="n">
        <v>7.03</v>
      </c>
      <c r="G16" t="n">
        <v>23.44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102.3</v>
      </c>
      <c r="Q16" t="n">
        <v>204.16</v>
      </c>
      <c r="R16" t="n">
        <v>32.51</v>
      </c>
      <c r="S16" t="n">
        <v>17.37</v>
      </c>
      <c r="T16" t="n">
        <v>5408.38</v>
      </c>
      <c r="U16" t="n">
        <v>0.53</v>
      </c>
      <c r="V16" t="n">
        <v>0.73</v>
      </c>
      <c r="W16" t="n">
        <v>1.16</v>
      </c>
      <c r="X16" t="n">
        <v>0.34</v>
      </c>
      <c r="Y16" t="n">
        <v>1</v>
      </c>
      <c r="Z16" t="n">
        <v>10</v>
      </c>
      <c r="AA16" t="n">
        <v>91.98808244679721</v>
      </c>
      <c r="AB16" t="n">
        <v>125.8621526314382</v>
      </c>
      <c r="AC16" t="n">
        <v>113.8500454329676</v>
      </c>
      <c r="AD16" t="n">
        <v>91988.08244679721</v>
      </c>
      <c r="AE16" t="n">
        <v>125862.1526314382</v>
      </c>
      <c r="AF16" t="n">
        <v>5.574211411755873e-06</v>
      </c>
      <c r="AG16" t="n">
        <v>0.4333333333333333</v>
      </c>
      <c r="AH16" t="n">
        <v>113850.0454329676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9.664199999999999</v>
      </c>
      <c r="E17" t="n">
        <v>10.35</v>
      </c>
      <c r="F17" t="n">
        <v>7.02</v>
      </c>
      <c r="G17" t="n">
        <v>24.77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102.14</v>
      </c>
      <c r="Q17" t="n">
        <v>204.15</v>
      </c>
      <c r="R17" t="n">
        <v>32.02</v>
      </c>
      <c r="S17" t="n">
        <v>17.37</v>
      </c>
      <c r="T17" t="n">
        <v>5164.96</v>
      </c>
      <c r="U17" t="n">
        <v>0.54</v>
      </c>
      <c r="V17" t="n">
        <v>0.73</v>
      </c>
      <c r="W17" t="n">
        <v>1.16</v>
      </c>
      <c r="X17" t="n">
        <v>0.33</v>
      </c>
      <c r="Y17" t="n">
        <v>1</v>
      </c>
      <c r="Z17" t="n">
        <v>10</v>
      </c>
      <c r="AA17" t="n">
        <v>91.36173765395338</v>
      </c>
      <c r="AB17" t="n">
        <v>125.0051600534877</v>
      </c>
      <c r="AC17" t="n">
        <v>113.0748430238598</v>
      </c>
      <c r="AD17" t="n">
        <v>91361.73765395339</v>
      </c>
      <c r="AE17" t="n">
        <v>125005.1600534877</v>
      </c>
      <c r="AF17" t="n">
        <v>5.604891526171391e-06</v>
      </c>
      <c r="AG17" t="n">
        <v>0.43125</v>
      </c>
      <c r="AH17" t="n">
        <v>113074.8430238598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9.719200000000001</v>
      </c>
      <c r="E18" t="n">
        <v>10.29</v>
      </c>
      <c r="F18" t="n">
        <v>7</v>
      </c>
      <c r="G18" t="n">
        <v>26.25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101.67</v>
      </c>
      <c r="Q18" t="n">
        <v>204.14</v>
      </c>
      <c r="R18" t="n">
        <v>31.41</v>
      </c>
      <c r="S18" t="n">
        <v>17.37</v>
      </c>
      <c r="T18" t="n">
        <v>4866.42</v>
      </c>
      <c r="U18" t="n">
        <v>0.55</v>
      </c>
      <c r="V18" t="n">
        <v>0.73</v>
      </c>
      <c r="W18" t="n">
        <v>1.17</v>
      </c>
      <c r="X18" t="n">
        <v>0.31</v>
      </c>
      <c r="Y18" t="n">
        <v>1</v>
      </c>
      <c r="Z18" t="n">
        <v>10</v>
      </c>
      <c r="AA18" t="n">
        <v>90.50524830408835</v>
      </c>
      <c r="AB18" t="n">
        <v>123.8332735393596</v>
      </c>
      <c r="AC18" t="n">
        <v>112.0147997138866</v>
      </c>
      <c r="AD18" t="n">
        <v>90505.24830408835</v>
      </c>
      <c r="AE18" t="n">
        <v>123833.2735393596</v>
      </c>
      <c r="AF18" t="n">
        <v>5.636789565733843e-06</v>
      </c>
      <c r="AG18" t="n">
        <v>0.42875</v>
      </c>
      <c r="AH18" t="n">
        <v>112014.7997138866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9.783899999999999</v>
      </c>
      <c r="E19" t="n">
        <v>10.22</v>
      </c>
      <c r="F19" t="n">
        <v>6.97</v>
      </c>
      <c r="G19" t="n">
        <v>27.9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101.29</v>
      </c>
      <c r="Q19" t="n">
        <v>204.16</v>
      </c>
      <c r="R19" t="n">
        <v>30.69</v>
      </c>
      <c r="S19" t="n">
        <v>17.37</v>
      </c>
      <c r="T19" t="n">
        <v>4510.46</v>
      </c>
      <c r="U19" t="n">
        <v>0.57</v>
      </c>
      <c r="V19" t="n">
        <v>0.73</v>
      </c>
      <c r="W19" t="n">
        <v>1.16</v>
      </c>
      <c r="X19" t="n">
        <v>0.28</v>
      </c>
      <c r="Y19" t="n">
        <v>1</v>
      </c>
      <c r="Z19" t="n">
        <v>10</v>
      </c>
      <c r="AA19" t="n">
        <v>89.57996495354872</v>
      </c>
      <c r="AB19" t="n">
        <v>122.5672600385315</v>
      </c>
      <c r="AC19" t="n">
        <v>110.869612764716</v>
      </c>
      <c r="AD19" t="n">
        <v>89579.96495354873</v>
      </c>
      <c r="AE19" t="n">
        <v>122567.2600385315</v>
      </c>
      <c r="AF19" t="n">
        <v>5.674313259546396e-06</v>
      </c>
      <c r="AG19" t="n">
        <v>0.4258333333333333</v>
      </c>
      <c r="AH19" t="n">
        <v>110869.612764716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9.7834</v>
      </c>
      <c r="E20" t="n">
        <v>10.22</v>
      </c>
      <c r="F20" t="n">
        <v>6.98</v>
      </c>
      <c r="G20" t="n">
        <v>27.9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13</v>
      </c>
      <c r="N20" t="n">
        <v>49.12</v>
      </c>
      <c r="O20" t="n">
        <v>27459.27</v>
      </c>
      <c r="P20" t="n">
        <v>101.05</v>
      </c>
      <c r="Q20" t="n">
        <v>204.15</v>
      </c>
      <c r="R20" t="n">
        <v>30.61</v>
      </c>
      <c r="S20" t="n">
        <v>17.37</v>
      </c>
      <c r="T20" t="n">
        <v>4474.49</v>
      </c>
      <c r="U20" t="n">
        <v>0.57</v>
      </c>
      <c r="V20" t="n">
        <v>0.73</v>
      </c>
      <c r="W20" t="n">
        <v>1.16</v>
      </c>
      <c r="X20" t="n">
        <v>0.28</v>
      </c>
      <c r="Y20" t="n">
        <v>1</v>
      </c>
      <c r="Z20" t="n">
        <v>10</v>
      </c>
      <c r="AA20" t="n">
        <v>89.49113508526993</v>
      </c>
      <c r="AB20" t="n">
        <v>122.4457190938552</v>
      </c>
      <c r="AC20" t="n">
        <v>110.7596715172159</v>
      </c>
      <c r="AD20" t="n">
        <v>89491.13508526993</v>
      </c>
      <c r="AE20" t="n">
        <v>122445.7190938553</v>
      </c>
      <c r="AF20" t="n">
        <v>5.674023277368557e-06</v>
      </c>
      <c r="AG20" t="n">
        <v>0.4258333333333333</v>
      </c>
      <c r="AH20" t="n">
        <v>110759.6715172159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9.846299999999999</v>
      </c>
      <c r="E21" t="n">
        <v>10.16</v>
      </c>
      <c r="F21" t="n">
        <v>6.95</v>
      </c>
      <c r="G21" t="n">
        <v>29.8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100.72</v>
      </c>
      <c r="Q21" t="n">
        <v>204.14</v>
      </c>
      <c r="R21" t="n">
        <v>29.79</v>
      </c>
      <c r="S21" t="n">
        <v>17.37</v>
      </c>
      <c r="T21" t="n">
        <v>4069.56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88.62512813518039</v>
      </c>
      <c r="AB21" t="n">
        <v>121.2608101792131</v>
      </c>
      <c r="AC21" t="n">
        <v>109.6878486463567</v>
      </c>
      <c r="AD21" t="n">
        <v>88625.12813518039</v>
      </c>
      <c r="AE21" t="n">
        <v>121260.8101792131</v>
      </c>
      <c r="AF21" t="n">
        <v>5.710503035340885e-06</v>
      </c>
      <c r="AG21" t="n">
        <v>0.4233333333333333</v>
      </c>
      <c r="AH21" t="n">
        <v>109687.8486463567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9.9122</v>
      </c>
      <c r="E22" t="n">
        <v>10.09</v>
      </c>
      <c r="F22" t="n">
        <v>6.93</v>
      </c>
      <c r="G22" t="n">
        <v>31.97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100.03</v>
      </c>
      <c r="Q22" t="n">
        <v>204.16</v>
      </c>
      <c r="R22" t="n">
        <v>29.2</v>
      </c>
      <c r="S22" t="n">
        <v>17.37</v>
      </c>
      <c r="T22" t="n">
        <v>3777.16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87.58290173085005</v>
      </c>
      <c r="AB22" t="n">
        <v>119.8347900330252</v>
      </c>
      <c r="AC22" t="n">
        <v>108.3979258614887</v>
      </c>
      <c r="AD22" t="n">
        <v>87582.90173085005</v>
      </c>
      <c r="AE22" t="n">
        <v>119834.7900330252</v>
      </c>
      <c r="AF22" t="n">
        <v>5.748722686380257e-06</v>
      </c>
      <c r="AG22" t="n">
        <v>0.4204166666666667</v>
      </c>
      <c r="AH22" t="n">
        <v>108397.9258614887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9.919</v>
      </c>
      <c r="E23" t="n">
        <v>10.08</v>
      </c>
      <c r="F23" t="n">
        <v>6.92</v>
      </c>
      <c r="G23" t="n">
        <v>31.94</v>
      </c>
      <c r="H23" t="n">
        <v>0.5</v>
      </c>
      <c r="I23" t="n">
        <v>13</v>
      </c>
      <c r="J23" t="n">
        <v>221.99</v>
      </c>
      <c r="K23" t="n">
        <v>56.13</v>
      </c>
      <c r="L23" t="n">
        <v>6.25</v>
      </c>
      <c r="M23" t="n">
        <v>11</v>
      </c>
      <c r="N23" t="n">
        <v>49.61</v>
      </c>
      <c r="O23" t="n">
        <v>27612.53</v>
      </c>
      <c r="P23" t="n">
        <v>99.98</v>
      </c>
      <c r="Q23" t="n">
        <v>204.14</v>
      </c>
      <c r="R23" t="n">
        <v>28.89</v>
      </c>
      <c r="S23" t="n">
        <v>17.37</v>
      </c>
      <c r="T23" t="n">
        <v>3624.73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87.45504204074879</v>
      </c>
      <c r="AB23" t="n">
        <v>119.6598467642573</v>
      </c>
      <c r="AC23" t="n">
        <v>108.2396789327575</v>
      </c>
      <c r="AD23" t="n">
        <v>87455.0420407488</v>
      </c>
      <c r="AE23" t="n">
        <v>119659.8467642573</v>
      </c>
      <c r="AF23" t="n">
        <v>5.752666443998887e-06</v>
      </c>
      <c r="AG23" t="n">
        <v>0.42</v>
      </c>
      <c r="AH23" t="n">
        <v>108239.6789327575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9.9734</v>
      </c>
      <c r="E24" t="n">
        <v>10.03</v>
      </c>
      <c r="F24" t="n">
        <v>6.91</v>
      </c>
      <c r="G24" t="n">
        <v>34.54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99.58</v>
      </c>
      <c r="Q24" t="n">
        <v>204.14</v>
      </c>
      <c r="R24" t="n">
        <v>28.67</v>
      </c>
      <c r="S24" t="n">
        <v>17.37</v>
      </c>
      <c r="T24" t="n">
        <v>3519.63</v>
      </c>
      <c r="U24" t="n">
        <v>0.61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86.7274944081781</v>
      </c>
      <c r="AB24" t="n">
        <v>118.6643839962384</v>
      </c>
      <c r="AC24" t="n">
        <v>107.3392217341772</v>
      </c>
      <c r="AD24" t="n">
        <v>86727.4944081781</v>
      </c>
      <c r="AE24" t="n">
        <v>118664.3839962384</v>
      </c>
      <c r="AF24" t="n">
        <v>5.784216504947928e-06</v>
      </c>
      <c r="AG24" t="n">
        <v>0.4179166666666667</v>
      </c>
      <c r="AH24" t="n">
        <v>107339.2217341772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9.964</v>
      </c>
      <c r="E25" t="n">
        <v>10.04</v>
      </c>
      <c r="F25" t="n">
        <v>6.92</v>
      </c>
      <c r="G25" t="n">
        <v>34.58</v>
      </c>
      <c r="H25" t="n">
        <v>0.54</v>
      </c>
      <c r="I25" t="n">
        <v>12</v>
      </c>
      <c r="J25" t="n">
        <v>222.82</v>
      </c>
      <c r="K25" t="n">
        <v>56.13</v>
      </c>
      <c r="L25" t="n">
        <v>6.75</v>
      </c>
      <c r="M25" t="n">
        <v>10</v>
      </c>
      <c r="N25" t="n">
        <v>49.94</v>
      </c>
      <c r="O25" t="n">
        <v>27715.11</v>
      </c>
      <c r="P25" t="n">
        <v>99.68000000000001</v>
      </c>
      <c r="Q25" t="n">
        <v>204.14</v>
      </c>
      <c r="R25" t="n">
        <v>28.68</v>
      </c>
      <c r="S25" t="n">
        <v>17.37</v>
      </c>
      <c r="T25" t="n">
        <v>3521.35</v>
      </c>
      <c r="U25" t="n">
        <v>0.61</v>
      </c>
      <c r="V25" t="n">
        <v>0.74</v>
      </c>
      <c r="W25" t="n">
        <v>1.16</v>
      </c>
      <c r="X25" t="n">
        <v>0.23</v>
      </c>
      <c r="Y25" t="n">
        <v>1</v>
      </c>
      <c r="Z25" t="n">
        <v>10</v>
      </c>
      <c r="AA25" t="n">
        <v>86.90285142518876</v>
      </c>
      <c r="AB25" t="n">
        <v>118.9043152031178</v>
      </c>
      <c r="AC25" t="n">
        <v>107.5562542434177</v>
      </c>
      <c r="AD25" t="n">
        <v>86902.85142518875</v>
      </c>
      <c r="AE25" t="n">
        <v>118904.3152031178</v>
      </c>
      <c r="AF25" t="n">
        <v>5.778764840004527e-06</v>
      </c>
      <c r="AG25" t="n">
        <v>0.4183333333333333</v>
      </c>
      <c r="AH25" t="n">
        <v>107556.2542434177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9.962400000000001</v>
      </c>
      <c r="E26" t="n">
        <v>10.04</v>
      </c>
      <c r="F26" t="n">
        <v>6.92</v>
      </c>
      <c r="G26" t="n">
        <v>34.59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99.48</v>
      </c>
      <c r="Q26" t="n">
        <v>204.18</v>
      </c>
      <c r="R26" t="n">
        <v>28.76</v>
      </c>
      <c r="S26" t="n">
        <v>17.37</v>
      </c>
      <c r="T26" t="n">
        <v>3564.55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86.80674833649068</v>
      </c>
      <c r="AB26" t="n">
        <v>118.7728227173921</v>
      </c>
      <c r="AC26" t="n">
        <v>107.4373112159788</v>
      </c>
      <c r="AD26" t="n">
        <v>86806.74833649068</v>
      </c>
      <c r="AE26" t="n">
        <v>118772.8227173921</v>
      </c>
      <c r="AF26" t="n">
        <v>5.777836897035438e-06</v>
      </c>
      <c r="AG26" t="n">
        <v>0.4183333333333333</v>
      </c>
      <c r="AH26" t="n">
        <v>107437.3112159788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10.0376</v>
      </c>
      <c r="E27" t="n">
        <v>9.960000000000001</v>
      </c>
      <c r="F27" t="n">
        <v>6.89</v>
      </c>
      <c r="G27" t="n">
        <v>37.56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98.81999999999999</v>
      </c>
      <c r="Q27" t="n">
        <v>204.14</v>
      </c>
      <c r="R27" t="n">
        <v>27.91</v>
      </c>
      <c r="S27" t="n">
        <v>17.37</v>
      </c>
      <c r="T27" t="n">
        <v>3140.21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85.68593005828897</v>
      </c>
      <c r="AB27" t="n">
        <v>117.2392697021447</v>
      </c>
      <c r="AC27" t="n">
        <v>106.0501183481509</v>
      </c>
      <c r="AD27" t="n">
        <v>85685.93005828897</v>
      </c>
      <c r="AE27" t="n">
        <v>117239.2697021447</v>
      </c>
      <c r="AF27" t="n">
        <v>5.821450216582642e-06</v>
      </c>
      <c r="AG27" t="n">
        <v>0.415</v>
      </c>
      <c r="AH27" t="n">
        <v>106050.1183481509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10.0326</v>
      </c>
      <c r="E28" t="n">
        <v>9.970000000000001</v>
      </c>
      <c r="F28" t="n">
        <v>6.89</v>
      </c>
      <c r="G28" t="n">
        <v>37.58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98.86</v>
      </c>
      <c r="Q28" t="n">
        <v>204.14</v>
      </c>
      <c r="R28" t="n">
        <v>27.99</v>
      </c>
      <c r="S28" t="n">
        <v>17.37</v>
      </c>
      <c r="T28" t="n">
        <v>3182.62</v>
      </c>
      <c r="U28" t="n">
        <v>0.62</v>
      </c>
      <c r="V28" t="n">
        <v>0.74</v>
      </c>
      <c r="W28" t="n">
        <v>1.16</v>
      </c>
      <c r="X28" t="n">
        <v>0.2</v>
      </c>
      <c r="Y28" t="n">
        <v>1</v>
      </c>
      <c r="Z28" t="n">
        <v>10</v>
      </c>
      <c r="AA28" t="n">
        <v>85.75188965051653</v>
      </c>
      <c r="AB28" t="n">
        <v>117.3295185261622</v>
      </c>
      <c r="AC28" t="n">
        <v>106.1317539510693</v>
      </c>
      <c r="AD28" t="n">
        <v>85751.88965051653</v>
      </c>
      <c r="AE28" t="n">
        <v>117329.5185261622</v>
      </c>
      <c r="AF28" t="n">
        <v>5.818550394804238e-06</v>
      </c>
      <c r="AG28" t="n">
        <v>0.4154166666666667</v>
      </c>
      <c r="AH28" t="n">
        <v>106131.7539510693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10.0351</v>
      </c>
      <c r="E29" t="n">
        <v>9.960000000000001</v>
      </c>
      <c r="F29" t="n">
        <v>6.89</v>
      </c>
      <c r="G29" t="n">
        <v>37.57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98.54000000000001</v>
      </c>
      <c r="Q29" t="n">
        <v>204.15</v>
      </c>
      <c r="R29" t="n">
        <v>27.93</v>
      </c>
      <c r="S29" t="n">
        <v>17.37</v>
      </c>
      <c r="T29" t="n">
        <v>3152.92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85.55418625624726</v>
      </c>
      <c r="AB29" t="n">
        <v>117.0590120200649</v>
      </c>
      <c r="AC29" t="n">
        <v>105.8870642062556</v>
      </c>
      <c r="AD29" t="n">
        <v>85554.18625624727</v>
      </c>
      <c r="AE29" t="n">
        <v>117059.0120200649</v>
      </c>
      <c r="AF29" t="n">
        <v>5.82000030569344e-06</v>
      </c>
      <c r="AG29" t="n">
        <v>0.415</v>
      </c>
      <c r="AH29" t="n">
        <v>105887.0642062556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10.1002</v>
      </c>
      <c r="E30" t="n">
        <v>9.9</v>
      </c>
      <c r="F30" t="n">
        <v>6.87</v>
      </c>
      <c r="G30" t="n">
        <v>41.2</v>
      </c>
      <c r="H30" t="n">
        <v>0.63</v>
      </c>
      <c r="I30" t="n">
        <v>10</v>
      </c>
      <c r="J30" t="n">
        <v>224.9</v>
      </c>
      <c r="K30" t="n">
        <v>56.13</v>
      </c>
      <c r="L30" t="n">
        <v>8</v>
      </c>
      <c r="M30" t="n">
        <v>8</v>
      </c>
      <c r="N30" t="n">
        <v>50.78</v>
      </c>
      <c r="O30" t="n">
        <v>27972.28</v>
      </c>
      <c r="P30" t="n">
        <v>98.04000000000001</v>
      </c>
      <c r="Q30" t="n">
        <v>204.15</v>
      </c>
      <c r="R30" t="n">
        <v>27.29</v>
      </c>
      <c r="S30" t="n">
        <v>17.37</v>
      </c>
      <c r="T30" t="n">
        <v>2835.19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84.66314550175315</v>
      </c>
      <c r="AB30" t="n">
        <v>115.839850749823</v>
      </c>
      <c r="AC30" t="n">
        <v>104.7842579765415</v>
      </c>
      <c r="AD30" t="n">
        <v>84663.14550175316</v>
      </c>
      <c r="AE30" t="n">
        <v>115839.850749823</v>
      </c>
      <c r="AF30" t="n">
        <v>5.857755985248266e-06</v>
      </c>
      <c r="AG30" t="n">
        <v>0.4125</v>
      </c>
      <c r="AH30" t="n">
        <v>104784.2579765415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10.1004</v>
      </c>
      <c r="E31" t="n">
        <v>9.9</v>
      </c>
      <c r="F31" t="n">
        <v>6.87</v>
      </c>
      <c r="G31" t="n">
        <v>41.19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98.05</v>
      </c>
      <c r="Q31" t="n">
        <v>204.18</v>
      </c>
      <c r="R31" t="n">
        <v>27.27</v>
      </c>
      <c r="S31" t="n">
        <v>17.37</v>
      </c>
      <c r="T31" t="n">
        <v>2826.25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84.66695568563856</v>
      </c>
      <c r="AB31" t="n">
        <v>115.8450640115085</v>
      </c>
      <c r="AC31" t="n">
        <v>104.7889736918486</v>
      </c>
      <c r="AD31" t="n">
        <v>84666.95568563856</v>
      </c>
      <c r="AE31" t="n">
        <v>115845.0640115085</v>
      </c>
      <c r="AF31" t="n">
        <v>5.857871978119403e-06</v>
      </c>
      <c r="AG31" t="n">
        <v>0.4125</v>
      </c>
      <c r="AH31" t="n">
        <v>104788.9736918486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10.105</v>
      </c>
      <c r="E32" t="n">
        <v>9.9</v>
      </c>
      <c r="F32" t="n">
        <v>6.86</v>
      </c>
      <c r="G32" t="n">
        <v>41.17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97.98</v>
      </c>
      <c r="Q32" t="n">
        <v>204.15</v>
      </c>
      <c r="R32" t="n">
        <v>27.04</v>
      </c>
      <c r="S32" t="n">
        <v>17.37</v>
      </c>
      <c r="T32" t="n">
        <v>2710.64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84.55391810720678</v>
      </c>
      <c r="AB32" t="n">
        <v>115.6904010098322</v>
      </c>
      <c r="AC32" t="n">
        <v>104.6490715099814</v>
      </c>
      <c r="AD32" t="n">
        <v>84553.91810720679</v>
      </c>
      <c r="AE32" t="n">
        <v>115690.4010098322</v>
      </c>
      <c r="AF32" t="n">
        <v>5.860539814155535e-06</v>
      </c>
      <c r="AG32" t="n">
        <v>0.4125</v>
      </c>
      <c r="AH32" t="n">
        <v>104649.0715099814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10.1678</v>
      </c>
      <c r="E33" t="n">
        <v>9.84</v>
      </c>
      <c r="F33" t="n">
        <v>6.84</v>
      </c>
      <c r="G33" t="n">
        <v>45.61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97.27</v>
      </c>
      <c r="Q33" t="n">
        <v>204.15</v>
      </c>
      <c r="R33" t="n">
        <v>26.57</v>
      </c>
      <c r="S33" t="n">
        <v>17.37</v>
      </c>
      <c r="T33" t="n">
        <v>2482.11</v>
      </c>
      <c r="U33" t="n">
        <v>0.65</v>
      </c>
      <c r="V33" t="n">
        <v>0.75</v>
      </c>
      <c r="W33" t="n">
        <v>1.15</v>
      </c>
      <c r="X33" t="n">
        <v>0.15</v>
      </c>
      <c r="Y33" t="n">
        <v>1</v>
      </c>
      <c r="Z33" t="n">
        <v>10</v>
      </c>
      <c r="AA33" t="n">
        <v>83.58049124075217</v>
      </c>
      <c r="AB33" t="n">
        <v>114.3585154265872</v>
      </c>
      <c r="AC33" t="n">
        <v>103.4442992174876</v>
      </c>
      <c r="AD33" t="n">
        <v>83580.49124075216</v>
      </c>
      <c r="AE33" t="n">
        <v>114358.5154265872</v>
      </c>
      <c r="AF33" t="n">
        <v>5.896961575692296e-06</v>
      </c>
      <c r="AG33" t="n">
        <v>0.41</v>
      </c>
      <c r="AH33" t="n">
        <v>103444.2992174876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10.1497</v>
      </c>
      <c r="E34" t="n">
        <v>9.85</v>
      </c>
      <c r="F34" t="n">
        <v>6.86</v>
      </c>
      <c r="G34" t="n">
        <v>45.73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97.78</v>
      </c>
      <c r="Q34" t="n">
        <v>204.15</v>
      </c>
      <c r="R34" t="n">
        <v>27.16</v>
      </c>
      <c r="S34" t="n">
        <v>17.37</v>
      </c>
      <c r="T34" t="n">
        <v>2775.73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84.07598476880236</v>
      </c>
      <c r="AB34" t="n">
        <v>115.0364715312968</v>
      </c>
      <c r="AC34" t="n">
        <v>104.0575521430814</v>
      </c>
      <c r="AD34" t="n">
        <v>84075.98476880236</v>
      </c>
      <c r="AE34" t="n">
        <v>115036.4715312968</v>
      </c>
      <c r="AF34" t="n">
        <v>5.88646422085447e-06</v>
      </c>
      <c r="AG34" t="n">
        <v>0.4104166666666667</v>
      </c>
      <c r="AH34" t="n">
        <v>104057.5521430814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10.1526</v>
      </c>
      <c r="E35" t="n">
        <v>9.85</v>
      </c>
      <c r="F35" t="n">
        <v>6.86</v>
      </c>
      <c r="G35" t="n">
        <v>45.71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97.78</v>
      </c>
      <c r="Q35" t="n">
        <v>204.15</v>
      </c>
      <c r="R35" t="n">
        <v>26.98</v>
      </c>
      <c r="S35" t="n">
        <v>17.37</v>
      </c>
      <c r="T35" t="n">
        <v>2689.03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84.05338794495846</v>
      </c>
      <c r="AB35" t="n">
        <v>115.005553560012</v>
      </c>
      <c r="AC35" t="n">
        <v>104.0295849395824</v>
      </c>
      <c r="AD35" t="n">
        <v>84053.38794495846</v>
      </c>
      <c r="AE35" t="n">
        <v>115005.553560012</v>
      </c>
      <c r="AF35" t="n">
        <v>5.888146117485946e-06</v>
      </c>
      <c r="AG35" t="n">
        <v>0.4104166666666667</v>
      </c>
      <c r="AH35" t="n">
        <v>104029.5849395824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10.1523</v>
      </c>
      <c r="E36" t="n">
        <v>9.85</v>
      </c>
      <c r="F36" t="n">
        <v>6.86</v>
      </c>
      <c r="G36" t="n">
        <v>45.71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97.52</v>
      </c>
      <c r="Q36" t="n">
        <v>204.16</v>
      </c>
      <c r="R36" t="n">
        <v>27.01</v>
      </c>
      <c r="S36" t="n">
        <v>17.37</v>
      </c>
      <c r="T36" t="n">
        <v>2704.23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83.91635660588713</v>
      </c>
      <c r="AB36" t="n">
        <v>114.8180612364987</v>
      </c>
      <c r="AC36" t="n">
        <v>103.859986620278</v>
      </c>
      <c r="AD36" t="n">
        <v>83916.35660588714</v>
      </c>
      <c r="AE36" t="n">
        <v>114818.0612364987</v>
      </c>
      <c r="AF36" t="n">
        <v>5.887972128179241e-06</v>
      </c>
      <c r="AG36" t="n">
        <v>0.4104166666666667</v>
      </c>
      <c r="AH36" t="n">
        <v>103859.986620278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10.1537</v>
      </c>
      <c r="E37" t="n">
        <v>9.85</v>
      </c>
      <c r="F37" t="n">
        <v>6.86</v>
      </c>
      <c r="G37" t="n">
        <v>45.71</v>
      </c>
      <c r="H37" t="n">
        <v>0.76</v>
      </c>
      <c r="I37" t="n">
        <v>9</v>
      </c>
      <c r="J37" t="n">
        <v>227.84</v>
      </c>
      <c r="K37" t="n">
        <v>56.13</v>
      </c>
      <c r="L37" t="n">
        <v>9.75</v>
      </c>
      <c r="M37" t="n">
        <v>7</v>
      </c>
      <c r="N37" t="n">
        <v>51.97</v>
      </c>
      <c r="O37" t="n">
        <v>28334.8</v>
      </c>
      <c r="P37" t="n">
        <v>97.26000000000001</v>
      </c>
      <c r="Q37" t="n">
        <v>204.14</v>
      </c>
      <c r="R37" t="n">
        <v>27</v>
      </c>
      <c r="S37" t="n">
        <v>17.37</v>
      </c>
      <c r="T37" t="n">
        <v>2699.37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83.76612185917155</v>
      </c>
      <c r="AB37" t="n">
        <v>114.6125034281533</v>
      </c>
      <c r="AC37" t="n">
        <v>103.6740469606588</v>
      </c>
      <c r="AD37" t="n">
        <v>83766.12185917154</v>
      </c>
      <c r="AE37" t="n">
        <v>114612.5034281533</v>
      </c>
      <c r="AF37" t="n">
        <v>5.888784078277195e-06</v>
      </c>
      <c r="AG37" t="n">
        <v>0.4104166666666667</v>
      </c>
      <c r="AH37" t="n">
        <v>103674.0469606588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10.2229</v>
      </c>
      <c r="E38" t="n">
        <v>9.779999999999999</v>
      </c>
      <c r="F38" t="n">
        <v>6.83</v>
      </c>
      <c r="G38" t="n">
        <v>51.24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96.72</v>
      </c>
      <c r="Q38" t="n">
        <v>204.19</v>
      </c>
      <c r="R38" t="n">
        <v>26.19</v>
      </c>
      <c r="S38" t="n">
        <v>17.37</v>
      </c>
      <c r="T38" t="n">
        <v>2296.61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82.80101596211499</v>
      </c>
      <c r="AB38" t="n">
        <v>113.292002962334</v>
      </c>
      <c r="AC38" t="n">
        <v>102.4795732059628</v>
      </c>
      <c r="AD38" t="n">
        <v>82801.01596211499</v>
      </c>
      <c r="AE38" t="n">
        <v>113292.002962334</v>
      </c>
      <c r="AF38" t="n">
        <v>5.928917611690314e-06</v>
      </c>
      <c r="AG38" t="n">
        <v>0.4075</v>
      </c>
      <c r="AH38" t="n">
        <v>102479.5732059628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10.236</v>
      </c>
      <c r="E39" t="n">
        <v>9.77</v>
      </c>
      <c r="F39" t="n">
        <v>6.82</v>
      </c>
      <c r="G39" t="n">
        <v>51.14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96.38</v>
      </c>
      <c r="Q39" t="n">
        <v>204.14</v>
      </c>
      <c r="R39" t="n">
        <v>25.82</v>
      </c>
      <c r="S39" t="n">
        <v>17.37</v>
      </c>
      <c r="T39" t="n">
        <v>2110.35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82.47798288895154</v>
      </c>
      <c r="AB39" t="n">
        <v>112.8500148604186</v>
      </c>
      <c r="AC39" t="n">
        <v>102.0797678281599</v>
      </c>
      <c r="AD39" t="n">
        <v>82477.98288895155</v>
      </c>
      <c r="AE39" t="n">
        <v>112850.0148604186</v>
      </c>
      <c r="AF39" t="n">
        <v>5.936515144749734e-06</v>
      </c>
      <c r="AG39" t="n">
        <v>0.4070833333333333</v>
      </c>
      <c r="AH39" t="n">
        <v>102079.7678281599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10.2284</v>
      </c>
      <c r="E40" t="n">
        <v>9.779999999999999</v>
      </c>
      <c r="F40" t="n">
        <v>6.83</v>
      </c>
      <c r="G40" t="n">
        <v>51.2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96.36</v>
      </c>
      <c r="Q40" t="n">
        <v>204.14</v>
      </c>
      <c r="R40" t="n">
        <v>25.97</v>
      </c>
      <c r="S40" t="n">
        <v>17.37</v>
      </c>
      <c r="T40" t="n">
        <v>2187.78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82.56761198798169</v>
      </c>
      <c r="AB40" t="n">
        <v>112.9726493478684</v>
      </c>
      <c r="AC40" t="n">
        <v>102.1906982522461</v>
      </c>
      <c r="AD40" t="n">
        <v>82567.6119879817</v>
      </c>
      <c r="AE40" t="n">
        <v>112972.6493478684</v>
      </c>
      <c r="AF40" t="n">
        <v>5.93210741564656e-06</v>
      </c>
      <c r="AG40" t="n">
        <v>0.4075</v>
      </c>
      <c r="AH40" t="n">
        <v>102190.6982522461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10.2235</v>
      </c>
      <c r="E41" t="n">
        <v>9.779999999999999</v>
      </c>
      <c r="F41" t="n">
        <v>6.83</v>
      </c>
      <c r="G41" t="n">
        <v>51.23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96.22</v>
      </c>
      <c r="Q41" t="n">
        <v>204.14</v>
      </c>
      <c r="R41" t="n">
        <v>26.1</v>
      </c>
      <c r="S41" t="n">
        <v>17.37</v>
      </c>
      <c r="T41" t="n">
        <v>2253.54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82.53029685179274</v>
      </c>
      <c r="AB41" t="n">
        <v>112.921593132307</v>
      </c>
      <c r="AC41" t="n">
        <v>102.1445147702401</v>
      </c>
      <c r="AD41" t="n">
        <v>82530.29685179274</v>
      </c>
      <c r="AE41" t="n">
        <v>112921.593132307</v>
      </c>
      <c r="AF41" t="n">
        <v>5.929265590303721e-06</v>
      </c>
      <c r="AG41" t="n">
        <v>0.4075</v>
      </c>
      <c r="AH41" t="n">
        <v>102144.5147702401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10.2311</v>
      </c>
      <c r="E42" t="n">
        <v>9.77</v>
      </c>
      <c r="F42" t="n">
        <v>6.82</v>
      </c>
      <c r="G42" t="n">
        <v>51.18</v>
      </c>
      <c r="H42" t="n">
        <v>0.85</v>
      </c>
      <c r="I42" t="n">
        <v>8</v>
      </c>
      <c r="J42" t="n">
        <v>229.96</v>
      </c>
      <c r="K42" t="n">
        <v>56.13</v>
      </c>
      <c r="L42" t="n">
        <v>11</v>
      </c>
      <c r="M42" t="n">
        <v>6</v>
      </c>
      <c r="N42" t="n">
        <v>52.83</v>
      </c>
      <c r="O42" t="n">
        <v>28595.54</v>
      </c>
      <c r="P42" t="n">
        <v>96.12</v>
      </c>
      <c r="Q42" t="n">
        <v>204.14</v>
      </c>
      <c r="R42" t="n">
        <v>25.95</v>
      </c>
      <c r="S42" t="n">
        <v>17.37</v>
      </c>
      <c r="T42" t="n">
        <v>2177.65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82.3768260603174</v>
      </c>
      <c r="AB42" t="n">
        <v>112.7116076247571</v>
      </c>
      <c r="AC42" t="n">
        <v>101.9545699848141</v>
      </c>
      <c r="AD42" t="n">
        <v>82376.8260603174</v>
      </c>
      <c r="AE42" t="n">
        <v>112711.6076247571</v>
      </c>
      <c r="AF42" t="n">
        <v>5.933673319406897e-06</v>
      </c>
      <c r="AG42" t="n">
        <v>0.4070833333333333</v>
      </c>
      <c r="AH42" t="n">
        <v>101954.5699848141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10.2252</v>
      </c>
      <c r="E43" t="n">
        <v>9.779999999999999</v>
      </c>
      <c r="F43" t="n">
        <v>6.83</v>
      </c>
      <c r="G43" t="n">
        <v>51.22</v>
      </c>
      <c r="H43" t="n">
        <v>0.87</v>
      </c>
      <c r="I43" t="n">
        <v>8</v>
      </c>
      <c r="J43" t="n">
        <v>230.38</v>
      </c>
      <c r="K43" t="n">
        <v>56.13</v>
      </c>
      <c r="L43" t="n">
        <v>11.25</v>
      </c>
      <c r="M43" t="n">
        <v>6</v>
      </c>
      <c r="N43" t="n">
        <v>53</v>
      </c>
      <c r="O43" t="n">
        <v>28647.87</v>
      </c>
      <c r="P43" t="n">
        <v>95.83</v>
      </c>
      <c r="Q43" t="n">
        <v>204.14</v>
      </c>
      <c r="R43" t="n">
        <v>26.08</v>
      </c>
      <c r="S43" t="n">
        <v>17.37</v>
      </c>
      <c r="T43" t="n">
        <v>2243</v>
      </c>
      <c r="U43" t="n">
        <v>0.67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82.30983466185897</v>
      </c>
      <c r="AB43" t="n">
        <v>112.6199470379344</v>
      </c>
      <c r="AC43" t="n">
        <v>101.8716573557514</v>
      </c>
      <c r="AD43" t="n">
        <v>82309.83466185897</v>
      </c>
      <c r="AE43" t="n">
        <v>112619.9470379344</v>
      </c>
      <c r="AF43" t="n">
        <v>5.930251529708379e-06</v>
      </c>
      <c r="AG43" t="n">
        <v>0.4075</v>
      </c>
      <c r="AH43" t="n">
        <v>101871.6573557513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10.2987</v>
      </c>
      <c r="E44" t="n">
        <v>9.710000000000001</v>
      </c>
      <c r="F44" t="n">
        <v>6.8</v>
      </c>
      <c r="G44" t="n">
        <v>58.3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5</v>
      </c>
      <c r="N44" t="n">
        <v>53.18</v>
      </c>
      <c r="O44" t="n">
        <v>28700.26</v>
      </c>
      <c r="P44" t="n">
        <v>95.34999999999999</v>
      </c>
      <c r="Q44" t="n">
        <v>204.14</v>
      </c>
      <c r="R44" t="n">
        <v>25.26</v>
      </c>
      <c r="S44" t="n">
        <v>17.37</v>
      </c>
      <c r="T44" t="n">
        <v>1834.85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81.36061751563406</v>
      </c>
      <c r="AB44" t="n">
        <v>111.3211862619652</v>
      </c>
      <c r="AC44" t="n">
        <v>100.696848485418</v>
      </c>
      <c r="AD44" t="n">
        <v>81360.61751563406</v>
      </c>
      <c r="AE44" t="n">
        <v>111321.1862619652</v>
      </c>
      <c r="AF44" t="n">
        <v>5.972878909850926e-06</v>
      </c>
      <c r="AG44" t="n">
        <v>0.4045833333333334</v>
      </c>
      <c r="AH44" t="n">
        <v>100696.848485418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10.2889</v>
      </c>
      <c r="E45" t="n">
        <v>9.720000000000001</v>
      </c>
      <c r="F45" t="n">
        <v>6.81</v>
      </c>
      <c r="G45" t="n">
        <v>58.38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5</v>
      </c>
      <c r="N45" t="n">
        <v>53.36</v>
      </c>
      <c r="O45" t="n">
        <v>28752.71</v>
      </c>
      <c r="P45" t="n">
        <v>95.61</v>
      </c>
      <c r="Q45" t="n">
        <v>204.14</v>
      </c>
      <c r="R45" t="n">
        <v>25.53</v>
      </c>
      <c r="S45" t="n">
        <v>17.37</v>
      </c>
      <c r="T45" t="n">
        <v>1971.3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81.6133792603998</v>
      </c>
      <c r="AB45" t="n">
        <v>111.6670260322147</v>
      </c>
      <c r="AC45" t="n">
        <v>101.0096817933841</v>
      </c>
      <c r="AD45" t="n">
        <v>81613.3792603998</v>
      </c>
      <c r="AE45" t="n">
        <v>111667.0260322146</v>
      </c>
      <c r="AF45" t="n">
        <v>5.967195259165254e-06</v>
      </c>
      <c r="AG45" t="n">
        <v>0.405</v>
      </c>
      <c r="AH45" t="n">
        <v>101009.6817933841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10.2954</v>
      </c>
      <c r="E46" t="n">
        <v>9.710000000000001</v>
      </c>
      <c r="F46" t="n">
        <v>6.8</v>
      </c>
      <c r="G46" t="n">
        <v>58.33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5</v>
      </c>
      <c r="N46" t="n">
        <v>53.53</v>
      </c>
      <c r="O46" t="n">
        <v>28805.23</v>
      </c>
      <c r="P46" t="n">
        <v>95.72</v>
      </c>
      <c r="Q46" t="n">
        <v>204.14</v>
      </c>
      <c r="R46" t="n">
        <v>25.29</v>
      </c>
      <c r="S46" t="n">
        <v>17.37</v>
      </c>
      <c r="T46" t="n">
        <v>1854.33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81.58069750582771</v>
      </c>
      <c r="AB46" t="n">
        <v>111.6223094137919</v>
      </c>
      <c r="AC46" t="n">
        <v>100.9692328662634</v>
      </c>
      <c r="AD46" t="n">
        <v>81580.69750582772</v>
      </c>
      <c r="AE46" t="n">
        <v>111622.3094137919</v>
      </c>
      <c r="AF46" t="n">
        <v>5.970965027477179e-06</v>
      </c>
      <c r="AG46" t="n">
        <v>0.4045833333333334</v>
      </c>
      <c r="AH46" t="n">
        <v>100969.2328662634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10.2913</v>
      </c>
      <c r="E47" t="n">
        <v>9.720000000000001</v>
      </c>
      <c r="F47" t="n">
        <v>6.81</v>
      </c>
      <c r="G47" t="n">
        <v>58.36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5</v>
      </c>
      <c r="N47" t="n">
        <v>53.71</v>
      </c>
      <c r="O47" t="n">
        <v>28857.81</v>
      </c>
      <c r="P47" t="n">
        <v>95.65000000000001</v>
      </c>
      <c r="Q47" t="n">
        <v>204.14</v>
      </c>
      <c r="R47" t="n">
        <v>25.62</v>
      </c>
      <c r="S47" t="n">
        <v>17.37</v>
      </c>
      <c r="T47" t="n">
        <v>2018.85</v>
      </c>
      <c r="U47" t="n">
        <v>0.68</v>
      </c>
      <c r="V47" t="n">
        <v>0.75</v>
      </c>
      <c r="W47" t="n">
        <v>1.14</v>
      </c>
      <c r="X47" t="n">
        <v>0.12</v>
      </c>
      <c r="Y47" t="n">
        <v>1</v>
      </c>
      <c r="Z47" t="n">
        <v>10</v>
      </c>
      <c r="AA47" t="n">
        <v>81.61664416337922</v>
      </c>
      <c r="AB47" t="n">
        <v>111.6714932165085</v>
      </c>
      <c r="AC47" t="n">
        <v>101.0137226358786</v>
      </c>
      <c r="AD47" t="n">
        <v>81616.64416337923</v>
      </c>
      <c r="AE47" t="n">
        <v>111671.4932165084</v>
      </c>
      <c r="AF47" t="n">
        <v>5.968587173618888e-06</v>
      </c>
      <c r="AG47" t="n">
        <v>0.405</v>
      </c>
      <c r="AH47" t="n">
        <v>101013.7226358786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10.2901</v>
      </c>
      <c r="E48" t="n">
        <v>9.720000000000001</v>
      </c>
      <c r="F48" t="n">
        <v>6.81</v>
      </c>
      <c r="G48" t="n">
        <v>58.37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5</v>
      </c>
      <c r="N48" t="n">
        <v>53.88</v>
      </c>
      <c r="O48" t="n">
        <v>28910.45</v>
      </c>
      <c r="P48" t="n">
        <v>95.53</v>
      </c>
      <c r="Q48" t="n">
        <v>204.15</v>
      </c>
      <c r="R48" t="n">
        <v>25.59</v>
      </c>
      <c r="S48" t="n">
        <v>17.37</v>
      </c>
      <c r="T48" t="n">
        <v>2004.01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81.56212652148766</v>
      </c>
      <c r="AB48" t="n">
        <v>111.5968997737238</v>
      </c>
      <c r="AC48" t="n">
        <v>100.9462482865808</v>
      </c>
      <c r="AD48" t="n">
        <v>81562.12652148766</v>
      </c>
      <c r="AE48" t="n">
        <v>111596.8997737238</v>
      </c>
      <c r="AF48" t="n">
        <v>5.967891216392071e-06</v>
      </c>
      <c r="AG48" t="n">
        <v>0.405</v>
      </c>
      <c r="AH48" t="n">
        <v>100946.2482865808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10.291</v>
      </c>
      <c r="E49" t="n">
        <v>9.720000000000001</v>
      </c>
      <c r="F49" t="n">
        <v>6.81</v>
      </c>
      <c r="G49" t="n">
        <v>58.36</v>
      </c>
      <c r="H49" t="n">
        <v>0.97</v>
      </c>
      <c r="I49" t="n">
        <v>7</v>
      </c>
      <c r="J49" t="n">
        <v>232.94</v>
      </c>
      <c r="K49" t="n">
        <v>56.13</v>
      </c>
      <c r="L49" t="n">
        <v>12.75</v>
      </c>
      <c r="M49" t="n">
        <v>5</v>
      </c>
      <c r="N49" t="n">
        <v>54.06</v>
      </c>
      <c r="O49" t="n">
        <v>28963.15</v>
      </c>
      <c r="P49" t="n">
        <v>95.28</v>
      </c>
      <c r="Q49" t="n">
        <v>204.15</v>
      </c>
      <c r="R49" t="n">
        <v>25.58</v>
      </c>
      <c r="S49" t="n">
        <v>17.37</v>
      </c>
      <c r="T49" t="n">
        <v>1997.89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81.42322137555752</v>
      </c>
      <c r="AB49" t="n">
        <v>111.4068436249998</v>
      </c>
      <c r="AC49" t="n">
        <v>100.7743308299455</v>
      </c>
      <c r="AD49" t="n">
        <v>81423.22137555752</v>
      </c>
      <c r="AE49" t="n">
        <v>111406.8436249998</v>
      </c>
      <c r="AF49" t="n">
        <v>5.968413184312183e-06</v>
      </c>
      <c r="AG49" t="n">
        <v>0.405</v>
      </c>
      <c r="AH49" t="n">
        <v>100774.3308299455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10.2881</v>
      </c>
      <c r="E50" t="n">
        <v>9.720000000000001</v>
      </c>
      <c r="F50" t="n">
        <v>6.81</v>
      </c>
      <c r="G50" t="n">
        <v>58.39</v>
      </c>
      <c r="H50" t="n">
        <v>0.99</v>
      </c>
      <c r="I50" t="n">
        <v>7</v>
      </c>
      <c r="J50" t="n">
        <v>233.37</v>
      </c>
      <c r="K50" t="n">
        <v>56.13</v>
      </c>
      <c r="L50" t="n">
        <v>13</v>
      </c>
      <c r="M50" t="n">
        <v>5</v>
      </c>
      <c r="N50" t="n">
        <v>54.24</v>
      </c>
      <c r="O50" t="n">
        <v>29015.91</v>
      </c>
      <c r="P50" t="n">
        <v>95.06</v>
      </c>
      <c r="Q50" t="n">
        <v>204.14</v>
      </c>
      <c r="R50" t="n">
        <v>25.72</v>
      </c>
      <c r="S50" t="n">
        <v>17.37</v>
      </c>
      <c r="T50" t="n">
        <v>2067.47</v>
      </c>
      <c r="U50" t="n">
        <v>0.68</v>
      </c>
      <c r="V50" t="n">
        <v>0.75</v>
      </c>
      <c r="W50" t="n">
        <v>1.14</v>
      </c>
      <c r="X50" t="n">
        <v>0.12</v>
      </c>
      <c r="Y50" t="n">
        <v>1</v>
      </c>
      <c r="Z50" t="n">
        <v>10</v>
      </c>
      <c r="AA50" t="n">
        <v>81.32841723667549</v>
      </c>
      <c r="AB50" t="n">
        <v>111.277128419718</v>
      </c>
      <c r="AC50" t="n">
        <v>100.6569954617993</v>
      </c>
      <c r="AD50" t="n">
        <v>81328.41723667549</v>
      </c>
      <c r="AE50" t="n">
        <v>111277.128419718</v>
      </c>
      <c r="AF50" t="n">
        <v>5.966731287680708e-06</v>
      </c>
      <c r="AG50" t="n">
        <v>0.405</v>
      </c>
      <c r="AH50" t="n">
        <v>100656.9954617993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10.2889</v>
      </c>
      <c r="E51" t="n">
        <v>9.720000000000001</v>
      </c>
      <c r="F51" t="n">
        <v>6.81</v>
      </c>
      <c r="G51" t="n">
        <v>58.38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94.81</v>
      </c>
      <c r="Q51" t="n">
        <v>204.16</v>
      </c>
      <c r="R51" t="n">
        <v>25.61</v>
      </c>
      <c r="S51" t="n">
        <v>17.37</v>
      </c>
      <c r="T51" t="n">
        <v>2010.86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81.19024686980737</v>
      </c>
      <c r="AB51" t="n">
        <v>111.0880776281228</v>
      </c>
      <c r="AC51" t="n">
        <v>100.4859874124194</v>
      </c>
      <c r="AD51" t="n">
        <v>81190.24686980736</v>
      </c>
      <c r="AE51" t="n">
        <v>111088.0776281228</v>
      </c>
      <c r="AF51" t="n">
        <v>5.967195259165254e-06</v>
      </c>
      <c r="AG51" t="n">
        <v>0.405</v>
      </c>
      <c r="AH51" t="n">
        <v>100485.9874124194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10.3606</v>
      </c>
      <c r="E52" t="n">
        <v>9.65</v>
      </c>
      <c r="F52" t="n">
        <v>6.79</v>
      </c>
      <c r="G52" t="n">
        <v>67.86</v>
      </c>
      <c r="H52" t="n">
        <v>1.02</v>
      </c>
      <c r="I52" t="n">
        <v>6</v>
      </c>
      <c r="J52" t="n">
        <v>234.22</v>
      </c>
      <c r="K52" t="n">
        <v>56.13</v>
      </c>
      <c r="L52" t="n">
        <v>13.5</v>
      </c>
      <c r="M52" t="n">
        <v>4</v>
      </c>
      <c r="N52" t="n">
        <v>54.6</v>
      </c>
      <c r="O52" t="n">
        <v>29121.64</v>
      </c>
      <c r="P52" t="n">
        <v>94.13</v>
      </c>
      <c r="Q52" t="n">
        <v>204.14</v>
      </c>
      <c r="R52" t="n">
        <v>24.75</v>
      </c>
      <c r="S52" t="n">
        <v>17.37</v>
      </c>
      <c r="T52" t="n">
        <v>1588.75</v>
      </c>
      <c r="U52" t="n">
        <v>0.7</v>
      </c>
      <c r="V52" t="n">
        <v>0.75</v>
      </c>
      <c r="W52" t="n">
        <v>1.15</v>
      </c>
      <c r="X52" t="n">
        <v>0.09</v>
      </c>
      <c r="Y52" t="n">
        <v>1</v>
      </c>
      <c r="Z52" t="n">
        <v>10</v>
      </c>
      <c r="AA52" t="n">
        <v>80.20060595785594</v>
      </c>
      <c r="AB52" t="n">
        <v>109.7340072725158</v>
      </c>
      <c r="AC52" t="n">
        <v>99.26114763110145</v>
      </c>
      <c r="AD52" t="n">
        <v>80200.60595785594</v>
      </c>
      <c r="AE52" t="n">
        <v>109734.0072725158</v>
      </c>
      <c r="AF52" t="n">
        <v>6.008778703467574e-06</v>
      </c>
      <c r="AG52" t="n">
        <v>0.4020833333333333</v>
      </c>
      <c r="AH52" t="n">
        <v>99261.14763110146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10.3621</v>
      </c>
      <c r="E53" t="n">
        <v>9.65</v>
      </c>
      <c r="F53" t="n">
        <v>6.78</v>
      </c>
      <c r="G53" t="n">
        <v>67.84</v>
      </c>
      <c r="H53" t="n">
        <v>1.04</v>
      </c>
      <c r="I53" t="n">
        <v>6</v>
      </c>
      <c r="J53" t="n">
        <v>234.65</v>
      </c>
      <c r="K53" t="n">
        <v>56.13</v>
      </c>
      <c r="L53" t="n">
        <v>13.75</v>
      </c>
      <c r="M53" t="n">
        <v>4</v>
      </c>
      <c r="N53" t="n">
        <v>54.78</v>
      </c>
      <c r="O53" t="n">
        <v>29174.59</v>
      </c>
      <c r="P53" t="n">
        <v>94.16</v>
      </c>
      <c r="Q53" t="n">
        <v>204.15</v>
      </c>
      <c r="R53" t="n">
        <v>24.71</v>
      </c>
      <c r="S53" t="n">
        <v>17.37</v>
      </c>
      <c r="T53" t="n">
        <v>1565.06</v>
      </c>
      <c r="U53" t="n">
        <v>0.7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80.16736038195556</v>
      </c>
      <c r="AB53" t="n">
        <v>109.6885192088777</v>
      </c>
      <c r="AC53" t="n">
        <v>99.22000088441401</v>
      </c>
      <c r="AD53" t="n">
        <v>80167.36038195556</v>
      </c>
      <c r="AE53" t="n">
        <v>109688.5192088777</v>
      </c>
      <c r="AF53" t="n">
        <v>6.009648650001095e-06</v>
      </c>
      <c r="AG53" t="n">
        <v>0.4020833333333333</v>
      </c>
      <c r="AH53" t="n">
        <v>99220.00088441401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10.36</v>
      </c>
      <c r="E54" t="n">
        <v>9.65</v>
      </c>
      <c r="F54" t="n">
        <v>6.79</v>
      </c>
      <c r="G54" t="n">
        <v>67.86</v>
      </c>
      <c r="H54" t="n">
        <v>1.06</v>
      </c>
      <c r="I54" t="n">
        <v>6</v>
      </c>
      <c r="J54" t="n">
        <v>235.08</v>
      </c>
      <c r="K54" t="n">
        <v>56.13</v>
      </c>
      <c r="L54" t="n">
        <v>14</v>
      </c>
      <c r="M54" t="n">
        <v>4</v>
      </c>
      <c r="N54" t="n">
        <v>54.96</v>
      </c>
      <c r="O54" t="n">
        <v>29227.61</v>
      </c>
      <c r="P54" t="n">
        <v>94.15000000000001</v>
      </c>
      <c r="Q54" t="n">
        <v>204.15</v>
      </c>
      <c r="R54" t="n">
        <v>24.87</v>
      </c>
      <c r="S54" t="n">
        <v>17.37</v>
      </c>
      <c r="T54" t="n">
        <v>1646.68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80.21547353561645</v>
      </c>
      <c r="AB54" t="n">
        <v>109.754349748319</v>
      </c>
      <c r="AC54" t="n">
        <v>99.27954864956483</v>
      </c>
      <c r="AD54" t="n">
        <v>80215.47353561646</v>
      </c>
      <c r="AE54" t="n">
        <v>109754.349748319</v>
      </c>
      <c r="AF54" t="n">
        <v>6.008430724854165e-06</v>
      </c>
      <c r="AG54" t="n">
        <v>0.4020833333333333</v>
      </c>
      <c r="AH54" t="n">
        <v>99279.54864956484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10.3561</v>
      </c>
      <c r="E55" t="n">
        <v>9.66</v>
      </c>
      <c r="F55" t="n">
        <v>6.79</v>
      </c>
      <c r="G55" t="n">
        <v>67.90000000000001</v>
      </c>
      <c r="H55" t="n">
        <v>1.08</v>
      </c>
      <c r="I55" t="n">
        <v>6</v>
      </c>
      <c r="J55" t="n">
        <v>235.51</v>
      </c>
      <c r="K55" t="n">
        <v>56.13</v>
      </c>
      <c r="L55" t="n">
        <v>14.25</v>
      </c>
      <c r="M55" t="n">
        <v>4</v>
      </c>
      <c r="N55" t="n">
        <v>55.14</v>
      </c>
      <c r="O55" t="n">
        <v>29280.69</v>
      </c>
      <c r="P55" t="n">
        <v>94.33</v>
      </c>
      <c r="Q55" t="n">
        <v>204.17</v>
      </c>
      <c r="R55" t="n">
        <v>24.89</v>
      </c>
      <c r="S55" t="n">
        <v>17.37</v>
      </c>
      <c r="T55" t="n">
        <v>1656.09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80.3424852814554</v>
      </c>
      <c r="AB55" t="n">
        <v>109.9281328223385</v>
      </c>
      <c r="AC55" t="n">
        <v>99.43674611090606</v>
      </c>
      <c r="AD55" t="n">
        <v>80342.48528145539</v>
      </c>
      <c r="AE55" t="n">
        <v>109928.1328223385</v>
      </c>
      <c r="AF55" t="n">
        <v>6.00616886386701e-06</v>
      </c>
      <c r="AG55" t="n">
        <v>0.4025</v>
      </c>
      <c r="AH55" t="n">
        <v>99436.74611090605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10.3576</v>
      </c>
      <c r="E56" t="n">
        <v>9.65</v>
      </c>
      <c r="F56" t="n">
        <v>6.79</v>
      </c>
      <c r="G56" t="n">
        <v>67.89</v>
      </c>
      <c r="H56" t="n">
        <v>1.09</v>
      </c>
      <c r="I56" t="n">
        <v>6</v>
      </c>
      <c r="J56" t="n">
        <v>235.94</v>
      </c>
      <c r="K56" t="n">
        <v>56.13</v>
      </c>
      <c r="L56" t="n">
        <v>14.5</v>
      </c>
      <c r="M56" t="n">
        <v>4</v>
      </c>
      <c r="N56" t="n">
        <v>55.32</v>
      </c>
      <c r="O56" t="n">
        <v>29333.84</v>
      </c>
      <c r="P56" t="n">
        <v>94.29000000000001</v>
      </c>
      <c r="Q56" t="n">
        <v>204.14</v>
      </c>
      <c r="R56" t="n">
        <v>24.98</v>
      </c>
      <c r="S56" t="n">
        <v>17.37</v>
      </c>
      <c r="T56" t="n">
        <v>1699.99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80.30648550929749</v>
      </c>
      <c r="AB56" t="n">
        <v>109.8788763458742</v>
      </c>
      <c r="AC56" t="n">
        <v>99.3921906034236</v>
      </c>
      <c r="AD56" t="n">
        <v>80306.48550929749</v>
      </c>
      <c r="AE56" t="n">
        <v>109878.8763458742</v>
      </c>
      <c r="AF56" t="n">
        <v>6.007038810400532e-06</v>
      </c>
      <c r="AG56" t="n">
        <v>0.4020833333333333</v>
      </c>
      <c r="AH56" t="n">
        <v>99392.1906034236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10.366</v>
      </c>
      <c r="E57" t="n">
        <v>9.65</v>
      </c>
      <c r="F57" t="n">
        <v>6.78</v>
      </c>
      <c r="G57" t="n">
        <v>67.81</v>
      </c>
      <c r="H57" t="n">
        <v>1.11</v>
      </c>
      <c r="I57" t="n">
        <v>6</v>
      </c>
      <c r="J57" t="n">
        <v>236.37</v>
      </c>
      <c r="K57" t="n">
        <v>56.13</v>
      </c>
      <c r="L57" t="n">
        <v>14.75</v>
      </c>
      <c r="M57" t="n">
        <v>4</v>
      </c>
      <c r="N57" t="n">
        <v>55.5</v>
      </c>
      <c r="O57" t="n">
        <v>29387.05</v>
      </c>
      <c r="P57" t="n">
        <v>94.12</v>
      </c>
      <c r="Q57" t="n">
        <v>204.14</v>
      </c>
      <c r="R57" t="n">
        <v>24.61</v>
      </c>
      <c r="S57" t="n">
        <v>17.37</v>
      </c>
      <c r="T57" t="n">
        <v>1518.5</v>
      </c>
      <c r="U57" t="n">
        <v>0.71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80.11803790871429</v>
      </c>
      <c r="AB57" t="n">
        <v>109.621034025035</v>
      </c>
      <c r="AC57" t="n">
        <v>99.15895639180124</v>
      </c>
      <c r="AD57" t="n">
        <v>80118.03790871428</v>
      </c>
      <c r="AE57" t="n">
        <v>109621.034025035</v>
      </c>
      <c r="AF57" t="n">
        <v>6.01191051098825e-06</v>
      </c>
      <c r="AG57" t="n">
        <v>0.4020833333333333</v>
      </c>
      <c r="AH57" t="n">
        <v>99158.95639180124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10.3612</v>
      </c>
      <c r="E58" t="n">
        <v>9.65</v>
      </c>
      <c r="F58" t="n">
        <v>6.79</v>
      </c>
      <c r="G58" t="n">
        <v>67.84999999999999</v>
      </c>
      <c r="H58" t="n">
        <v>1.13</v>
      </c>
      <c r="I58" t="n">
        <v>6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93.81999999999999</v>
      </c>
      <c r="Q58" t="n">
        <v>204.14</v>
      </c>
      <c r="R58" t="n">
        <v>24.72</v>
      </c>
      <c r="S58" t="n">
        <v>17.37</v>
      </c>
      <c r="T58" t="n">
        <v>1574.64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80.03342492766481</v>
      </c>
      <c r="AB58" t="n">
        <v>109.5052628115019</v>
      </c>
      <c r="AC58" t="n">
        <v>99.05423422040178</v>
      </c>
      <c r="AD58" t="n">
        <v>80033.4249276648</v>
      </c>
      <c r="AE58" t="n">
        <v>109505.2628115019</v>
      </c>
      <c r="AF58" t="n">
        <v>6.009126682080983e-06</v>
      </c>
      <c r="AG58" t="n">
        <v>0.4020833333333333</v>
      </c>
      <c r="AH58" t="n">
        <v>99054.23422040178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10.3567</v>
      </c>
      <c r="E59" t="n">
        <v>9.66</v>
      </c>
      <c r="F59" t="n">
        <v>6.79</v>
      </c>
      <c r="G59" t="n">
        <v>67.89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93.77</v>
      </c>
      <c r="Q59" t="n">
        <v>204.14</v>
      </c>
      <c r="R59" t="n">
        <v>24.91</v>
      </c>
      <c r="S59" t="n">
        <v>17.37</v>
      </c>
      <c r="T59" t="n">
        <v>1669.66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80.04386038882035</v>
      </c>
      <c r="AB59" t="n">
        <v>109.519541069835</v>
      </c>
      <c r="AC59" t="n">
        <v>99.0671497817992</v>
      </c>
      <c r="AD59" t="n">
        <v>80043.86038882035</v>
      </c>
      <c r="AE59" t="n">
        <v>109519.541069835</v>
      </c>
      <c r="AF59" t="n">
        <v>6.006516842480418e-06</v>
      </c>
      <c r="AG59" t="n">
        <v>0.4025</v>
      </c>
      <c r="AH59" t="n">
        <v>99067.14978179921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10.3543</v>
      </c>
      <c r="E60" t="n">
        <v>9.66</v>
      </c>
      <c r="F60" t="n">
        <v>6.79</v>
      </c>
      <c r="G60" t="n">
        <v>67.92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93.66</v>
      </c>
      <c r="Q60" t="n">
        <v>204.14</v>
      </c>
      <c r="R60" t="n">
        <v>25.03</v>
      </c>
      <c r="S60" t="n">
        <v>17.37</v>
      </c>
      <c r="T60" t="n">
        <v>1724.91</v>
      </c>
      <c r="U60" t="n">
        <v>0.6899999999999999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80.00346696484368</v>
      </c>
      <c r="AB60" t="n">
        <v>109.464273005118</v>
      </c>
      <c r="AC60" t="n">
        <v>99.01715642360962</v>
      </c>
      <c r="AD60" t="n">
        <v>80003.46696484368</v>
      </c>
      <c r="AE60" t="n">
        <v>109464.273005118</v>
      </c>
      <c r="AF60" t="n">
        <v>6.005124928026785e-06</v>
      </c>
      <c r="AG60" t="n">
        <v>0.4025</v>
      </c>
      <c r="AH60" t="n">
        <v>99017.15642360962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10.3543</v>
      </c>
      <c r="E61" t="n">
        <v>9.66</v>
      </c>
      <c r="F61" t="n">
        <v>6.79</v>
      </c>
      <c r="G61" t="n">
        <v>67.92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93.37</v>
      </c>
      <c r="Q61" t="n">
        <v>204.15</v>
      </c>
      <c r="R61" t="n">
        <v>24.92</v>
      </c>
      <c r="S61" t="n">
        <v>17.37</v>
      </c>
      <c r="T61" t="n">
        <v>1671.08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79.85105028921927</v>
      </c>
      <c r="AB61" t="n">
        <v>109.2557297853797</v>
      </c>
      <c r="AC61" t="n">
        <v>98.82851627607076</v>
      </c>
      <c r="AD61" t="n">
        <v>79851.05028921927</v>
      </c>
      <c r="AE61" t="n">
        <v>109255.7297853797</v>
      </c>
      <c r="AF61" t="n">
        <v>6.005124928026785e-06</v>
      </c>
      <c r="AG61" t="n">
        <v>0.4025</v>
      </c>
      <c r="AH61" t="n">
        <v>98828.51627607076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10.3582</v>
      </c>
      <c r="E62" t="n">
        <v>9.65</v>
      </c>
      <c r="F62" t="n">
        <v>6.79</v>
      </c>
      <c r="G62" t="n">
        <v>67.88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93.43000000000001</v>
      </c>
      <c r="Q62" t="n">
        <v>204.16</v>
      </c>
      <c r="R62" t="n">
        <v>24.76</v>
      </c>
      <c r="S62" t="n">
        <v>17.37</v>
      </c>
      <c r="T62" t="n">
        <v>1592.66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79.85029265440237</v>
      </c>
      <c r="AB62" t="n">
        <v>109.2546931559987</v>
      </c>
      <c r="AC62" t="n">
        <v>98.82757858114299</v>
      </c>
      <c r="AD62" t="n">
        <v>79850.29265440236</v>
      </c>
      <c r="AE62" t="n">
        <v>109254.6931559987</v>
      </c>
      <c r="AF62" t="n">
        <v>6.00738678901394e-06</v>
      </c>
      <c r="AG62" t="n">
        <v>0.4020833333333333</v>
      </c>
      <c r="AH62" t="n">
        <v>98827.57858114298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10.3546</v>
      </c>
      <c r="E63" t="n">
        <v>9.66</v>
      </c>
      <c r="F63" t="n">
        <v>6.79</v>
      </c>
      <c r="G63" t="n">
        <v>67.91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93.11</v>
      </c>
      <c r="Q63" t="n">
        <v>204.14</v>
      </c>
      <c r="R63" t="n">
        <v>25.01</v>
      </c>
      <c r="S63" t="n">
        <v>17.37</v>
      </c>
      <c r="T63" t="n">
        <v>1719.58</v>
      </c>
      <c r="U63" t="n">
        <v>0.6899999999999999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79.71223298957082</v>
      </c>
      <c r="AB63" t="n">
        <v>109.0657938318137</v>
      </c>
      <c r="AC63" t="n">
        <v>98.65670754333634</v>
      </c>
      <c r="AD63" t="n">
        <v>79712.23298957082</v>
      </c>
      <c r="AE63" t="n">
        <v>109065.7938318137</v>
      </c>
      <c r="AF63" t="n">
        <v>6.005298917333488e-06</v>
      </c>
      <c r="AG63" t="n">
        <v>0.4025</v>
      </c>
      <c r="AH63" t="n">
        <v>98656.70754333634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10.4257</v>
      </c>
      <c r="E64" t="n">
        <v>9.59</v>
      </c>
      <c r="F64" t="n">
        <v>6.77</v>
      </c>
      <c r="G64" t="n">
        <v>81.20999999999999</v>
      </c>
      <c r="H64" t="n">
        <v>1.23</v>
      </c>
      <c r="I64" t="n">
        <v>5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92.16</v>
      </c>
      <c r="Q64" t="n">
        <v>204.14</v>
      </c>
      <c r="R64" t="n">
        <v>24.27</v>
      </c>
      <c r="S64" t="n">
        <v>17.37</v>
      </c>
      <c r="T64" t="n">
        <v>1351.43</v>
      </c>
      <c r="U64" t="n">
        <v>0.72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78.60196424263788</v>
      </c>
      <c r="AB64" t="n">
        <v>107.5466751506607</v>
      </c>
      <c r="AC64" t="n">
        <v>97.28257141701553</v>
      </c>
      <c r="AD64" t="n">
        <v>78601.96424263787</v>
      </c>
      <c r="AE64" t="n">
        <v>107546.6751506607</v>
      </c>
      <c r="AF64" t="n">
        <v>6.046534383022402e-06</v>
      </c>
      <c r="AG64" t="n">
        <v>0.3995833333333333</v>
      </c>
      <c r="AH64" t="n">
        <v>97282.57141701553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10.4197</v>
      </c>
      <c r="E65" t="n">
        <v>9.6</v>
      </c>
      <c r="F65" t="n">
        <v>6.77</v>
      </c>
      <c r="G65" t="n">
        <v>81.28</v>
      </c>
      <c r="H65" t="n">
        <v>1.24</v>
      </c>
      <c r="I65" t="n">
        <v>5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92.45999999999999</v>
      </c>
      <c r="Q65" t="n">
        <v>204.14</v>
      </c>
      <c r="R65" t="n">
        <v>24.43</v>
      </c>
      <c r="S65" t="n">
        <v>17.37</v>
      </c>
      <c r="T65" t="n">
        <v>1434.71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78.80516556470015</v>
      </c>
      <c r="AB65" t="n">
        <v>107.8247041641158</v>
      </c>
      <c r="AC65" t="n">
        <v>97.53406573164274</v>
      </c>
      <c r="AD65" t="n">
        <v>78805.16556470015</v>
      </c>
      <c r="AE65" t="n">
        <v>107824.7041641158</v>
      </c>
      <c r="AF65" t="n">
        <v>6.043054596888316e-06</v>
      </c>
      <c r="AG65" t="n">
        <v>0.4</v>
      </c>
      <c r="AH65" t="n">
        <v>97534.06573164274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10.4155</v>
      </c>
      <c r="E66" t="n">
        <v>9.6</v>
      </c>
      <c r="F66" t="n">
        <v>6.78</v>
      </c>
      <c r="G66" t="n">
        <v>81.33</v>
      </c>
      <c r="H66" t="n">
        <v>1.26</v>
      </c>
      <c r="I66" t="n">
        <v>5</v>
      </c>
      <c r="J66" t="n">
        <v>240.28</v>
      </c>
      <c r="K66" t="n">
        <v>56.13</v>
      </c>
      <c r="L66" t="n">
        <v>17</v>
      </c>
      <c r="M66" t="n">
        <v>3</v>
      </c>
      <c r="N66" t="n">
        <v>57.16</v>
      </c>
      <c r="O66" t="n">
        <v>29869.01</v>
      </c>
      <c r="P66" t="n">
        <v>92.66</v>
      </c>
      <c r="Q66" t="n">
        <v>204.14</v>
      </c>
      <c r="R66" t="n">
        <v>24.59</v>
      </c>
      <c r="S66" t="n">
        <v>17.37</v>
      </c>
      <c r="T66" t="n">
        <v>1510.4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78.97738187595273</v>
      </c>
      <c r="AB66" t="n">
        <v>108.0603381188189</v>
      </c>
      <c r="AC66" t="n">
        <v>97.7472111124234</v>
      </c>
      <c r="AD66" t="n">
        <v>78977.38187595273</v>
      </c>
      <c r="AE66" t="n">
        <v>108060.3381188189</v>
      </c>
      <c r="AF66" t="n">
        <v>6.040618746594456e-06</v>
      </c>
      <c r="AG66" t="n">
        <v>0.4</v>
      </c>
      <c r="AH66" t="n">
        <v>97747.21111242341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10.4203</v>
      </c>
      <c r="E67" t="n">
        <v>9.6</v>
      </c>
      <c r="F67" t="n">
        <v>6.77</v>
      </c>
      <c r="G67" t="n">
        <v>81.27</v>
      </c>
      <c r="H67" t="n">
        <v>1.27</v>
      </c>
      <c r="I67" t="n">
        <v>5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92.61</v>
      </c>
      <c r="Q67" t="n">
        <v>204.14</v>
      </c>
      <c r="R67" t="n">
        <v>24.35</v>
      </c>
      <c r="S67" t="n">
        <v>17.37</v>
      </c>
      <c r="T67" t="n">
        <v>1391.89</v>
      </c>
      <c r="U67" t="n">
        <v>0.71</v>
      </c>
      <c r="V67" t="n">
        <v>0.75</v>
      </c>
      <c r="W67" t="n">
        <v>1.15</v>
      </c>
      <c r="X67" t="n">
        <v>0.08</v>
      </c>
      <c r="Y67" t="n">
        <v>1</v>
      </c>
      <c r="Z67" t="n">
        <v>10</v>
      </c>
      <c r="AA67" t="n">
        <v>78.87924500061229</v>
      </c>
      <c r="AB67" t="n">
        <v>107.9260629164848</v>
      </c>
      <c r="AC67" t="n">
        <v>97.62575094694355</v>
      </c>
      <c r="AD67" t="n">
        <v>78879.24500061228</v>
      </c>
      <c r="AE67" t="n">
        <v>107926.0629164847</v>
      </c>
      <c r="AF67" t="n">
        <v>6.043402575501723e-06</v>
      </c>
      <c r="AG67" t="n">
        <v>0.4</v>
      </c>
      <c r="AH67" t="n">
        <v>97625.75094694356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10.4182</v>
      </c>
      <c r="E68" t="n">
        <v>9.6</v>
      </c>
      <c r="F68" t="n">
        <v>6.77</v>
      </c>
      <c r="G68" t="n">
        <v>81.3</v>
      </c>
      <c r="H68" t="n">
        <v>1.29</v>
      </c>
      <c r="I68" t="n">
        <v>5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92.88</v>
      </c>
      <c r="Q68" t="n">
        <v>204.15</v>
      </c>
      <c r="R68" t="n">
        <v>24.41</v>
      </c>
      <c r="S68" t="n">
        <v>17.37</v>
      </c>
      <c r="T68" t="n">
        <v>1424.48</v>
      </c>
      <c r="U68" t="n">
        <v>0.71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79.03519879459061</v>
      </c>
      <c r="AB68" t="n">
        <v>108.1394457776016</v>
      </c>
      <c r="AC68" t="n">
        <v>97.81876884728021</v>
      </c>
      <c r="AD68" t="n">
        <v>79035.19879459061</v>
      </c>
      <c r="AE68" t="n">
        <v>108139.4457776016</v>
      </c>
      <c r="AF68" t="n">
        <v>6.042184650354795e-06</v>
      </c>
      <c r="AG68" t="n">
        <v>0.4</v>
      </c>
      <c r="AH68" t="n">
        <v>97818.76884728021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10.4194</v>
      </c>
      <c r="E69" t="n">
        <v>9.6</v>
      </c>
      <c r="F69" t="n">
        <v>6.77</v>
      </c>
      <c r="G69" t="n">
        <v>81.28</v>
      </c>
      <c r="H69" t="n">
        <v>1.31</v>
      </c>
      <c r="I69" t="n">
        <v>5</v>
      </c>
      <c r="J69" t="n">
        <v>241.59</v>
      </c>
      <c r="K69" t="n">
        <v>56.13</v>
      </c>
      <c r="L69" t="n">
        <v>17.75</v>
      </c>
      <c r="M69" t="n">
        <v>3</v>
      </c>
      <c r="N69" t="n">
        <v>57.72</v>
      </c>
      <c r="O69" t="n">
        <v>30030.83</v>
      </c>
      <c r="P69" t="n">
        <v>92.7</v>
      </c>
      <c r="Q69" t="n">
        <v>204.14</v>
      </c>
      <c r="R69" t="n">
        <v>24.44</v>
      </c>
      <c r="S69" t="n">
        <v>17.37</v>
      </c>
      <c r="T69" t="n">
        <v>1436.8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78.93264430393415</v>
      </c>
      <c r="AB69" t="n">
        <v>107.9991261991007</v>
      </c>
      <c r="AC69" t="n">
        <v>97.69184117241161</v>
      </c>
      <c r="AD69" t="n">
        <v>78932.64430393415</v>
      </c>
      <c r="AE69" t="n">
        <v>107999.1261991007</v>
      </c>
      <c r="AF69" t="n">
        <v>6.042880607581611e-06</v>
      </c>
      <c r="AG69" t="n">
        <v>0.4</v>
      </c>
      <c r="AH69" t="n">
        <v>97691.84117241162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10.4203</v>
      </c>
      <c r="E70" t="n">
        <v>9.6</v>
      </c>
      <c r="F70" t="n">
        <v>6.77</v>
      </c>
      <c r="G70" t="n">
        <v>81.27</v>
      </c>
      <c r="H70" t="n">
        <v>1.32</v>
      </c>
      <c r="I70" t="n">
        <v>5</v>
      </c>
      <c r="J70" t="n">
        <v>242.03</v>
      </c>
      <c r="K70" t="n">
        <v>56.13</v>
      </c>
      <c r="L70" t="n">
        <v>18</v>
      </c>
      <c r="M70" t="n">
        <v>3</v>
      </c>
      <c r="N70" t="n">
        <v>57.91</v>
      </c>
      <c r="O70" t="n">
        <v>30084.9</v>
      </c>
      <c r="P70" t="n">
        <v>92.59999999999999</v>
      </c>
      <c r="Q70" t="n">
        <v>204.17</v>
      </c>
      <c r="R70" t="n">
        <v>24.45</v>
      </c>
      <c r="S70" t="n">
        <v>17.37</v>
      </c>
      <c r="T70" t="n">
        <v>1440.42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78.87402254198156</v>
      </c>
      <c r="AB70" t="n">
        <v>107.9189173181876</v>
      </c>
      <c r="AC70" t="n">
        <v>97.61928731451897</v>
      </c>
      <c r="AD70" t="n">
        <v>78874.02254198155</v>
      </c>
      <c r="AE70" t="n">
        <v>107918.9173181876</v>
      </c>
      <c r="AF70" t="n">
        <v>6.043402575501723e-06</v>
      </c>
      <c r="AG70" t="n">
        <v>0.4</v>
      </c>
      <c r="AH70" t="n">
        <v>97619.28731451897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10.4158</v>
      </c>
      <c r="E71" t="n">
        <v>9.6</v>
      </c>
      <c r="F71" t="n">
        <v>6.78</v>
      </c>
      <c r="G71" t="n">
        <v>81.31999999999999</v>
      </c>
      <c r="H71" t="n">
        <v>1.34</v>
      </c>
      <c r="I71" t="n">
        <v>5</v>
      </c>
      <c r="J71" t="n">
        <v>242.47</v>
      </c>
      <c r="K71" t="n">
        <v>56.13</v>
      </c>
      <c r="L71" t="n">
        <v>18.25</v>
      </c>
      <c r="M71" t="n">
        <v>3</v>
      </c>
      <c r="N71" t="n">
        <v>58.1</v>
      </c>
      <c r="O71" t="n">
        <v>30139.04</v>
      </c>
      <c r="P71" t="n">
        <v>92.59</v>
      </c>
      <c r="Q71" t="n">
        <v>204.14</v>
      </c>
      <c r="R71" t="n">
        <v>24.49</v>
      </c>
      <c r="S71" t="n">
        <v>17.37</v>
      </c>
      <c r="T71" t="n">
        <v>1462.49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78.93867426980778</v>
      </c>
      <c r="AB71" t="n">
        <v>108.0073766644323</v>
      </c>
      <c r="AC71" t="n">
        <v>97.69930422491157</v>
      </c>
      <c r="AD71" t="n">
        <v>78938.67426980777</v>
      </c>
      <c r="AE71" t="n">
        <v>108007.3766644323</v>
      </c>
      <c r="AF71" t="n">
        <v>6.04079273590116e-06</v>
      </c>
      <c r="AG71" t="n">
        <v>0.4</v>
      </c>
      <c r="AH71" t="n">
        <v>97699.30422491157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10.4227</v>
      </c>
      <c r="E72" t="n">
        <v>9.59</v>
      </c>
      <c r="F72" t="n">
        <v>6.77</v>
      </c>
      <c r="G72" t="n">
        <v>81.25</v>
      </c>
      <c r="H72" t="n">
        <v>1.35</v>
      </c>
      <c r="I72" t="n">
        <v>5</v>
      </c>
      <c r="J72" t="n">
        <v>242.91</v>
      </c>
      <c r="K72" t="n">
        <v>56.13</v>
      </c>
      <c r="L72" t="n">
        <v>18.5</v>
      </c>
      <c r="M72" t="n">
        <v>3</v>
      </c>
      <c r="N72" t="n">
        <v>58.28</v>
      </c>
      <c r="O72" t="n">
        <v>30193.25</v>
      </c>
      <c r="P72" t="n">
        <v>92.34</v>
      </c>
      <c r="Q72" t="n">
        <v>204.14</v>
      </c>
      <c r="R72" t="n">
        <v>24.39</v>
      </c>
      <c r="S72" t="n">
        <v>17.37</v>
      </c>
      <c r="T72" t="n">
        <v>1412.74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78.71717184739633</v>
      </c>
      <c r="AB72" t="n">
        <v>107.7043072780919</v>
      </c>
      <c r="AC72" t="n">
        <v>97.42515935544286</v>
      </c>
      <c r="AD72" t="n">
        <v>78717.17184739633</v>
      </c>
      <c r="AE72" t="n">
        <v>107704.3072780919</v>
      </c>
      <c r="AF72" t="n">
        <v>6.044794489955359e-06</v>
      </c>
      <c r="AG72" t="n">
        <v>0.3995833333333333</v>
      </c>
      <c r="AH72" t="n">
        <v>97425.15935544285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10.42</v>
      </c>
      <c r="E73" t="n">
        <v>9.6</v>
      </c>
      <c r="F73" t="n">
        <v>6.77</v>
      </c>
      <c r="G73" t="n">
        <v>81.28</v>
      </c>
      <c r="H73" t="n">
        <v>1.37</v>
      </c>
      <c r="I73" t="n">
        <v>5</v>
      </c>
      <c r="J73" t="n">
        <v>243.35</v>
      </c>
      <c r="K73" t="n">
        <v>56.13</v>
      </c>
      <c r="L73" t="n">
        <v>18.75</v>
      </c>
      <c r="M73" t="n">
        <v>3</v>
      </c>
      <c r="N73" t="n">
        <v>58.47</v>
      </c>
      <c r="O73" t="n">
        <v>30247.53</v>
      </c>
      <c r="P73" t="n">
        <v>92.23</v>
      </c>
      <c r="Q73" t="n">
        <v>204.14</v>
      </c>
      <c r="R73" t="n">
        <v>24.45</v>
      </c>
      <c r="S73" t="n">
        <v>17.37</v>
      </c>
      <c r="T73" t="n">
        <v>1440.56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78.68291677488206</v>
      </c>
      <c r="AB73" t="n">
        <v>107.6574379766508</v>
      </c>
      <c r="AC73" t="n">
        <v>97.38276319434976</v>
      </c>
      <c r="AD73" t="n">
        <v>78682.91677488206</v>
      </c>
      <c r="AE73" t="n">
        <v>107657.4379766507</v>
      </c>
      <c r="AF73" t="n">
        <v>6.043228586195019e-06</v>
      </c>
      <c r="AG73" t="n">
        <v>0.4</v>
      </c>
      <c r="AH73" t="n">
        <v>97382.76319434977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10.4269</v>
      </c>
      <c r="E74" t="n">
        <v>9.59</v>
      </c>
      <c r="F74" t="n">
        <v>6.77</v>
      </c>
      <c r="G74" t="n">
        <v>81.2</v>
      </c>
      <c r="H74" t="n">
        <v>1.39</v>
      </c>
      <c r="I74" t="n">
        <v>5</v>
      </c>
      <c r="J74" t="n">
        <v>243.79</v>
      </c>
      <c r="K74" t="n">
        <v>56.13</v>
      </c>
      <c r="L74" t="n">
        <v>19</v>
      </c>
      <c r="M74" t="n">
        <v>3</v>
      </c>
      <c r="N74" t="n">
        <v>58.67</v>
      </c>
      <c r="O74" t="n">
        <v>30301.87</v>
      </c>
      <c r="P74" t="n">
        <v>91.92</v>
      </c>
      <c r="Q74" t="n">
        <v>204.16</v>
      </c>
      <c r="R74" t="n">
        <v>24.21</v>
      </c>
      <c r="S74" t="n">
        <v>17.37</v>
      </c>
      <c r="T74" t="n">
        <v>1323.05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78.4682179939834</v>
      </c>
      <c r="AB74" t="n">
        <v>107.3636776327836</v>
      </c>
      <c r="AC74" t="n">
        <v>97.11703892540601</v>
      </c>
      <c r="AD74" t="n">
        <v>78468.2179939834</v>
      </c>
      <c r="AE74" t="n">
        <v>107363.6776327836</v>
      </c>
      <c r="AF74" t="n">
        <v>6.047230340249218e-06</v>
      </c>
      <c r="AG74" t="n">
        <v>0.3995833333333333</v>
      </c>
      <c r="AH74" t="n">
        <v>97117.03892540601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10.4305</v>
      </c>
      <c r="E75" t="n">
        <v>9.59</v>
      </c>
      <c r="F75" t="n">
        <v>6.76</v>
      </c>
      <c r="G75" t="n">
        <v>81.16</v>
      </c>
      <c r="H75" t="n">
        <v>1.4</v>
      </c>
      <c r="I75" t="n">
        <v>5</v>
      </c>
      <c r="J75" t="n">
        <v>244.23</v>
      </c>
      <c r="K75" t="n">
        <v>56.13</v>
      </c>
      <c r="L75" t="n">
        <v>19.25</v>
      </c>
      <c r="M75" t="n">
        <v>3</v>
      </c>
      <c r="N75" t="n">
        <v>58.86</v>
      </c>
      <c r="O75" t="n">
        <v>30356.29</v>
      </c>
      <c r="P75" t="n">
        <v>91.55</v>
      </c>
      <c r="Q75" t="n">
        <v>204.14</v>
      </c>
      <c r="R75" t="n">
        <v>24.11</v>
      </c>
      <c r="S75" t="n">
        <v>17.37</v>
      </c>
      <c r="T75" t="n">
        <v>1274</v>
      </c>
      <c r="U75" t="n">
        <v>0.72</v>
      </c>
      <c r="V75" t="n">
        <v>0.76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78.21192254326165</v>
      </c>
      <c r="AB75" t="n">
        <v>107.013002890149</v>
      </c>
      <c r="AC75" t="n">
        <v>96.79983208803326</v>
      </c>
      <c r="AD75" t="n">
        <v>78211.92254326165</v>
      </c>
      <c r="AE75" t="n">
        <v>107013.002890149</v>
      </c>
      <c r="AF75" t="n">
        <v>6.049318211929669e-06</v>
      </c>
      <c r="AG75" t="n">
        <v>0.3995833333333333</v>
      </c>
      <c r="AH75" t="n">
        <v>96799.83208803326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10.4305</v>
      </c>
      <c r="E76" t="n">
        <v>9.59</v>
      </c>
      <c r="F76" t="n">
        <v>6.76</v>
      </c>
      <c r="G76" t="n">
        <v>81.16</v>
      </c>
      <c r="H76" t="n">
        <v>1.42</v>
      </c>
      <c r="I76" t="n">
        <v>5</v>
      </c>
      <c r="J76" t="n">
        <v>244.68</v>
      </c>
      <c r="K76" t="n">
        <v>56.13</v>
      </c>
      <c r="L76" t="n">
        <v>19.5</v>
      </c>
      <c r="M76" t="n">
        <v>3</v>
      </c>
      <c r="N76" t="n">
        <v>59.05</v>
      </c>
      <c r="O76" t="n">
        <v>30410.77</v>
      </c>
      <c r="P76" t="n">
        <v>91.23999999999999</v>
      </c>
      <c r="Q76" t="n">
        <v>204.14</v>
      </c>
      <c r="R76" t="n">
        <v>24.05</v>
      </c>
      <c r="S76" t="n">
        <v>17.37</v>
      </c>
      <c r="T76" t="n">
        <v>1240.5</v>
      </c>
      <c r="U76" t="n">
        <v>0.72</v>
      </c>
      <c r="V76" t="n">
        <v>0.76</v>
      </c>
      <c r="W76" t="n">
        <v>1.14</v>
      </c>
      <c r="X76" t="n">
        <v>0.07000000000000001</v>
      </c>
      <c r="Y76" t="n">
        <v>1</v>
      </c>
      <c r="Z76" t="n">
        <v>10</v>
      </c>
      <c r="AA76" t="n">
        <v>78.05018464423887</v>
      </c>
      <c r="AB76" t="n">
        <v>106.7917059613336</v>
      </c>
      <c r="AC76" t="n">
        <v>96.59965542751173</v>
      </c>
      <c r="AD76" t="n">
        <v>78050.18464423886</v>
      </c>
      <c r="AE76" t="n">
        <v>106791.7059613336</v>
      </c>
      <c r="AF76" t="n">
        <v>6.049318211929669e-06</v>
      </c>
      <c r="AG76" t="n">
        <v>0.3995833333333333</v>
      </c>
      <c r="AH76" t="n">
        <v>96599.65542751174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10.4248</v>
      </c>
      <c r="E77" t="n">
        <v>9.59</v>
      </c>
      <c r="F77" t="n">
        <v>6.77</v>
      </c>
      <c r="G77" t="n">
        <v>81.22</v>
      </c>
      <c r="H77" t="n">
        <v>1.43</v>
      </c>
      <c r="I77" t="n">
        <v>5</v>
      </c>
      <c r="J77" t="n">
        <v>245.12</v>
      </c>
      <c r="K77" t="n">
        <v>56.13</v>
      </c>
      <c r="L77" t="n">
        <v>19.75</v>
      </c>
      <c r="M77" t="n">
        <v>3</v>
      </c>
      <c r="N77" t="n">
        <v>59.24</v>
      </c>
      <c r="O77" t="n">
        <v>30465.32</v>
      </c>
      <c r="P77" t="n">
        <v>90.87</v>
      </c>
      <c r="Q77" t="n">
        <v>204.14</v>
      </c>
      <c r="R77" t="n">
        <v>24.17</v>
      </c>
      <c r="S77" t="n">
        <v>17.37</v>
      </c>
      <c r="T77" t="n">
        <v>1303.71</v>
      </c>
      <c r="U77" t="n">
        <v>0.72</v>
      </c>
      <c r="V77" t="n">
        <v>0.75</v>
      </c>
      <c r="W77" t="n">
        <v>1.15</v>
      </c>
      <c r="X77" t="n">
        <v>0.08</v>
      </c>
      <c r="Y77" t="n">
        <v>1</v>
      </c>
      <c r="Z77" t="n">
        <v>10</v>
      </c>
      <c r="AA77" t="n">
        <v>77.93492410533477</v>
      </c>
      <c r="AB77" t="n">
        <v>106.6340014070691</v>
      </c>
      <c r="AC77" t="n">
        <v>96.4570019745664</v>
      </c>
      <c r="AD77" t="n">
        <v>77934.92410533478</v>
      </c>
      <c r="AE77" t="n">
        <v>106634.0014070691</v>
      </c>
      <c r="AF77" t="n">
        <v>6.046012415102288e-06</v>
      </c>
      <c r="AG77" t="n">
        <v>0.3995833333333333</v>
      </c>
      <c r="AH77" t="n">
        <v>96457.00197456639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10.4287</v>
      </c>
      <c r="E78" t="n">
        <v>9.59</v>
      </c>
      <c r="F78" t="n">
        <v>6.76</v>
      </c>
      <c r="G78" t="n">
        <v>81.18000000000001</v>
      </c>
      <c r="H78" t="n">
        <v>1.45</v>
      </c>
      <c r="I78" t="n">
        <v>5</v>
      </c>
      <c r="J78" t="n">
        <v>245.56</v>
      </c>
      <c r="K78" t="n">
        <v>56.13</v>
      </c>
      <c r="L78" t="n">
        <v>20</v>
      </c>
      <c r="M78" t="n">
        <v>3</v>
      </c>
      <c r="N78" t="n">
        <v>59.43</v>
      </c>
      <c r="O78" t="n">
        <v>30519.94</v>
      </c>
      <c r="P78" t="n">
        <v>90.48</v>
      </c>
      <c r="Q78" t="n">
        <v>204.14</v>
      </c>
      <c r="R78" t="n">
        <v>24.16</v>
      </c>
      <c r="S78" t="n">
        <v>17.37</v>
      </c>
      <c r="T78" t="n">
        <v>1299.62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77.66622991755889</v>
      </c>
      <c r="AB78" t="n">
        <v>106.2663621654033</v>
      </c>
      <c r="AC78" t="n">
        <v>96.12444970614023</v>
      </c>
      <c r="AD78" t="n">
        <v>77666.2299175589</v>
      </c>
      <c r="AE78" t="n">
        <v>106266.3621654033</v>
      </c>
      <c r="AF78" t="n">
        <v>6.048274276089443e-06</v>
      </c>
      <c r="AG78" t="n">
        <v>0.3995833333333333</v>
      </c>
      <c r="AH78" t="n">
        <v>96124.44970614022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10.426</v>
      </c>
      <c r="E79" t="n">
        <v>9.59</v>
      </c>
      <c r="F79" t="n">
        <v>6.77</v>
      </c>
      <c r="G79" t="n">
        <v>81.20999999999999</v>
      </c>
      <c r="H79" t="n">
        <v>1.46</v>
      </c>
      <c r="I79" t="n">
        <v>5</v>
      </c>
      <c r="J79" t="n">
        <v>246</v>
      </c>
      <c r="K79" t="n">
        <v>56.13</v>
      </c>
      <c r="L79" t="n">
        <v>20.25</v>
      </c>
      <c r="M79" t="n">
        <v>3</v>
      </c>
      <c r="N79" t="n">
        <v>59.63</v>
      </c>
      <c r="O79" t="n">
        <v>30574.64</v>
      </c>
      <c r="P79" t="n">
        <v>90.40000000000001</v>
      </c>
      <c r="Q79" t="n">
        <v>204.17</v>
      </c>
      <c r="R79" t="n">
        <v>24.22</v>
      </c>
      <c r="S79" t="n">
        <v>17.37</v>
      </c>
      <c r="T79" t="n">
        <v>1325.11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77.68119220601278</v>
      </c>
      <c r="AB79" t="n">
        <v>106.2868342285555</v>
      </c>
      <c r="AC79" t="n">
        <v>96.14296794431786</v>
      </c>
      <c r="AD79" t="n">
        <v>77681.19220601278</v>
      </c>
      <c r="AE79" t="n">
        <v>106286.8342285555</v>
      </c>
      <c r="AF79" t="n">
        <v>6.046708372329106e-06</v>
      </c>
      <c r="AG79" t="n">
        <v>0.3995833333333333</v>
      </c>
      <c r="AH79" t="n">
        <v>96142.96794431786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10.4239</v>
      </c>
      <c r="E80" t="n">
        <v>9.59</v>
      </c>
      <c r="F80" t="n">
        <v>6.77</v>
      </c>
      <c r="G80" t="n">
        <v>81.23</v>
      </c>
      <c r="H80" t="n">
        <v>1.48</v>
      </c>
      <c r="I80" t="n">
        <v>5</v>
      </c>
      <c r="J80" t="n">
        <v>246.45</v>
      </c>
      <c r="K80" t="n">
        <v>56.13</v>
      </c>
      <c r="L80" t="n">
        <v>20.5</v>
      </c>
      <c r="M80" t="n">
        <v>3</v>
      </c>
      <c r="N80" t="n">
        <v>59.82</v>
      </c>
      <c r="O80" t="n">
        <v>30629.4</v>
      </c>
      <c r="P80" t="n">
        <v>90.28</v>
      </c>
      <c r="Q80" t="n">
        <v>204.14</v>
      </c>
      <c r="R80" t="n">
        <v>24.3</v>
      </c>
      <c r="S80" t="n">
        <v>17.37</v>
      </c>
      <c r="T80" t="n">
        <v>1368.53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77.63321463358142</v>
      </c>
      <c r="AB80" t="n">
        <v>106.2211891973338</v>
      </c>
      <c r="AC80" t="n">
        <v>96.08358798274256</v>
      </c>
      <c r="AD80" t="n">
        <v>77633.21463358142</v>
      </c>
      <c r="AE80" t="n">
        <v>106221.1891973338</v>
      </c>
      <c r="AF80" t="n">
        <v>6.045490447182175e-06</v>
      </c>
      <c r="AG80" t="n">
        <v>0.3995833333333333</v>
      </c>
      <c r="AH80" t="n">
        <v>96083.58798274255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10.4185</v>
      </c>
      <c r="E81" t="n">
        <v>9.6</v>
      </c>
      <c r="F81" t="n">
        <v>6.77</v>
      </c>
      <c r="G81" t="n">
        <v>81.29000000000001</v>
      </c>
      <c r="H81" t="n">
        <v>1.49</v>
      </c>
      <c r="I81" t="n">
        <v>5</v>
      </c>
      <c r="J81" t="n">
        <v>246.89</v>
      </c>
      <c r="K81" t="n">
        <v>56.13</v>
      </c>
      <c r="L81" t="n">
        <v>20.75</v>
      </c>
      <c r="M81" t="n">
        <v>3</v>
      </c>
      <c r="N81" t="n">
        <v>60.02</v>
      </c>
      <c r="O81" t="n">
        <v>30684.23</v>
      </c>
      <c r="P81" t="n">
        <v>90.18000000000001</v>
      </c>
      <c r="Q81" t="n">
        <v>204.14</v>
      </c>
      <c r="R81" t="n">
        <v>24.43</v>
      </c>
      <c r="S81" t="n">
        <v>17.37</v>
      </c>
      <c r="T81" t="n">
        <v>1431.38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77.62275563480165</v>
      </c>
      <c r="AB81" t="n">
        <v>106.2068787337849</v>
      </c>
      <c r="AC81" t="n">
        <v>96.07064328974992</v>
      </c>
      <c r="AD81" t="n">
        <v>77622.75563480165</v>
      </c>
      <c r="AE81" t="n">
        <v>106206.8787337849</v>
      </c>
      <c r="AF81" t="n">
        <v>6.042358639661498e-06</v>
      </c>
      <c r="AG81" t="n">
        <v>0.4</v>
      </c>
      <c r="AH81" t="n">
        <v>96070.64328974992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10.4257</v>
      </c>
      <c r="E82" t="n">
        <v>9.59</v>
      </c>
      <c r="F82" t="n">
        <v>6.77</v>
      </c>
      <c r="G82" t="n">
        <v>81.20999999999999</v>
      </c>
      <c r="H82" t="n">
        <v>1.51</v>
      </c>
      <c r="I82" t="n">
        <v>5</v>
      </c>
      <c r="J82" t="n">
        <v>247.34</v>
      </c>
      <c r="K82" t="n">
        <v>56.13</v>
      </c>
      <c r="L82" t="n">
        <v>21</v>
      </c>
      <c r="M82" t="n">
        <v>3</v>
      </c>
      <c r="N82" t="n">
        <v>60.21</v>
      </c>
      <c r="O82" t="n">
        <v>30739.14</v>
      </c>
      <c r="P82" t="n">
        <v>89.69</v>
      </c>
      <c r="Q82" t="n">
        <v>204.14</v>
      </c>
      <c r="R82" t="n">
        <v>24.18</v>
      </c>
      <c r="S82" t="n">
        <v>17.37</v>
      </c>
      <c r="T82" t="n">
        <v>1305.85</v>
      </c>
      <c r="U82" t="n">
        <v>0.72</v>
      </c>
      <c r="V82" t="n">
        <v>0.75</v>
      </c>
      <c r="W82" t="n">
        <v>1.15</v>
      </c>
      <c r="X82" t="n">
        <v>0.08</v>
      </c>
      <c r="Y82" t="n">
        <v>1</v>
      </c>
      <c r="Z82" t="n">
        <v>10</v>
      </c>
      <c r="AA82" t="n">
        <v>77.31268509012175</v>
      </c>
      <c r="AB82" t="n">
        <v>105.7826265352071</v>
      </c>
      <c r="AC82" t="n">
        <v>95.68688112556249</v>
      </c>
      <c r="AD82" t="n">
        <v>77312.68509012174</v>
      </c>
      <c r="AE82" t="n">
        <v>105782.6265352071</v>
      </c>
      <c r="AF82" t="n">
        <v>6.046534383022402e-06</v>
      </c>
      <c r="AG82" t="n">
        <v>0.3995833333333333</v>
      </c>
      <c r="AH82" t="n">
        <v>95686.88112556249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10.4987</v>
      </c>
      <c r="E83" t="n">
        <v>9.52</v>
      </c>
      <c r="F83" t="n">
        <v>6.74</v>
      </c>
      <c r="G83" t="n">
        <v>101.15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88.92</v>
      </c>
      <c r="Q83" t="n">
        <v>204.15</v>
      </c>
      <c r="R83" t="n">
        <v>23.46</v>
      </c>
      <c r="S83" t="n">
        <v>17.37</v>
      </c>
      <c r="T83" t="n">
        <v>949.92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76.26858458402182</v>
      </c>
      <c r="AB83" t="n">
        <v>104.3540421602985</v>
      </c>
      <c r="AC83" t="n">
        <v>94.39463883836397</v>
      </c>
      <c r="AD83" t="n">
        <v>76268.58458402182</v>
      </c>
      <c r="AE83" t="n">
        <v>104354.0421602985</v>
      </c>
      <c r="AF83" t="n">
        <v>6.088871780987107e-06</v>
      </c>
      <c r="AG83" t="n">
        <v>0.3966666666666667</v>
      </c>
      <c r="AH83" t="n">
        <v>94394.63883836397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10.495</v>
      </c>
      <c r="E84" t="n">
        <v>9.529999999999999</v>
      </c>
      <c r="F84" t="n">
        <v>6.75</v>
      </c>
      <c r="G84" t="n">
        <v>101.2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88.98</v>
      </c>
      <c r="Q84" t="n">
        <v>204.14</v>
      </c>
      <c r="R84" t="n">
        <v>23.5</v>
      </c>
      <c r="S84" t="n">
        <v>17.37</v>
      </c>
      <c r="T84" t="n">
        <v>972.89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76.36655321757473</v>
      </c>
      <c r="AB84" t="n">
        <v>104.4880871667966</v>
      </c>
      <c r="AC84" t="n">
        <v>94.51589077757528</v>
      </c>
      <c r="AD84" t="n">
        <v>76366.55321757474</v>
      </c>
      <c r="AE84" t="n">
        <v>104488.0871667966</v>
      </c>
      <c r="AF84" t="n">
        <v>6.086725912871087e-06</v>
      </c>
      <c r="AG84" t="n">
        <v>0.3970833333333333</v>
      </c>
      <c r="AH84" t="n">
        <v>94515.89077757527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10.4935</v>
      </c>
      <c r="E85" t="n">
        <v>9.529999999999999</v>
      </c>
      <c r="F85" t="n">
        <v>6.75</v>
      </c>
      <c r="G85" t="n">
        <v>101.22</v>
      </c>
      <c r="H85" t="n">
        <v>1.56</v>
      </c>
      <c r="I85" t="n">
        <v>4</v>
      </c>
      <c r="J85" t="n">
        <v>248.68</v>
      </c>
      <c r="K85" t="n">
        <v>56.13</v>
      </c>
      <c r="L85" t="n">
        <v>21.75</v>
      </c>
      <c r="M85" t="n">
        <v>2</v>
      </c>
      <c r="N85" t="n">
        <v>60.8</v>
      </c>
      <c r="O85" t="n">
        <v>30904.28</v>
      </c>
      <c r="P85" t="n">
        <v>89.06999999999999</v>
      </c>
      <c r="Q85" t="n">
        <v>204.14</v>
      </c>
      <c r="R85" t="n">
        <v>23.56</v>
      </c>
      <c r="S85" t="n">
        <v>17.37</v>
      </c>
      <c r="T85" t="n">
        <v>1002.05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76.42345230191034</v>
      </c>
      <c r="AB85" t="n">
        <v>104.565939004195</v>
      </c>
      <c r="AC85" t="n">
        <v>94.58631254487815</v>
      </c>
      <c r="AD85" t="n">
        <v>76423.45230191035</v>
      </c>
      <c r="AE85" t="n">
        <v>104565.939004195</v>
      </c>
      <c r="AF85" t="n">
        <v>6.085855966337566e-06</v>
      </c>
      <c r="AG85" t="n">
        <v>0.3970833333333333</v>
      </c>
      <c r="AH85" t="n">
        <v>94586.31254487815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10.4932</v>
      </c>
      <c r="E86" t="n">
        <v>9.529999999999999</v>
      </c>
      <c r="F86" t="n">
        <v>6.75</v>
      </c>
      <c r="G86" t="n">
        <v>101.22</v>
      </c>
      <c r="H86" t="n">
        <v>1.57</v>
      </c>
      <c r="I86" t="n">
        <v>4</v>
      </c>
      <c r="J86" t="n">
        <v>249.12</v>
      </c>
      <c r="K86" t="n">
        <v>56.13</v>
      </c>
      <c r="L86" t="n">
        <v>22</v>
      </c>
      <c r="M86" t="n">
        <v>2</v>
      </c>
      <c r="N86" t="n">
        <v>61</v>
      </c>
      <c r="O86" t="n">
        <v>30959.46</v>
      </c>
      <c r="P86" t="n">
        <v>89.31999999999999</v>
      </c>
      <c r="Q86" t="n">
        <v>204.15</v>
      </c>
      <c r="R86" t="n">
        <v>23.63</v>
      </c>
      <c r="S86" t="n">
        <v>17.37</v>
      </c>
      <c r="T86" t="n">
        <v>1035.53</v>
      </c>
      <c r="U86" t="n">
        <v>0.74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76.55515336217366</v>
      </c>
      <c r="AB86" t="n">
        <v>104.7461382050878</v>
      </c>
      <c r="AC86" t="n">
        <v>94.74931378694905</v>
      </c>
      <c r="AD86" t="n">
        <v>76555.15336217366</v>
      </c>
      <c r="AE86" t="n">
        <v>104746.1382050878</v>
      </c>
      <c r="AF86" t="n">
        <v>6.085681977030862e-06</v>
      </c>
      <c r="AG86" t="n">
        <v>0.3970833333333333</v>
      </c>
      <c r="AH86" t="n">
        <v>94749.31378694905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10.4929</v>
      </c>
      <c r="E87" t="n">
        <v>9.529999999999999</v>
      </c>
      <c r="F87" t="n">
        <v>6.75</v>
      </c>
      <c r="G87" t="n">
        <v>101.23</v>
      </c>
      <c r="H87" t="n">
        <v>1.59</v>
      </c>
      <c r="I87" t="n">
        <v>4</v>
      </c>
      <c r="J87" t="n">
        <v>249.57</v>
      </c>
      <c r="K87" t="n">
        <v>56.13</v>
      </c>
      <c r="L87" t="n">
        <v>22.25</v>
      </c>
      <c r="M87" t="n">
        <v>2</v>
      </c>
      <c r="N87" t="n">
        <v>61.2</v>
      </c>
      <c r="O87" t="n">
        <v>31014.73</v>
      </c>
      <c r="P87" t="n">
        <v>89.42</v>
      </c>
      <c r="Q87" t="n">
        <v>204.14</v>
      </c>
      <c r="R87" t="n">
        <v>23.64</v>
      </c>
      <c r="S87" t="n">
        <v>17.37</v>
      </c>
      <c r="T87" t="n">
        <v>1039.97</v>
      </c>
      <c r="U87" t="n">
        <v>0.74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76.60906708391211</v>
      </c>
      <c r="AB87" t="n">
        <v>104.8199053376759</v>
      </c>
      <c r="AC87" t="n">
        <v>94.81604068793571</v>
      </c>
      <c r="AD87" t="n">
        <v>76609.06708391212</v>
      </c>
      <c r="AE87" t="n">
        <v>104819.9053376759</v>
      </c>
      <c r="AF87" t="n">
        <v>6.085507987724158e-06</v>
      </c>
      <c r="AG87" t="n">
        <v>0.3970833333333333</v>
      </c>
      <c r="AH87" t="n">
        <v>94816.04068793572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10.4895</v>
      </c>
      <c r="E88" t="n">
        <v>9.529999999999999</v>
      </c>
      <c r="F88" t="n">
        <v>6.75</v>
      </c>
      <c r="G88" t="n">
        <v>101.28</v>
      </c>
      <c r="H88" t="n">
        <v>1.6</v>
      </c>
      <c r="I88" t="n">
        <v>4</v>
      </c>
      <c r="J88" t="n">
        <v>250.02</v>
      </c>
      <c r="K88" t="n">
        <v>56.13</v>
      </c>
      <c r="L88" t="n">
        <v>22.5</v>
      </c>
      <c r="M88" t="n">
        <v>2</v>
      </c>
      <c r="N88" t="n">
        <v>61.39</v>
      </c>
      <c r="O88" t="n">
        <v>31070.06</v>
      </c>
      <c r="P88" t="n">
        <v>89.47</v>
      </c>
      <c r="Q88" t="n">
        <v>204.14</v>
      </c>
      <c r="R88" t="n">
        <v>23.74</v>
      </c>
      <c r="S88" t="n">
        <v>17.37</v>
      </c>
      <c r="T88" t="n">
        <v>1092.99</v>
      </c>
      <c r="U88" t="n">
        <v>0.73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76.65827084213193</v>
      </c>
      <c r="AB88" t="n">
        <v>104.8872280903888</v>
      </c>
      <c r="AC88" t="n">
        <v>94.87693825161782</v>
      </c>
      <c r="AD88" t="n">
        <v>76658.27084213193</v>
      </c>
      <c r="AE88" t="n">
        <v>104887.2280903888</v>
      </c>
      <c r="AF88" t="n">
        <v>6.083536108914843e-06</v>
      </c>
      <c r="AG88" t="n">
        <v>0.3970833333333333</v>
      </c>
      <c r="AH88" t="n">
        <v>94876.93825161782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10.4953</v>
      </c>
      <c r="E89" t="n">
        <v>9.529999999999999</v>
      </c>
      <c r="F89" t="n">
        <v>6.75</v>
      </c>
      <c r="G89" t="n">
        <v>101.2</v>
      </c>
      <c r="H89" t="n">
        <v>1.62</v>
      </c>
      <c r="I89" t="n">
        <v>4</v>
      </c>
      <c r="J89" t="n">
        <v>250.47</v>
      </c>
      <c r="K89" t="n">
        <v>56.13</v>
      </c>
      <c r="L89" t="n">
        <v>22.75</v>
      </c>
      <c r="M89" t="n">
        <v>2</v>
      </c>
      <c r="N89" t="n">
        <v>61.59</v>
      </c>
      <c r="O89" t="n">
        <v>31125.47</v>
      </c>
      <c r="P89" t="n">
        <v>89.59999999999999</v>
      </c>
      <c r="Q89" t="n">
        <v>204.14</v>
      </c>
      <c r="R89" t="n">
        <v>23.56</v>
      </c>
      <c r="S89" t="n">
        <v>17.37</v>
      </c>
      <c r="T89" t="n">
        <v>1004.01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76.68598719825408</v>
      </c>
      <c r="AB89" t="n">
        <v>104.9251508315945</v>
      </c>
      <c r="AC89" t="n">
        <v>94.91124169962772</v>
      </c>
      <c r="AD89" t="n">
        <v>76685.98719825408</v>
      </c>
      <c r="AE89" t="n">
        <v>104925.1508315945</v>
      </c>
      <c r="AF89" t="n">
        <v>6.086899902177792e-06</v>
      </c>
      <c r="AG89" t="n">
        <v>0.3970833333333333</v>
      </c>
      <c r="AH89" t="n">
        <v>94911.24169962772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10.5011</v>
      </c>
      <c r="E90" t="n">
        <v>9.52</v>
      </c>
      <c r="F90" t="n">
        <v>6.74</v>
      </c>
      <c r="G90" t="n">
        <v>101.12</v>
      </c>
      <c r="H90" t="n">
        <v>1.63</v>
      </c>
      <c r="I90" t="n">
        <v>4</v>
      </c>
      <c r="J90" t="n">
        <v>250.92</v>
      </c>
      <c r="K90" t="n">
        <v>56.13</v>
      </c>
      <c r="L90" t="n">
        <v>23</v>
      </c>
      <c r="M90" t="n">
        <v>2</v>
      </c>
      <c r="N90" t="n">
        <v>61.79</v>
      </c>
      <c r="O90" t="n">
        <v>31180.95</v>
      </c>
      <c r="P90" t="n">
        <v>89.5</v>
      </c>
      <c r="Q90" t="n">
        <v>204.15</v>
      </c>
      <c r="R90" t="n">
        <v>23.42</v>
      </c>
      <c r="S90" t="n">
        <v>17.37</v>
      </c>
      <c r="T90" t="n">
        <v>932.88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76.55283009407778</v>
      </c>
      <c r="AB90" t="n">
        <v>104.7429594071837</v>
      </c>
      <c r="AC90" t="n">
        <v>94.74643836905537</v>
      </c>
      <c r="AD90" t="n">
        <v>76552.83009407777</v>
      </c>
      <c r="AE90" t="n">
        <v>104742.9594071837</v>
      </c>
      <c r="AF90" t="n">
        <v>6.09026369544074e-06</v>
      </c>
      <c r="AG90" t="n">
        <v>0.3966666666666667</v>
      </c>
      <c r="AH90" t="n">
        <v>94746.43836905537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10.4972</v>
      </c>
      <c r="E91" t="n">
        <v>9.529999999999999</v>
      </c>
      <c r="F91" t="n">
        <v>6.74</v>
      </c>
      <c r="G91" t="n">
        <v>101.17</v>
      </c>
      <c r="H91" t="n">
        <v>1.65</v>
      </c>
      <c r="I91" t="n">
        <v>4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89.59999999999999</v>
      </c>
      <c r="Q91" t="n">
        <v>204.14</v>
      </c>
      <c r="R91" t="n">
        <v>23.53</v>
      </c>
      <c r="S91" t="n">
        <v>17.37</v>
      </c>
      <c r="T91" t="n">
        <v>986.34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76.63537432969258</v>
      </c>
      <c r="AB91" t="n">
        <v>104.8559000719465</v>
      </c>
      <c r="AC91" t="n">
        <v>94.84860013528646</v>
      </c>
      <c r="AD91" t="n">
        <v>76635.37432969258</v>
      </c>
      <c r="AE91" t="n">
        <v>104855.9000719465</v>
      </c>
      <c r="AF91" t="n">
        <v>6.088001834453585e-06</v>
      </c>
      <c r="AG91" t="n">
        <v>0.3970833333333333</v>
      </c>
      <c r="AH91" t="n">
        <v>94848.60013528646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10.4962</v>
      </c>
      <c r="E92" t="n">
        <v>9.529999999999999</v>
      </c>
      <c r="F92" t="n">
        <v>6.75</v>
      </c>
      <c r="G92" t="n">
        <v>101.18</v>
      </c>
      <c r="H92" t="n">
        <v>1.66</v>
      </c>
      <c r="I92" t="n">
        <v>4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89.56</v>
      </c>
      <c r="Q92" t="n">
        <v>204.14</v>
      </c>
      <c r="R92" t="n">
        <v>23.54</v>
      </c>
      <c r="S92" t="n">
        <v>17.37</v>
      </c>
      <c r="T92" t="n">
        <v>993.02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76.65908771124631</v>
      </c>
      <c r="AB92" t="n">
        <v>104.8883457667489</v>
      </c>
      <c r="AC92" t="n">
        <v>94.87794925851473</v>
      </c>
      <c r="AD92" t="n">
        <v>76659.08771124632</v>
      </c>
      <c r="AE92" t="n">
        <v>104888.3457667489</v>
      </c>
      <c r="AF92" t="n">
        <v>6.087421870097905e-06</v>
      </c>
      <c r="AG92" t="n">
        <v>0.3970833333333333</v>
      </c>
      <c r="AH92" t="n">
        <v>94877.94925851474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10.4871</v>
      </c>
      <c r="E93" t="n">
        <v>9.539999999999999</v>
      </c>
      <c r="F93" t="n">
        <v>6.75</v>
      </c>
      <c r="G93" t="n">
        <v>101.31</v>
      </c>
      <c r="H93" t="n">
        <v>1.67</v>
      </c>
      <c r="I93" t="n">
        <v>4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89.63</v>
      </c>
      <c r="Q93" t="n">
        <v>204.14</v>
      </c>
      <c r="R93" t="n">
        <v>23.74</v>
      </c>
      <c r="S93" t="n">
        <v>17.37</v>
      </c>
      <c r="T93" t="n">
        <v>1091.91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76.76179073300223</v>
      </c>
      <c r="AB93" t="n">
        <v>105.0288685720528</v>
      </c>
      <c r="AC93" t="n">
        <v>95.00506076450546</v>
      </c>
      <c r="AD93" t="n">
        <v>76761.79073300223</v>
      </c>
      <c r="AE93" t="n">
        <v>105028.8685720528</v>
      </c>
      <c r="AF93" t="n">
        <v>6.082144194461208e-06</v>
      </c>
      <c r="AG93" t="n">
        <v>0.3975</v>
      </c>
      <c r="AH93" t="n">
        <v>95005.06076450546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10.4913</v>
      </c>
      <c r="E94" t="n">
        <v>9.529999999999999</v>
      </c>
      <c r="F94" t="n">
        <v>6.75</v>
      </c>
      <c r="G94" t="n">
        <v>101.25</v>
      </c>
      <c r="H94" t="n">
        <v>1.69</v>
      </c>
      <c r="I94" t="n">
        <v>4</v>
      </c>
      <c r="J94" t="n">
        <v>252.73</v>
      </c>
      <c r="K94" t="n">
        <v>56.13</v>
      </c>
      <c r="L94" t="n">
        <v>24</v>
      </c>
      <c r="M94" t="n">
        <v>2</v>
      </c>
      <c r="N94" t="n">
        <v>62.6</v>
      </c>
      <c r="O94" t="n">
        <v>31403.6</v>
      </c>
      <c r="P94" t="n">
        <v>89.48</v>
      </c>
      <c r="Q94" t="n">
        <v>204.14</v>
      </c>
      <c r="R94" t="n">
        <v>23.73</v>
      </c>
      <c r="S94" t="n">
        <v>17.37</v>
      </c>
      <c r="T94" t="n">
        <v>1086.23</v>
      </c>
      <c r="U94" t="n">
        <v>0.73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76.6511355366317</v>
      </c>
      <c r="AB94" t="n">
        <v>104.877465250616</v>
      </c>
      <c r="AC94" t="n">
        <v>94.86810716357064</v>
      </c>
      <c r="AD94" t="n">
        <v>76651.1355366317</v>
      </c>
      <c r="AE94" t="n">
        <v>104877.465250616</v>
      </c>
      <c r="AF94" t="n">
        <v>6.084580044755068e-06</v>
      </c>
      <c r="AG94" t="n">
        <v>0.3970833333333333</v>
      </c>
      <c r="AH94" t="n">
        <v>94868.10716357065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10.4932</v>
      </c>
      <c r="E95" t="n">
        <v>9.529999999999999</v>
      </c>
      <c r="F95" t="n">
        <v>6.75</v>
      </c>
      <c r="G95" t="n">
        <v>101.22</v>
      </c>
      <c r="H95" t="n">
        <v>1.7</v>
      </c>
      <c r="I95" t="n">
        <v>4</v>
      </c>
      <c r="J95" t="n">
        <v>253.18</v>
      </c>
      <c r="K95" t="n">
        <v>56.13</v>
      </c>
      <c r="L95" t="n">
        <v>24.25</v>
      </c>
      <c r="M95" t="n">
        <v>2</v>
      </c>
      <c r="N95" t="n">
        <v>62.8</v>
      </c>
      <c r="O95" t="n">
        <v>31459.45</v>
      </c>
      <c r="P95" t="n">
        <v>89.40000000000001</v>
      </c>
      <c r="Q95" t="n">
        <v>204.14</v>
      </c>
      <c r="R95" t="n">
        <v>23.68</v>
      </c>
      <c r="S95" t="n">
        <v>17.37</v>
      </c>
      <c r="T95" t="n">
        <v>1059.98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76.59664277296893</v>
      </c>
      <c r="AB95" t="n">
        <v>104.8029058473215</v>
      </c>
      <c r="AC95" t="n">
        <v>94.80066360508184</v>
      </c>
      <c r="AD95" t="n">
        <v>76596.64277296893</v>
      </c>
      <c r="AE95" t="n">
        <v>104802.9058473215</v>
      </c>
      <c r="AF95" t="n">
        <v>6.085681977030862e-06</v>
      </c>
      <c r="AG95" t="n">
        <v>0.3970833333333333</v>
      </c>
      <c r="AH95" t="n">
        <v>94800.66360508183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10.4938</v>
      </c>
      <c r="E96" t="n">
        <v>9.529999999999999</v>
      </c>
      <c r="F96" t="n">
        <v>6.75</v>
      </c>
      <c r="G96" t="n">
        <v>101.22</v>
      </c>
      <c r="H96" t="n">
        <v>1.72</v>
      </c>
      <c r="I96" t="n">
        <v>4</v>
      </c>
      <c r="J96" t="n">
        <v>253.63</v>
      </c>
      <c r="K96" t="n">
        <v>56.13</v>
      </c>
      <c r="L96" t="n">
        <v>24.5</v>
      </c>
      <c r="M96" t="n">
        <v>2</v>
      </c>
      <c r="N96" t="n">
        <v>63</v>
      </c>
      <c r="O96" t="n">
        <v>31515.37</v>
      </c>
      <c r="P96" t="n">
        <v>89.20999999999999</v>
      </c>
      <c r="Q96" t="n">
        <v>204.14</v>
      </c>
      <c r="R96" t="n">
        <v>23.56</v>
      </c>
      <c r="S96" t="n">
        <v>17.37</v>
      </c>
      <c r="T96" t="n">
        <v>1001.39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76.49400808490211</v>
      </c>
      <c r="AB96" t="n">
        <v>104.6624765391857</v>
      </c>
      <c r="AC96" t="n">
        <v>94.67363667302068</v>
      </c>
      <c r="AD96" t="n">
        <v>76494.0080849021</v>
      </c>
      <c r="AE96" t="n">
        <v>104662.4765391857</v>
      </c>
      <c r="AF96" t="n">
        <v>6.08602995564427e-06</v>
      </c>
      <c r="AG96" t="n">
        <v>0.3970833333333333</v>
      </c>
      <c r="AH96" t="n">
        <v>94673.63667302068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10.4929</v>
      </c>
      <c r="E97" t="n">
        <v>9.529999999999999</v>
      </c>
      <c r="F97" t="n">
        <v>6.75</v>
      </c>
      <c r="G97" t="n">
        <v>101.23</v>
      </c>
      <c r="H97" t="n">
        <v>1.73</v>
      </c>
      <c r="I97" t="n">
        <v>4</v>
      </c>
      <c r="J97" t="n">
        <v>254.09</v>
      </c>
      <c r="K97" t="n">
        <v>56.13</v>
      </c>
      <c r="L97" t="n">
        <v>24.75</v>
      </c>
      <c r="M97" t="n">
        <v>2</v>
      </c>
      <c r="N97" t="n">
        <v>63.21</v>
      </c>
      <c r="O97" t="n">
        <v>31571.37</v>
      </c>
      <c r="P97" t="n">
        <v>89.2</v>
      </c>
      <c r="Q97" t="n">
        <v>204.14</v>
      </c>
      <c r="R97" t="n">
        <v>23.62</v>
      </c>
      <c r="S97" t="n">
        <v>17.37</v>
      </c>
      <c r="T97" t="n">
        <v>1030.14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76.49496794213711</v>
      </c>
      <c r="AB97" t="n">
        <v>104.6637898582005</v>
      </c>
      <c r="AC97" t="n">
        <v>94.67482465071198</v>
      </c>
      <c r="AD97" t="n">
        <v>76494.96794213711</v>
      </c>
      <c r="AE97" t="n">
        <v>104663.7898582005</v>
      </c>
      <c r="AF97" t="n">
        <v>6.085507987724158e-06</v>
      </c>
      <c r="AG97" t="n">
        <v>0.3970833333333333</v>
      </c>
      <c r="AH97" t="n">
        <v>94674.82465071198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10.4981</v>
      </c>
      <c r="E98" t="n">
        <v>9.529999999999999</v>
      </c>
      <c r="F98" t="n">
        <v>6.74</v>
      </c>
      <c r="G98" t="n">
        <v>101.16</v>
      </c>
      <c r="H98" t="n">
        <v>1.75</v>
      </c>
      <c r="I98" t="n">
        <v>4</v>
      </c>
      <c r="J98" t="n">
        <v>254.54</v>
      </c>
      <c r="K98" t="n">
        <v>56.13</v>
      </c>
      <c r="L98" t="n">
        <v>25</v>
      </c>
      <c r="M98" t="n">
        <v>2</v>
      </c>
      <c r="N98" t="n">
        <v>63.41</v>
      </c>
      <c r="O98" t="n">
        <v>31627.44</v>
      </c>
      <c r="P98" t="n">
        <v>89</v>
      </c>
      <c r="Q98" t="n">
        <v>204.14</v>
      </c>
      <c r="R98" t="n">
        <v>23.43</v>
      </c>
      <c r="S98" t="n">
        <v>17.37</v>
      </c>
      <c r="T98" t="n">
        <v>939.21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76.31819373116085</v>
      </c>
      <c r="AB98" t="n">
        <v>104.4219195840152</v>
      </c>
      <c r="AC98" t="n">
        <v>94.45603813602771</v>
      </c>
      <c r="AD98" t="n">
        <v>76318.19373116085</v>
      </c>
      <c r="AE98" t="n">
        <v>104421.9195840152</v>
      </c>
      <c r="AF98" t="n">
        <v>6.088523802373698e-06</v>
      </c>
      <c r="AG98" t="n">
        <v>0.3970833333333333</v>
      </c>
      <c r="AH98" t="n">
        <v>94456.03813602771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10.5002</v>
      </c>
      <c r="E99" t="n">
        <v>9.52</v>
      </c>
      <c r="F99" t="n">
        <v>6.74</v>
      </c>
      <c r="G99" t="n">
        <v>101.13</v>
      </c>
      <c r="H99" t="n">
        <v>1.76</v>
      </c>
      <c r="I99" t="n">
        <v>4</v>
      </c>
      <c r="J99" t="n">
        <v>255</v>
      </c>
      <c r="K99" t="n">
        <v>56.13</v>
      </c>
      <c r="L99" t="n">
        <v>25.25</v>
      </c>
      <c r="M99" t="n">
        <v>2</v>
      </c>
      <c r="N99" t="n">
        <v>63.62</v>
      </c>
      <c r="O99" t="n">
        <v>31683.59</v>
      </c>
      <c r="P99" t="n">
        <v>88.73999999999999</v>
      </c>
      <c r="Q99" t="n">
        <v>204.14</v>
      </c>
      <c r="R99" t="n">
        <v>23.45</v>
      </c>
      <c r="S99" t="n">
        <v>17.37</v>
      </c>
      <c r="T99" t="n">
        <v>945.64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76.16509075113819</v>
      </c>
      <c r="AB99" t="n">
        <v>104.2124373323215</v>
      </c>
      <c r="AC99" t="n">
        <v>94.26654857642545</v>
      </c>
      <c r="AD99" t="n">
        <v>76165.0907511382</v>
      </c>
      <c r="AE99" t="n">
        <v>104212.4373323215</v>
      </c>
      <c r="AF99" t="n">
        <v>6.089741727520628e-06</v>
      </c>
      <c r="AG99" t="n">
        <v>0.3966666666666667</v>
      </c>
      <c r="AH99" t="n">
        <v>94266.54857642546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10.4999</v>
      </c>
      <c r="E100" t="n">
        <v>9.52</v>
      </c>
      <c r="F100" t="n">
        <v>6.74</v>
      </c>
      <c r="G100" t="n">
        <v>101.13</v>
      </c>
      <c r="H100" t="n">
        <v>1.78</v>
      </c>
      <c r="I100" t="n">
        <v>4</v>
      </c>
      <c r="J100" t="n">
        <v>255.45</v>
      </c>
      <c r="K100" t="n">
        <v>56.13</v>
      </c>
      <c r="L100" t="n">
        <v>25.5</v>
      </c>
      <c r="M100" t="n">
        <v>2</v>
      </c>
      <c r="N100" t="n">
        <v>63.82</v>
      </c>
      <c r="O100" t="n">
        <v>31739.82</v>
      </c>
      <c r="P100" t="n">
        <v>88.51000000000001</v>
      </c>
      <c r="Q100" t="n">
        <v>204.14</v>
      </c>
      <c r="R100" t="n">
        <v>23.47</v>
      </c>
      <c r="S100" t="n">
        <v>17.37</v>
      </c>
      <c r="T100" t="n">
        <v>956.39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76.04792288876314</v>
      </c>
      <c r="AB100" t="n">
        <v>104.0521230939387</v>
      </c>
      <c r="AC100" t="n">
        <v>94.12153450395144</v>
      </c>
      <c r="AD100" t="n">
        <v>76047.92288876313</v>
      </c>
      <c r="AE100" t="n">
        <v>104052.1230939387</v>
      </c>
      <c r="AF100" t="n">
        <v>6.089567738213925e-06</v>
      </c>
      <c r="AG100" t="n">
        <v>0.3966666666666667</v>
      </c>
      <c r="AH100" t="n">
        <v>94121.53450395144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10.4981</v>
      </c>
      <c r="E101" t="n">
        <v>9.529999999999999</v>
      </c>
      <c r="F101" t="n">
        <v>6.74</v>
      </c>
      <c r="G101" t="n">
        <v>101.16</v>
      </c>
      <c r="H101" t="n">
        <v>1.79</v>
      </c>
      <c r="I101" t="n">
        <v>4</v>
      </c>
      <c r="J101" t="n">
        <v>255.91</v>
      </c>
      <c r="K101" t="n">
        <v>56.13</v>
      </c>
      <c r="L101" t="n">
        <v>25.75</v>
      </c>
      <c r="M101" t="n">
        <v>2</v>
      </c>
      <c r="N101" t="n">
        <v>64.03</v>
      </c>
      <c r="O101" t="n">
        <v>31796.12</v>
      </c>
      <c r="P101" t="n">
        <v>88.37</v>
      </c>
      <c r="Q101" t="n">
        <v>204.14</v>
      </c>
      <c r="R101" t="n">
        <v>23.39</v>
      </c>
      <c r="S101" t="n">
        <v>17.37</v>
      </c>
      <c r="T101" t="n">
        <v>917.87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75.99161712232841</v>
      </c>
      <c r="AB101" t="n">
        <v>103.9750830602677</v>
      </c>
      <c r="AC101" t="n">
        <v>94.05184706296757</v>
      </c>
      <c r="AD101" t="n">
        <v>75991.6171223284</v>
      </c>
      <c r="AE101" t="n">
        <v>103975.0830602677</v>
      </c>
      <c r="AF101" t="n">
        <v>6.088523802373698e-06</v>
      </c>
      <c r="AG101" t="n">
        <v>0.3970833333333333</v>
      </c>
      <c r="AH101" t="n">
        <v>94051.84706296757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10.5027</v>
      </c>
      <c r="E102" t="n">
        <v>9.52</v>
      </c>
      <c r="F102" t="n">
        <v>6.74</v>
      </c>
      <c r="G102" t="n">
        <v>101.1</v>
      </c>
      <c r="H102" t="n">
        <v>1.8</v>
      </c>
      <c r="I102" t="n">
        <v>4</v>
      </c>
      <c r="J102" t="n">
        <v>256.36</v>
      </c>
      <c r="K102" t="n">
        <v>56.13</v>
      </c>
      <c r="L102" t="n">
        <v>26</v>
      </c>
      <c r="M102" t="n">
        <v>2</v>
      </c>
      <c r="N102" t="n">
        <v>64.23999999999999</v>
      </c>
      <c r="O102" t="n">
        <v>31852.5</v>
      </c>
      <c r="P102" t="n">
        <v>87.97</v>
      </c>
      <c r="Q102" t="n">
        <v>204.14</v>
      </c>
      <c r="R102" t="n">
        <v>23.33</v>
      </c>
      <c r="S102" t="n">
        <v>17.37</v>
      </c>
      <c r="T102" t="n">
        <v>888.53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75.74913691400143</v>
      </c>
      <c r="AB102" t="n">
        <v>103.6433109417631</v>
      </c>
      <c r="AC102" t="n">
        <v>93.75173880980783</v>
      </c>
      <c r="AD102" t="n">
        <v>75749.13691400143</v>
      </c>
      <c r="AE102" t="n">
        <v>103643.3109417631</v>
      </c>
      <c r="AF102" t="n">
        <v>6.091191638409831e-06</v>
      </c>
      <c r="AG102" t="n">
        <v>0.3966666666666667</v>
      </c>
      <c r="AH102" t="n">
        <v>93751.73880980784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10.499</v>
      </c>
      <c r="E103" t="n">
        <v>9.52</v>
      </c>
      <c r="F103" t="n">
        <v>6.74</v>
      </c>
      <c r="G103" t="n">
        <v>101.15</v>
      </c>
      <c r="H103" t="n">
        <v>1.82</v>
      </c>
      <c r="I103" t="n">
        <v>4</v>
      </c>
      <c r="J103" t="n">
        <v>256.82</v>
      </c>
      <c r="K103" t="n">
        <v>56.13</v>
      </c>
      <c r="L103" t="n">
        <v>26.25</v>
      </c>
      <c r="M103" t="n">
        <v>2</v>
      </c>
      <c r="N103" t="n">
        <v>64.45</v>
      </c>
      <c r="O103" t="n">
        <v>31909.08</v>
      </c>
      <c r="P103" t="n">
        <v>87.73999999999999</v>
      </c>
      <c r="Q103" t="n">
        <v>204.14</v>
      </c>
      <c r="R103" t="n">
        <v>23.41</v>
      </c>
      <c r="S103" t="n">
        <v>17.37</v>
      </c>
      <c r="T103" t="n">
        <v>925.37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75.65491263532104</v>
      </c>
      <c r="AB103" t="n">
        <v>103.5143891267908</v>
      </c>
      <c r="AC103" t="n">
        <v>93.63512111191361</v>
      </c>
      <c r="AD103" t="n">
        <v>75654.91263532104</v>
      </c>
      <c r="AE103" t="n">
        <v>103514.3891267908</v>
      </c>
      <c r="AF103" t="n">
        <v>6.089045770293811e-06</v>
      </c>
      <c r="AG103" t="n">
        <v>0.3966666666666667</v>
      </c>
      <c r="AH103" t="n">
        <v>93635.1211119136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10.5073</v>
      </c>
      <c r="E104" t="n">
        <v>9.52</v>
      </c>
      <c r="F104" t="n">
        <v>6.74</v>
      </c>
      <c r="G104" t="n">
        <v>101.03</v>
      </c>
      <c r="H104" t="n">
        <v>1.83</v>
      </c>
      <c r="I104" t="n">
        <v>4</v>
      </c>
      <c r="J104" t="n">
        <v>257.28</v>
      </c>
      <c r="K104" t="n">
        <v>56.13</v>
      </c>
      <c r="L104" t="n">
        <v>26.5</v>
      </c>
      <c r="M104" t="n">
        <v>2</v>
      </c>
      <c r="N104" t="n">
        <v>64.66</v>
      </c>
      <c r="O104" t="n">
        <v>31965.61</v>
      </c>
      <c r="P104" t="n">
        <v>87.39</v>
      </c>
      <c r="Q104" t="n">
        <v>204.14</v>
      </c>
      <c r="R104" t="n">
        <v>23.17</v>
      </c>
      <c r="S104" t="n">
        <v>17.37</v>
      </c>
      <c r="T104" t="n">
        <v>809.3</v>
      </c>
      <c r="U104" t="n">
        <v>0.75</v>
      </c>
      <c r="V104" t="n">
        <v>0.76</v>
      </c>
      <c r="W104" t="n">
        <v>1.14</v>
      </c>
      <c r="X104" t="n">
        <v>0.04</v>
      </c>
      <c r="Y104" t="n">
        <v>1</v>
      </c>
      <c r="Z104" t="n">
        <v>10</v>
      </c>
      <c r="AA104" t="n">
        <v>75.41769588960285</v>
      </c>
      <c r="AB104" t="n">
        <v>103.1898187100351</v>
      </c>
      <c r="AC104" t="n">
        <v>93.34152724019553</v>
      </c>
      <c r="AD104" t="n">
        <v>75417.69588960285</v>
      </c>
      <c r="AE104" t="n">
        <v>103189.8187100351</v>
      </c>
      <c r="AF104" t="n">
        <v>6.093859474445963e-06</v>
      </c>
      <c r="AG104" t="n">
        <v>0.3966666666666667</v>
      </c>
      <c r="AH104" t="n">
        <v>93341.52724019553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10.5109</v>
      </c>
      <c r="E105" t="n">
        <v>9.51</v>
      </c>
      <c r="F105" t="n">
        <v>6.73</v>
      </c>
      <c r="G105" t="n">
        <v>100.98</v>
      </c>
      <c r="H105" t="n">
        <v>1.85</v>
      </c>
      <c r="I105" t="n">
        <v>4</v>
      </c>
      <c r="J105" t="n">
        <v>257.74</v>
      </c>
      <c r="K105" t="n">
        <v>56.13</v>
      </c>
      <c r="L105" t="n">
        <v>26.75</v>
      </c>
      <c r="M105" t="n">
        <v>2</v>
      </c>
      <c r="N105" t="n">
        <v>64.86</v>
      </c>
      <c r="O105" t="n">
        <v>32022.22</v>
      </c>
      <c r="P105" t="n">
        <v>87.14</v>
      </c>
      <c r="Q105" t="n">
        <v>204.14</v>
      </c>
      <c r="R105" t="n">
        <v>23.05</v>
      </c>
      <c r="S105" t="n">
        <v>17.37</v>
      </c>
      <c r="T105" t="n">
        <v>749.14</v>
      </c>
      <c r="U105" t="n">
        <v>0.75</v>
      </c>
      <c r="V105" t="n">
        <v>0.76</v>
      </c>
      <c r="W105" t="n">
        <v>1.14</v>
      </c>
      <c r="X105" t="n">
        <v>0.04</v>
      </c>
      <c r="Y105" t="n">
        <v>1</v>
      </c>
      <c r="Z105" t="n">
        <v>10</v>
      </c>
      <c r="AA105" t="n">
        <v>75.22246896583337</v>
      </c>
      <c r="AB105" t="n">
        <v>102.9227006201298</v>
      </c>
      <c r="AC105" t="n">
        <v>93.09990252588811</v>
      </c>
      <c r="AD105" t="n">
        <v>75222.46896583337</v>
      </c>
      <c r="AE105" t="n">
        <v>102922.7006201298</v>
      </c>
      <c r="AF105" t="n">
        <v>6.095947346126414e-06</v>
      </c>
      <c r="AG105" t="n">
        <v>0.39625</v>
      </c>
      <c r="AH105" t="n">
        <v>93099.90252588812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10.5079</v>
      </c>
      <c r="E106" t="n">
        <v>9.52</v>
      </c>
      <c r="F106" t="n">
        <v>6.74</v>
      </c>
      <c r="G106" t="n">
        <v>101.03</v>
      </c>
      <c r="H106" t="n">
        <v>1.86</v>
      </c>
      <c r="I106" t="n">
        <v>4</v>
      </c>
      <c r="J106" t="n">
        <v>258.2</v>
      </c>
      <c r="K106" t="n">
        <v>56.13</v>
      </c>
      <c r="L106" t="n">
        <v>27</v>
      </c>
      <c r="M106" t="n">
        <v>2</v>
      </c>
      <c r="N106" t="n">
        <v>65.06999999999999</v>
      </c>
      <c r="O106" t="n">
        <v>32078.91</v>
      </c>
      <c r="P106" t="n">
        <v>86.88</v>
      </c>
      <c r="Q106" t="n">
        <v>204.14</v>
      </c>
      <c r="R106" t="n">
        <v>23.16</v>
      </c>
      <c r="S106" t="n">
        <v>17.37</v>
      </c>
      <c r="T106" t="n">
        <v>802.49</v>
      </c>
      <c r="U106" t="n">
        <v>0.75</v>
      </c>
      <c r="V106" t="n">
        <v>0.76</v>
      </c>
      <c r="W106" t="n">
        <v>1.14</v>
      </c>
      <c r="X106" t="n">
        <v>0.04</v>
      </c>
      <c r="Y106" t="n">
        <v>1</v>
      </c>
      <c r="Z106" t="n">
        <v>10</v>
      </c>
      <c r="AA106" t="n">
        <v>75.14954053061302</v>
      </c>
      <c r="AB106" t="n">
        <v>102.8229167176859</v>
      </c>
      <c r="AC106" t="n">
        <v>93.00964185904584</v>
      </c>
      <c r="AD106" t="n">
        <v>75149.54053061303</v>
      </c>
      <c r="AE106" t="n">
        <v>102822.9167176859</v>
      </c>
      <c r="AF106" t="n">
        <v>6.094207453059371e-06</v>
      </c>
      <c r="AG106" t="n">
        <v>0.3966666666666667</v>
      </c>
      <c r="AH106" t="n">
        <v>93009.64185904585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10.5051</v>
      </c>
      <c r="E107" t="n">
        <v>9.52</v>
      </c>
      <c r="F107" t="n">
        <v>6.74</v>
      </c>
      <c r="G107" t="n">
        <v>101.06</v>
      </c>
      <c r="H107" t="n">
        <v>1.87</v>
      </c>
      <c r="I107" t="n">
        <v>4</v>
      </c>
      <c r="J107" t="n">
        <v>258.66</v>
      </c>
      <c r="K107" t="n">
        <v>56.13</v>
      </c>
      <c r="L107" t="n">
        <v>27.25</v>
      </c>
      <c r="M107" t="n">
        <v>2</v>
      </c>
      <c r="N107" t="n">
        <v>65.28</v>
      </c>
      <c r="O107" t="n">
        <v>32135.68</v>
      </c>
      <c r="P107" t="n">
        <v>86.69</v>
      </c>
      <c r="Q107" t="n">
        <v>204.14</v>
      </c>
      <c r="R107" t="n">
        <v>23.24</v>
      </c>
      <c r="S107" t="n">
        <v>17.37</v>
      </c>
      <c r="T107" t="n">
        <v>844.14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75.06985678011539</v>
      </c>
      <c r="AB107" t="n">
        <v>102.7138898948562</v>
      </c>
      <c r="AC107" t="n">
        <v>92.91102040316679</v>
      </c>
      <c r="AD107" t="n">
        <v>75069.85678011538</v>
      </c>
      <c r="AE107" t="n">
        <v>102713.8898948562</v>
      </c>
      <c r="AF107" t="n">
        <v>6.092583552863465e-06</v>
      </c>
      <c r="AG107" t="n">
        <v>0.3966666666666667</v>
      </c>
      <c r="AH107" t="n">
        <v>92911.02040316678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10.5027</v>
      </c>
      <c r="E108" t="n">
        <v>9.52</v>
      </c>
      <c r="F108" t="n">
        <v>6.74</v>
      </c>
      <c r="G108" t="n">
        <v>101.1</v>
      </c>
      <c r="H108" t="n">
        <v>1.89</v>
      </c>
      <c r="I108" t="n">
        <v>4</v>
      </c>
      <c r="J108" t="n">
        <v>259.12</v>
      </c>
      <c r="K108" t="n">
        <v>56.13</v>
      </c>
      <c r="L108" t="n">
        <v>27.5</v>
      </c>
      <c r="M108" t="n">
        <v>2</v>
      </c>
      <c r="N108" t="n">
        <v>65.48999999999999</v>
      </c>
      <c r="O108" t="n">
        <v>32192.53</v>
      </c>
      <c r="P108" t="n">
        <v>86.48</v>
      </c>
      <c r="Q108" t="n">
        <v>204.14</v>
      </c>
      <c r="R108" t="n">
        <v>23.27</v>
      </c>
      <c r="S108" t="n">
        <v>17.37</v>
      </c>
      <c r="T108" t="n">
        <v>856.77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74.97709560416986</v>
      </c>
      <c r="AB108" t="n">
        <v>102.5869699615933</v>
      </c>
      <c r="AC108" t="n">
        <v>92.79621353020127</v>
      </c>
      <c r="AD108" t="n">
        <v>74977.09560416987</v>
      </c>
      <c r="AE108" t="n">
        <v>102586.9699615933</v>
      </c>
      <c r="AF108" t="n">
        <v>6.091191638409831e-06</v>
      </c>
      <c r="AG108" t="n">
        <v>0.3966666666666667</v>
      </c>
      <c r="AH108" t="n">
        <v>92796.21353020128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10.4993</v>
      </c>
      <c r="E109" t="n">
        <v>9.52</v>
      </c>
      <c r="F109" t="n">
        <v>6.74</v>
      </c>
      <c r="G109" t="n">
        <v>101.14</v>
      </c>
      <c r="H109" t="n">
        <v>1.9</v>
      </c>
      <c r="I109" t="n">
        <v>4</v>
      </c>
      <c r="J109" t="n">
        <v>259.58</v>
      </c>
      <c r="K109" t="n">
        <v>56.13</v>
      </c>
      <c r="L109" t="n">
        <v>27.75</v>
      </c>
      <c r="M109" t="n">
        <v>2</v>
      </c>
      <c r="N109" t="n">
        <v>65.70999999999999</v>
      </c>
      <c r="O109" t="n">
        <v>32249.46</v>
      </c>
      <c r="P109" t="n">
        <v>86.16</v>
      </c>
      <c r="Q109" t="n">
        <v>204.14</v>
      </c>
      <c r="R109" t="n">
        <v>23.44</v>
      </c>
      <c r="S109" t="n">
        <v>17.37</v>
      </c>
      <c r="T109" t="n">
        <v>941.16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74.83394922684542</v>
      </c>
      <c r="AB109" t="n">
        <v>102.3911107729656</v>
      </c>
      <c r="AC109" t="n">
        <v>92.61904686764605</v>
      </c>
      <c r="AD109" t="n">
        <v>74833.94922684542</v>
      </c>
      <c r="AE109" t="n">
        <v>102391.1107729656</v>
      </c>
      <c r="AF109" t="n">
        <v>6.089219759600515e-06</v>
      </c>
      <c r="AG109" t="n">
        <v>0.3966666666666667</v>
      </c>
      <c r="AH109" t="n">
        <v>92619.04686764604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10.5024</v>
      </c>
      <c r="E110" t="n">
        <v>9.52</v>
      </c>
      <c r="F110" t="n">
        <v>6.74</v>
      </c>
      <c r="G110" t="n">
        <v>101.1</v>
      </c>
      <c r="H110" t="n">
        <v>1.92</v>
      </c>
      <c r="I110" t="n">
        <v>4</v>
      </c>
      <c r="J110" t="n">
        <v>260.05</v>
      </c>
      <c r="K110" t="n">
        <v>56.13</v>
      </c>
      <c r="L110" t="n">
        <v>28</v>
      </c>
      <c r="M110" t="n">
        <v>2</v>
      </c>
      <c r="N110" t="n">
        <v>65.92</v>
      </c>
      <c r="O110" t="n">
        <v>32306.46</v>
      </c>
      <c r="P110" t="n">
        <v>85.73999999999999</v>
      </c>
      <c r="Q110" t="n">
        <v>204.14</v>
      </c>
      <c r="R110" t="n">
        <v>23.38</v>
      </c>
      <c r="S110" t="n">
        <v>17.37</v>
      </c>
      <c r="T110" t="n">
        <v>914.6900000000001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74.59565839878395</v>
      </c>
      <c r="AB110" t="n">
        <v>102.0650707493627</v>
      </c>
      <c r="AC110" t="n">
        <v>92.32412364629565</v>
      </c>
      <c r="AD110" t="n">
        <v>74595.65839878395</v>
      </c>
      <c r="AE110" t="n">
        <v>102065.0707493627</v>
      </c>
      <c r="AF110" t="n">
        <v>6.091017649103126e-06</v>
      </c>
      <c r="AG110" t="n">
        <v>0.3966666666666667</v>
      </c>
      <c r="AH110" t="n">
        <v>92324.12364629564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10.5067</v>
      </c>
      <c r="E111" t="n">
        <v>9.52</v>
      </c>
      <c r="F111" t="n">
        <v>6.74</v>
      </c>
      <c r="G111" t="n">
        <v>101.04</v>
      </c>
      <c r="H111" t="n">
        <v>1.93</v>
      </c>
      <c r="I111" t="n">
        <v>4</v>
      </c>
      <c r="J111" t="n">
        <v>260.51</v>
      </c>
      <c r="K111" t="n">
        <v>56.13</v>
      </c>
      <c r="L111" t="n">
        <v>28.25</v>
      </c>
      <c r="M111" t="n">
        <v>2</v>
      </c>
      <c r="N111" t="n">
        <v>66.13</v>
      </c>
      <c r="O111" t="n">
        <v>32363.54</v>
      </c>
      <c r="P111" t="n">
        <v>85.44</v>
      </c>
      <c r="Q111" t="n">
        <v>204.14</v>
      </c>
      <c r="R111" t="n">
        <v>23.24</v>
      </c>
      <c r="S111" t="n">
        <v>17.37</v>
      </c>
      <c r="T111" t="n">
        <v>843.05</v>
      </c>
      <c r="U111" t="n">
        <v>0.75</v>
      </c>
      <c r="V111" t="n">
        <v>0.76</v>
      </c>
      <c r="W111" t="n">
        <v>1.14</v>
      </c>
      <c r="X111" t="n">
        <v>0.04</v>
      </c>
      <c r="Y111" t="n">
        <v>1</v>
      </c>
      <c r="Z111" t="n">
        <v>10</v>
      </c>
      <c r="AA111" t="n">
        <v>74.41172176090508</v>
      </c>
      <c r="AB111" t="n">
        <v>101.8134005267052</v>
      </c>
      <c r="AC111" t="n">
        <v>92.0964724764671</v>
      </c>
      <c r="AD111" t="n">
        <v>74411.72176090509</v>
      </c>
      <c r="AE111" t="n">
        <v>101813.4005267052</v>
      </c>
      <c r="AF111" t="n">
        <v>6.093511495832555e-06</v>
      </c>
      <c r="AG111" t="n">
        <v>0.3966666666666667</v>
      </c>
      <c r="AH111" t="n">
        <v>92096.4724764671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10.5042</v>
      </c>
      <c r="E112" t="n">
        <v>9.52</v>
      </c>
      <c r="F112" t="n">
        <v>6.74</v>
      </c>
      <c r="G112" t="n">
        <v>101.08</v>
      </c>
      <c r="H112" t="n">
        <v>1.94</v>
      </c>
      <c r="I112" t="n">
        <v>4</v>
      </c>
      <c r="J112" t="n">
        <v>260.97</v>
      </c>
      <c r="K112" t="n">
        <v>56.13</v>
      </c>
      <c r="L112" t="n">
        <v>28.5</v>
      </c>
      <c r="M112" t="n">
        <v>2</v>
      </c>
      <c r="N112" t="n">
        <v>66.34999999999999</v>
      </c>
      <c r="O112" t="n">
        <v>32420.71</v>
      </c>
      <c r="P112" t="n">
        <v>85.25</v>
      </c>
      <c r="Q112" t="n">
        <v>204.14</v>
      </c>
      <c r="R112" t="n">
        <v>23.29</v>
      </c>
      <c r="S112" t="n">
        <v>17.37</v>
      </c>
      <c r="T112" t="n">
        <v>868.78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74.32984734101024</v>
      </c>
      <c r="AB112" t="n">
        <v>101.7013763333606</v>
      </c>
      <c r="AC112" t="n">
        <v>91.99513971490836</v>
      </c>
      <c r="AD112" t="n">
        <v>74329.84734101023</v>
      </c>
      <c r="AE112" t="n">
        <v>101701.3763333606</v>
      </c>
      <c r="AF112" t="n">
        <v>6.092061584943353e-06</v>
      </c>
      <c r="AG112" t="n">
        <v>0.3966666666666667</v>
      </c>
      <c r="AH112" t="n">
        <v>91995.13971490836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10.5067</v>
      </c>
      <c r="E113" t="n">
        <v>9.52</v>
      </c>
      <c r="F113" t="n">
        <v>6.74</v>
      </c>
      <c r="G113" t="n">
        <v>101.04</v>
      </c>
      <c r="H113" t="n">
        <v>1.96</v>
      </c>
      <c r="I113" t="n">
        <v>4</v>
      </c>
      <c r="J113" t="n">
        <v>261.44</v>
      </c>
      <c r="K113" t="n">
        <v>56.13</v>
      </c>
      <c r="L113" t="n">
        <v>28.75</v>
      </c>
      <c r="M113" t="n">
        <v>2</v>
      </c>
      <c r="N113" t="n">
        <v>66.56</v>
      </c>
      <c r="O113" t="n">
        <v>32477.95</v>
      </c>
      <c r="P113" t="n">
        <v>85.03</v>
      </c>
      <c r="Q113" t="n">
        <v>204.14</v>
      </c>
      <c r="R113" t="n">
        <v>23.22</v>
      </c>
      <c r="S113" t="n">
        <v>17.37</v>
      </c>
      <c r="T113" t="n">
        <v>832.04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74.19936174182651</v>
      </c>
      <c r="AB113" t="n">
        <v>101.5228401799392</v>
      </c>
      <c r="AC113" t="n">
        <v>91.83364280139236</v>
      </c>
      <c r="AD113" t="n">
        <v>74199.36174182651</v>
      </c>
      <c r="AE113" t="n">
        <v>101522.8401799392</v>
      </c>
      <c r="AF113" t="n">
        <v>6.093511495832555e-06</v>
      </c>
      <c r="AG113" t="n">
        <v>0.3966666666666667</v>
      </c>
      <c r="AH113" t="n">
        <v>91833.64280139236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10.5018</v>
      </c>
      <c r="E114" t="n">
        <v>9.52</v>
      </c>
      <c r="F114" t="n">
        <v>6.74</v>
      </c>
      <c r="G114" t="n">
        <v>101.11</v>
      </c>
      <c r="H114" t="n">
        <v>1.97</v>
      </c>
      <c r="I114" t="n">
        <v>4</v>
      </c>
      <c r="J114" t="n">
        <v>261.9</v>
      </c>
      <c r="K114" t="n">
        <v>56.13</v>
      </c>
      <c r="L114" t="n">
        <v>29</v>
      </c>
      <c r="M114" t="n">
        <v>2</v>
      </c>
      <c r="N114" t="n">
        <v>66.77</v>
      </c>
      <c r="O114" t="n">
        <v>32535.28</v>
      </c>
      <c r="P114" t="n">
        <v>84.59</v>
      </c>
      <c r="Q114" t="n">
        <v>204.14</v>
      </c>
      <c r="R114" t="n">
        <v>23.37</v>
      </c>
      <c r="S114" t="n">
        <v>17.37</v>
      </c>
      <c r="T114" t="n">
        <v>908.6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74.00372227860301</v>
      </c>
      <c r="AB114" t="n">
        <v>101.255157635353</v>
      </c>
      <c r="AC114" t="n">
        <v>91.59150750316654</v>
      </c>
      <c r="AD114" t="n">
        <v>74003.722278603</v>
      </c>
      <c r="AE114" t="n">
        <v>101255.157635353</v>
      </c>
      <c r="AF114" t="n">
        <v>6.090669670489717e-06</v>
      </c>
      <c r="AG114" t="n">
        <v>0.3966666666666667</v>
      </c>
      <c r="AH114" t="n">
        <v>91591.50750316653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10.4978</v>
      </c>
      <c r="E115" t="n">
        <v>9.529999999999999</v>
      </c>
      <c r="F115" t="n">
        <v>6.74</v>
      </c>
      <c r="G115" t="n">
        <v>101.16</v>
      </c>
      <c r="H115" t="n">
        <v>1.98</v>
      </c>
      <c r="I115" t="n">
        <v>4</v>
      </c>
      <c r="J115" t="n">
        <v>262.37</v>
      </c>
      <c r="K115" t="n">
        <v>56.13</v>
      </c>
      <c r="L115" t="n">
        <v>29.25</v>
      </c>
      <c r="M115" t="n">
        <v>2</v>
      </c>
      <c r="N115" t="n">
        <v>66.98999999999999</v>
      </c>
      <c r="O115" t="n">
        <v>32592.68</v>
      </c>
      <c r="P115" t="n">
        <v>84.14</v>
      </c>
      <c r="Q115" t="n">
        <v>204.14</v>
      </c>
      <c r="R115" t="n">
        <v>23.45</v>
      </c>
      <c r="S115" t="n">
        <v>17.37</v>
      </c>
      <c r="T115" t="n">
        <v>947.45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73.80085921448361</v>
      </c>
      <c r="AB115" t="n">
        <v>100.9775914413382</v>
      </c>
      <c r="AC115" t="n">
        <v>91.34043183714186</v>
      </c>
      <c r="AD115" t="n">
        <v>73800.85921448361</v>
      </c>
      <c r="AE115" t="n">
        <v>100977.5914413382</v>
      </c>
      <c r="AF115" t="n">
        <v>6.088349813066994e-06</v>
      </c>
      <c r="AG115" t="n">
        <v>0.3970833333333333</v>
      </c>
      <c r="AH115" t="n">
        <v>91340.43183714186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10.5042</v>
      </c>
      <c r="E116" t="n">
        <v>9.52</v>
      </c>
      <c r="F116" t="n">
        <v>6.74</v>
      </c>
      <c r="G116" t="n">
        <v>101.08</v>
      </c>
      <c r="H116" t="n">
        <v>2</v>
      </c>
      <c r="I116" t="n">
        <v>4</v>
      </c>
      <c r="J116" t="n">
        <v>262.83</v>
      </c>
      <c r="K116" t="n">
        <v>56.13</v>
      </c>
      <c r="L116" t="n">
        <v>29.5</v>
      </c>
      <c r="M116" t="n">
        <v>2</v>
      </c>
      <c r="N116" t="n">
        <v>67.20999999999999</v>
      </c>
      <c r="O116" t="n">
        <v>32650.17</v>
      </c>
      <c r="P116" t="n">
        <v>83.63</v>
      </c>
      <c r="Q116" t="n">
        <v>204.14</v>
      </c>
      <c r="R116" t="n">
        <v>23.3</v>
      </c>
      <c r="S116" t="n">
        <v>17.37</v>
      </c>
      <c r="T116" t="n">
        <v>871.6799999999999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73.49056658869469</v>
      </c>
      <c r="AB116" t="n">
        <v>100.5530353815895</v>
      </c>
      <c r="AC116" t="n">
        <v>90.95639481186727</v>
      </c>
      <c r="AD116" t="n">
        <v>73490.5665886947</v>
      </c>
      <c r="AE116" t="n">
        <v>100553.0353815895</v>
      </c>
      <c r="AF116" t="n">
        <v>6.092061584943353e-06</v>
      </c>
      <c r="AG116" t="n">
        <v>0.3966666666666667</v>
      </c>
      <c r="AH116" t="n">
        <v>90956.39481186727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10.5742</v>
      </c>
      <c r="E117" t="n">
        <v>9.460000000000001</v>
      </c>
      <c r="F117" t="n">
        <v>6.72</v>
      </c>
      <c r="G117" t="n">
        <v>134.35</v>
      </c>
      <c r="H117" t="n">
        <v>2.01</v>
      </c>
      <c r="I117" t="n">
        <v>3</v>
      </c>
      <c r="J117" t="n">
        <v>263.3</v>
      </c>
      <c r="K117" t="n">
        <v>56.13</v>
      </c>
      <c r="L117" t="n">
        <v>29.75</v>
      </c>
      <c r="M117" t="n">
        <v>1</v>
      </c>
      <c r="N117" t="n">
        <v>67.42</v>
      </c>
      <c r="O117" t="n">
        <v>32707.74</v>
      </c>
      <c r="P117" t="n">
        <v>82.86</v>
      </c>
      <c r="Q117" t="n">
        <v>204.15</v>
      </c>
      <c r="R117" t="n">
        <v>22.61</v>
      </c>
      <c r="S117" t="n">
        <v>17.37</v>
      </c>
      <c r="T117" t="n">
        <v>530.74</v>
      </c>
      <c r="U117" t="n">
        <v>0.77</v>
      </c>
      <c r="V117" t="n">
        <v>0.76</v>
      </c>
      <c r="W117" t="n">
        <v>1.14</v>
      </c>
      <c r="X117" t="n">
        <v>0.03</v>
      </c>
      <c r="Y117" t="n">
        <v>1</v>
      </c>
      <c r="Z117" t="n">
        <v>10</v>
      </c>
      <c r="AA117" t="n">
        <v>72.54077801795005</v>
      </c>
      <c r="AB117" t="n">
        <v>99.25349275738289</v>
      </c>
      <c r="AC117" t="n">
        <v>89.78087871179497</v>
      </c>
      <c r="AD117" t="n">
        <v>72540.77801795004</v>
      </c>
      <c r="AE117" t="n">
        <v>99253.49275738289</v>
      </c>
      <c r="AF117" t="n">
        <v>6.132659089841016e-06</v>
      </c>
      <c r="AG117" t="n">
        <v>0.3941666666666667</v>
      </c>
      <c r="AH117" t="n">
        <v>89780.87871179497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10.5733</v>
      </c>
      <c r="E118" t="n">
        <v>9.460000000000001</v>
      </c>
      <c r="F118" t="n">
        <v>6.72</v>
      </c>
      <c r="G118" t="n">
        <v>134.37</v>
      </c>
      <c r="H118" t="n">
        <v>2.02</v>
      </c>
      <c r="I118" t="n">
        <v>3</v>
      </c>
      <c r="J118" t="n">
        <v>263.77</v>
      </c>
      <c r="K118" t="n">
        <v>56.13</v>
      </c>
      <c r="L118" t="n">
        <v>30</v>
      </c>
      <c r="M118" t="n">
        <v>1</v>
      </c>
      <c r="N118" t="n">
        <v>67.64</v>
      </c>
      <c r="O118" t="n">
        <v>32765.39</v>
      </c>
      <c r="P118" t="n">
        <v>83.28</v>
      </c>
      <c r="Q118" t="n">
        <v>204.14</v>
      </c>
      <c r="R118" t="n">
        <v>22.63</v>
      </c>
      <c r="S118" t="n">
        <v>17.37</v>
      </c>
      <c r="T118" t="n">
        <v>541.9299999999999</v>
      </c>
      <c r="U118" t="n">
        <v>0.77</v>
      </c>
      <c r="V118" t="n">
        <v>0.76</v>
      </c>
      <c r="W118" t="n">
        <v>1.14</v>
      </c>
      <c r="X118" t="n">
        <v>0.03</v>
      </c>
      <c r="Y118" t="n">
        <v>1</v>
      </c>
      <c r="Z118" t="n">
        <v>10</v>
      </c>
      <c r="AA118" t="n">
        <v>72.76271265685953</v>
      </c>
      <c r="AB118" t="n">
        <v>99.55715352140396</v>
      </c>
      <c r="AC118" t="n">
        <v>90.05555851868853</v>
      </c>
      <c r="AD118" t="n">
        <v>72762.71265685954</v>
      </c>
      <c r="AE118" t="n">
        <v>99557.15352140396</v>
      </c>
      <c r="AF118" t="n">
        <v>6.132137121920901e-06</v>
      </c>
      <c r="AG118" t="n">
        <v>0.3941666666666667</v>
      </c>
      <c r="AH118" t="n">
        <v>90055.55851868853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10.5696</v>
      </c>
      <c r="E119" t="n">
        <v>9.460000000000001</v>
      </c>
      <c r="F119" t="n">
        <v>6.72</v>
      </c>
      <c r="G119" t="n">
        <v>134.43</v>
      </c>
      <c r="H119" t="n">
        <v>2.04</v>
      </c>
      <c r="I119" t="n">
        <v>3</v>
      </c>
      <c r="J119" t="n">
        <v>264.23</v>
      </c>
      <c r="K119" t="n">
        <v>56.13</v>
      </c>
      <c r="L119" t="n">
        <v>30.25</v>
      </c>
      <c r="M119" t="n">
        <v>0</v>
      </c>
      <c r="N119" t="n">
        <v>67.86</v>
      </c>
      <c r="O119" t="n">
        <v>32823.12</v>
      </c>
      <c r="P119" t="n">
        <v>83.5</v>
      </c>
      <c r="Q119" t="n">
        <v>204.14</v>
      </c>
      <c r="R119" t="n">
        <v>22.7</v>
      </c>
      <c r="S119" t="n">
        <v>17.37</v>
      </c>
      <c r="T119" t="n">
        <v>574.98</v>
      </c>
      <c r="U119" t="n">
        <v>0.77</v>
      </c>
      <c r="V119" t="n">
        <v>0.76</v>
      </c>
      <c r="W119" t="n">
        <v>1.14</v>
      </c>
      <c r="X119" t="n">
        <v>0.03</v>
      </c>
      <c r="Y119" t="n">
        <v>1</v>
      </c>
      <c r="Z119" t="n">
        <v>10</v>
      </c>
      <c r="AA119" t="n">
        <v>72.89977185815437</v>
      </c>
      <c r="AB119" t="n">
        <v>99.74468396724065</v>
      </c>
      <c r="AC119" t="n">
        <v>90.22519132197526</v>
      </c>
      <c r="AD119" t="n">
        <v>72899.77185815436</v>
      </c>
      <c r="AE119" t="n">
        <v>99744.68396724065</v>
      </c>
      <c r="AF119" t="n">
        <v>6.129991253804883e-06</v>
      </c>
      <c r="AG119" t="n">
        <v>0.3941666666666667</v>
      </c>
      <c r="AH119" t="n">
        <v>90225.19132197526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2024-09-24T15:31:37Z</dcterms:created>
  <dcterms:modified xmlns:dcterms="http://purl.org/dc/terms/" xmlns:xsi="http://www.w3.org/2001/XMLSchema-instance" xsi:type="dcterms:W3CDTF">2024-09-24T15:31:37Z</dcterms:modified>
</cp:coreProperties>
</file>